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G150 STC CnC\G150 Campaign\"/>
    </mc:Choice>
  </mc:AlternateContent>
  <xr:revisionPtr revIDLastSave="0" documentId="13_ncr:1_{D55FB192-905C-4062-9931-A654104C6885}" xr6:coauthVersionLast="47" xr6:coauthVersionMax="47" xr10:uidLastSave="{00000000-0000-0000-0000-000000000000}"/>
  <bookViews>
    <workbookView xWindow="19080" yWindow="-120" windowWidth="19440" windowHeight="15150" xr2:uid="{08B64C97-5A0C-4DA1-9510-9CF1DF646165}"/>
  </bookViews>
  <sheets>
    <sheet name="Final Ph WIPsumm 29APR22" sheetId="2" r:id="rId1"/>
    <sheet name="Final Ph TBDsumm 29APR22" sheetId="3" r:id="rId2"/>
    <sheet name="TBD" sheetId="10" r:id="rId3"/>
    <sheet name="wip" sheetId="9" r:id="rId4"/>
    <sheet name="TBD Sheet" sheetId="6" r:id="rId5"/>
    <sheet name="WIP Sheet" sheetId="7" r:id="rId6"/>
  </sheets>
  <externalReferences>
    <externalReference r:id="rId7"/>
  </externalReferences>
  <definedNames>
    <definedName name="_xlnm._FilterDatabase" localSheetId="1" hidden="1">'Final Ph TBDsumm 29APR22'!$C$1:$Q$1</definedName>
    <definedName name="_xlnm._FilterDatabase" localSheetId="0" hidden="1">'Final Ph WIPsumm 29APR22'!$C$1:$Q$1</definedName>
    <definedName name="General_Status" localSheetId="1">'Final Ph TBDsumm 29APR22'!$B$276:$B$282</definedName>
    <definedName name="General_Status" localSheetId="0">'Final Ph WIPsumm 29APR22'!$B$276:$B$282</definedName>
    <definedName name="General_Status">'[1]Final Phone List'!$B$276:$B$282</definedName>
    <definedName name="xxx">'Final Ph TBDsumm 29APR22'!$B$276:$B$282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73" i="3" l="1"/>
  <c r="U273" i="3"/>
  <c r="N273" i="3"/>
  <c r="AG273" i="3" s="1"/>
  <c r="M273" i="3"/>
  <c r="L273" i="3"/>
  <c r="J273" i="3"/>
  <c r="I273" i="3"/>
  <c r="H273" i="3"/>
  <c r="B273" i="3"/>
  <c r="X272" i="3"/>
  <c r="U272" i="3"/>
  <c r="N272" i="3"/>
  <c r="AG272" i="3" s="1"/>
  <c r="M272" i="3"/>
  <c r="L272" i="3"/>
  <c r="B272" i="3"/>
  <c r="X271" i="3"/>
  <c r="U271" i="3"/>
  <c r="R271" i="3"/>
  <c r="N271" i="3"/>
  <c r="AG271" i="3" s="1"/>
  <c r="M271" i="3"/>
  <c r="L271" i="3"/>
  <c r="B271" i="3"/>
  <c r="AD270" i="3"/>
  <c r="X270" i="3"/>
  <c r="U270" i="3"/>
  <c r="T270" i="3"/>
  <c r="S270" i="3"/>
  <c r="N270" i="3"/>
  <c r="AG270" i="3" s="1"/>
  <c r="M270" i="3"/>
  <c r="L270" i="3"/>
  <c r="B270" i="3"/>
  <c r="X269" i="3"/>
  <c r="U269" i="3"/>
  <c r="N269" i="3"/>
  <c r="AG269" i="3" s="1"/>
  <c r="M269" i="3"/>
  <c r="L269" i="3"/>
  <c r="B269" i="3"/>
  <c r="AD268" i="3"/>
  <c r="X268" i="3"/>
  <c r="U268" i="3"/>
  <c r="T268" i="3"/>
  <c r="S268" i="3"/>
  <c r="N268" i="3"/>
  <c r="AG268" i="3" s="1"/>
  <c r="M268" i="3"/>
  <c r="L268" i="3"/>
  <c r="B268" i="3"/>
  <c r="X267" i="3"/>
  <c r="U267" i="3"/>
  <c r="R267" i="3"/>
  <c r="N267" i="3"/>
  <c r="AG267" i="3" s="1"/>
  <c r="M267" i="3"/>
  <c r="L267" i="3"/>
  <c r="J267" i="3"/>
  <c r="I267" i="3"/>
  <c r="H267" i="3"/>
  <c r="B267" i="3"/>
  <c r="AD266" i="3"/>
  <c r="X266" i="3"/>
  <c r="U266" i="3"/>
  <c r="T266" i="3"/>
  <c r="S266" i="3"/>
  <c r="N266" i="3"/>
  <c r="AG266" i="3" s="1"/>
  <c r="M266" i="3"/>
  <c r="L266" i="3"/>
  <c r="B266" i="3"/>
  <c r="X265" i="3"/>
  <c r="U265" i="3"/>
  <c r="N265" i="3"/>
  <c r="AG265" i="3" s="1"/>
  <c r="M265" i="3"/>
  <c r="L265" i="3"/>
  <c r="B265" i="3"/>
  <c r="AD264" i="3"/>
  <c r="X264" i="3"/>
  <c r="U264" i="3"/>
  <c r="T264" i="3"/>
  <c r="S264" i="3"/>
  <c r="N264" i="3"/>
  <c r="AG264" i="3" s="1"/>
  <c r="M264" i="3"/>
  <c r="L264" i="3"/>
  <c r="B264" i="3"/>
  <c r="X263" i="3"/>
  <c r="U263" i="3"/>
  <c r="N263" i="3"/>
  <c r="AG263" i="3" s="1"/>
  <c r="M263" i="3"/>
  <c r="L263" i="3"/>
  <c r="B263" i="3"/>
  <c r="AD262" i="3"/>
  <c r="X262" i="3"/>
  <c r="U262" i="3"/>
  <c r="T262" i="3"/>
  <c r="S262" i="3"/>
  <c r="N262" i="3"/>
  <c r="AG262" i="3" s="1"/>
  <c r="M262" i="3"/>
  <c r="L262" i="3"/>
  <c r="B262" i="3"/>
  <c r="X261" i="3"/>
  <c r="U261" i="3"/>
  <c r="N261" i="3"/>
  <c r="AG261" i="3" s="1"/>
  <c r="M261" i="3"/>
  <c r="L261" i="3"/>
  <c r="B261" i="3"/>
  <c r="AD260" i="3"/>
  <c r="X260" i="3"/>
  <c r="U260" i="3"/>
  <c r="T260" i="3"/>
  <c r="S260" i="3"/>
  <c r="N260" i="3"/>
  <c r="AG260" i="3" s="1"/>
  <c r="M260" i="3"/>
  <c r="L260" i="3"/>
  <c r="B260" i="3"/>
  <c r="X259" i="3"/>
  <c r="U259" i="3"/>
  <c r="N259" i="3"/>
  <c r="AG259" i="3" s="1"/>
  <c r="M259" i="3"/>
  <c r="L259" i="3"/>
  <c r="B259" i="3"/>
  <c r="AD258" i="3"/>
  <c r="X258" i="3"/>
  <c r="U258" i="3"/>
  <c r="T258" i="3"/>
  <c r="S258" i="3"/>
  <c r="N258" i="3"/>
  <c r="AG258" i="3" s="1"/>
  <c r="M258" i="3"/>
  <c r="L258" i="3"/>
  <c r="B258" i="3"/>
  <c r="X257" i="3"/>
  <c r="U257" i="3"/>
  <c r="N257" i="3"/>
  <c r="AG257" i="3" s="1"/>
  <c r="M257" i="3"/>
  <c r="L257" i="3"/>
  <c r="B257" i="3"/>
  <c r="AD256" i="3"/>
  <c r="X256" i="3"/>
  <c r="U256" i="3"/>
  <c r="T256" i="3"/>
  <c r="S256" i="3"/>
  <c r="N256" i="3"/>
  <c r="AG256" i="3" s="1"/>
  <c r="M256" i="3"/>
  <c r="L256" i="3"/>
  <c r="B256" i="3"/>
  <c r="X255" i="3"/>
  <c r="U255" i="3"/>
  <c r="N255" i="3"/>
  <c r="AG255" i="3" s="1"/>
  <c r="M255" i="3"/>
  <c r="L255" i="3"/>
  <c r="B255" i="3"/>
  <c r="AG254" i="3"/>
  <c r="AD254" i="3"/>
  <c r="X254" i="3"/>
  <c r="U254" i="3"/>
  <c r="T254" i="3"/>
  <c r="S254" i="3"/>
  <c r="R254" i="3"/>
  <c r="N254" i="3"/>
  <c r="M254" i="3"/>
  <c r="L254" i="3"/>
  <c r="J254" i="3"/>
  <c r="I254" i="3"/>
  <c r="H254" i="3"/>
  <c r="B254" i="3"/>
  <c r="X253" i="3"/>
  <c r="U253" i="3"/>
  <c r="R253" i="3"/>
  <c r="N253" i="3"/>
  <c r="AG253" i="3" s="1"/>
  <c r="M253" i="3"/>
  <c r="L253" i="3"/>
  <c r="J253" i="3"/>
  <c r="I253" i="3"/>
  <c r="H253" i="3"/>
  <c r="B253" i="3"/>
  <c r="AD252" i="3"/>
  <c r="X252" i="3"/>
  <c r="U252" i="3"/>
  <c r="T252" i="3"/>
  <c r="S252" i="3"/>
  <c r="N252" i="3"/>
  <c r="AG252" i="3" s="1"/>
  <c r="M252" i="3"/>
  <c r="L252" i="3"/>
  <c r="B252" i="3"/>
  <c r="X251" i="3"/>
  <c r="U251" i="3"/>
  <c r="R251" i="3"/>
  <c r="N251" i="3"/>
  <c r="AG251" i="3" s="1"/>
  <c r="M251" i="3"/>
  <c r="L251" i="3"/>
  <c r="J251" i="3"/>
  <c r="I251" i="3"/>
  <c r="H251" i="3"/>
  <c r="B251" i="3"/>
  <c r="AG250" i="3"/>
  <c r="AD250" i="3"/>
  <c r="X250" i="3"/>
  <c r="U250" i="3"/>
  <c r="T250" i="3"/>
  <c r="S250" i="3"/>
  <c r="R250" i="3"/>
  <c r="N250" i="3"/>
  <c r="M250" i="3"/>
  <c r="L250" i="3"/>
  <c r="J250" i="3"/>
  <c r="I250" i="3"/>
  <c r="H250" i="3"/>
  <c r="B250" i="3"/>
  <c r="X249" i="3"/>
  <c r="U249" i="3"/>
  <c r="N249" i="3"/>
  <c r="AG249" i="3" s="1"/>
  <c r="M249" i="3"/>
  <c r="L249" i="3"/>
  <c r="B249" i="3"/>
  <c r="AD248" i="3"/>
  <c r="X248" i="3"/>
  <c r="U248" i="3"/>
  <c r="T248" i="3"/>
  <c r="S248" i="3"/>
  <c r="N248" i="3"/>
  <c r="AG248" i="3" s="1"/>
  <c r="M248" i="3"/>
  <c r="L248" i="3"/>
  <c r="B248" i="3"/>
  <c r="X247" i="3"/>
  <c r="U247" i="3"/>
  <c r="N247" i="3"/>
  <c r="AG247" i="3" s="1"/>
  <c r="M247" i="3"/>
  <c r="L247" i="3"/>
  <c r="B247" i="3"/>
  <c r="AD246" i="3"/>
  <c r="X246" i="3"/>
  <c r="U246" i="3"/>
  <c r="T246" i="3"/>
  <c r="S246" i="3"/>
  <c r="N246" i="3"/>
  <c r="AG246" i="3" s="1"/>
  <c r="M246" i="3"/>
  <c r="L246" i="3"/>
  <c r="B246" i="3"/>
  <c r="X245" i="3"/>
  <c r="U245" i="3"/>
  <c r="N245" i="3"/>
  <c r="AG245" i="3" s="1"/>
  <c r="M245" i="3"/>
  <c r="L245" i="3"/>
  <c r="B245" i="3"/>
  <c r="AD244" i="3"/>
  <c r="X244" i="3"/>
  <c r="U244" i="3"/>
  <c r="T244" i="3"/>
  <c r="S244" i="3"/>
  <c r="N244" i="3"/>
  <c r="AG244" i="3" s="1"/>
  <c r="M244" i="3"/>
  <c r="L244" i="3"/>
  <c r="B244" i="3"/>
  <c r="X243" i="3"/>
  <c r="U243" i="3"/>
  <c r="N243" i="3"/>
  <c r="AG243" i="3" s="1"/>
  <c r="M243" i="3"/>
  <c r="L243" i="3"/>
  <c r="B243" i="3"/>
  <c r="AD242" i="3"/>
  <c r="X242" i="3"/>
  <c r="U242" i="3"/>
  <c r="T242" i="3"/>
  <c r="S242" i="3"/>
  <c r="N242" i="3"/>
  <c r="AG242" i="3" s="1"/>
  <c r="M242" i="3"/>
  <c r="L242" i="3"/>
  <c r="B242" i="3"/>
  <c r="X241" i="3"/>
  <c r="U241" i="3"/>
  <c r="N241" i="3"/>
  <c r="AG241" i="3" s="1"/>
  <c r="M241" i="3"/>
  <c r="L241" i="3"/>
  <c r="B241" i="3"/>
  <c r="AD240" i="3"/>
  <c r="X240" i="3"/>
  <c r="U240" i="3"/>
  <c r="T240" i="3"/>
  <c r="S240" i="3"/>
  <c r="N240" i="3"/>
  <c r="AG240" i="3" s="1"/>
  <c r="M240" i="3"/>
  <c r="L240" i="3"/>
  <c r="B240" i="3"/>
  <c r="X239" i="3"/>
  <c r="U239" i="3"/>
  <c r="N239" i="3"/>
  <c r="AG239" i="3" s="1"/>
  <c r="M239" i="3"/>
  <c r="L239" i="3"/>
  <c r="B239" i="3"/>
  <c r="AG238" i="3"/>
  <c r="AD238" i="3"/>
  <c r="X238" i="3"/>
  <c r="U238" i="3"/>
  <c r="T238" i="3"/>
  <c r="S238" i="3"/>
  <c r="N238" i="3"/>
  <c r="M238" i="3"/>
  <c r="L238" i="3"/>
  <c r="J238" i="3"/>
  <c r="I238" i="3"/>
  <c r="H238" i="3"/>
  <c r="B238" i="3"/>
  <c r="X237" i="3"/>
  <c r="U237" i="3"/>
  <c r="T237" i="3"/>
  <c r="N237" i="3"/>
  <c r="AG237" i="3" s="1"/>
  <c r="M237" i="3"/>
  <c r="L237" i="3"/>
  <c r="J237" i="3"/>
  <c r="I237" i="3"/>
  <c r="H237" i="3"/>
  <c r="B237" i="3"/>
  <c r="X236" i="3"/>
  <c r="U236" i="3"/>
  <c r="N236" i="3"/>
  <c r="AG236" i="3" s="1"/>
  <c r="M236" i="3"/>
  <c r="L236" i="3"/>
  <c r="J236" i="3"/>
  <c r="I236" i="3"/>
  <c r="H236" i="3"/>
  <c r="B236" i="3"/>
  <c r="AD235" i="3"/>
  <c r="X235" i="3"/>
  <c r="U235" i="3"/>
  <c r="T235" i="3" s="1"/>
  <c r="S235" i="3"/>
  <c r="N235" i="3"/>
  <c r="AG235" i="3" s="1"/>
  <c r="M235" i="3"/>
  <c r="L235" i="3"/>
  <c r="J235" i="3"/>
  <c r="I235" i="3"/>
  <c r="H235" i="3"/>
  <c r="B235" i="3"/>
  <c r="AG234" i="3"/>
  <c r="AD234" i="3"/>
  <c r="X234" i="3"/>
  <c r="U234" i="3"/>
  <c r="T234" i="3"/>
  <c r="S234" i="3"/>
  <c r="N234" i="3"/>
  <c r="M234" i="3"/>
  <c r="L234" i="3"/>
  <c r="J234" i="3"/>
  <c r="I234" i="3"/>
  <c r="H234" i="3"/>
  <c r="B234" i="3"/>
  <c r="X233" i="3"/>
  <c r="U233" i="3"/>
  <c r="T233" i="3"/>
  <c r="N233" i="3"/>
  <c r="AG233" i="3" s="1"/>
  <c r="M233" i="3"/>
  <c r="L233" i="3"/>
  <c r="J233" i="3"/>
  <c r="I233" i="3"/>
  <c r="H233" i="3"/>
  <c r="B233" i="3"/>
  <c r="X232" i="3"/>
  <c r="U232" i="3"/>
  <c r="N232" i="3"/>
  <c r="AG232" i="3" s="1"/>
  <c r="M232" i="3"/>
  <c r="L232" i="3"/>
  <c r="J232" i="3"/>
  <c r="I232" i="3"/>
  <c r="H232" i="3"/>
  <c r="B232" i="3"/>
  <c r="AD231" i="3"/>
  <c r="X231" i="3"/>
  <c r="U231" i="3"/>
  <c r="T231" i="3" s="1"/>
  <c r="S231" i="3"/>
  <c r="N231" i="3"/>
  <c r="AG231" i="3" s="1"/>
  <c r="M231" i="3"/>
  <c r="L231" i="3"/>
  <c r="J231" i="3"/>
  <c r="I231" i="3"/>
  <c r="H231" i="3"/>
  <c r="B231" i="3"/>
  <c r="AG230" i="3"/>
  <c r="AD230" i="3"/>
  <c r="X230" i="3"/>
  <c r="U230" i="3"/>
  <c r="T230" i="3"/>
  <c r="S230" i="3"/>
  <c r="N230" i="3"/>
  <c r="M230" i="3"/>
  <c r="L230" i="3"/>
  <c r="J230" i="3"/>
  <c r="I230" i="3"/>
  <c r="H230" i="3"/>
  <c r="B230" i="3"/>
  <c r="X229" i="3"/>
  <c r="U229" i="3"/>
  <c r="T229" i="3"/>
  <c r="N229" i="3"/>
  <c r="AG229" i="3" s="1"/>
  <c r="M229" i="3"/>
  <c r="L229" i="3"/>
  <c r="J229" i="3"/>
  <c r="I229" i="3"/>
  <c r="H229" i="3"/>
  <c r="B229" i="3"/>
  <c r="X228" i="3"/>
  <c r="U228" i="3"/>
  <c r="N228" i="3"/>
  <c r="AG228" i="3" s="1"/>
  <c r="M228" i="3"/>
  <c r="L228" i="3"/>
  <c r="J228" i="3"/>
  <c r="I228" i="3"/>
  <c r="H228" i="3"/>
  <c r="B228" i="3"/>
  <c r="AD227" i="3"/>
  <c r="X227" i="3"/>
  <c r="U227" i="3"/>
  <c r="T227" i="3" s="1"/>
  <c r="S227" i="3"/>
  <c r="N227" i="3"/>
  <c r="AG227" i="3" s="1"/>
  <c r="M227" i="3"/>
  <c r="L227" i="3"/>
  <c r="J227" i="3"/>
  <c r="I227" i="3"/>
  <c r="H227" i="3"/>
  <c r="B227" i="3"/>
  <c r="AG226" i="3"/>
  <c r="AD226" i="3"/>
  <c r="X226" i="3"/>
  <c r="U226" i="3"/>
  <c r="T226" i="3"/>
  <c r="S226" i="3"/>
  <c r="N226" i="3"/>
  <c r="M226" i="3"/>
  <c r="L226" i="3"/>
  <c r="J226" i="3"/>
  <c r="I226" i="3"/>
  <c r="H226" i="3"/>
  <c r="B226" i="3"/>
  <c r="AG225" i="3"/>
  <c r="X225" i="3"/>
  <c r="U225" i="3"/>
  <c r="T225" i="3"/>
  <c r="R225" i="3"/>
  <c r="N225" i="3"/>
  <c r="M225" i="3"/>
  <c r="L225" i="3"/>
  <c r="J225" i="3"/>
  <c r="I225" i="3"/>
  <c r="H225" i="3"/>
  <c r="B225" i="3"/>
  <c r="AD224" i="3"/>
  <c r="X224" i="3"/>
  <c r="U224" i="3"/>
  <c r="T224" i="3" s="1"/>
  <c r="S224" i="3"/>
  <c r="N224" i="3"/>
  <c r="AG224" i="3" s="1"/>
  <c r="M224" i="3"/>
  <c r="L224" i="3"/>
  <c r="J224" i="3"/>
  <c r="I224" i="3"/>
  <c r="H224" i="3"/>
  <c r="B224" i="3"/>
  <c r="AG223" i="3"/>
  <c r="AD223" i="3"/>
  <c r="X223" i="3"/>
  <c r="U223" i="3"/>
  <c r="T223" i="3"/>
  <c r="S223" i="3"/>
  <c r="N223" i="3"/>
  <c r="M223" i="3"/>
  <c r="L223" i="3"/>
  <c r="J223" i="3"/>
  <c r="I223" i="3"/>
  <c r="H223" i="3"/>
  <c r="B223" i="3"/>
  <c r="X222" i="3"/>
  <c r="U222" i="3"/>
  <c r="T222" i="3"/>
  <c r="N222" i="3"/>
  <c r="AG222" i="3" s="1"/>
  <c r="M222" i="3"/>
  <c r="L222" i="3"/>
  <c r="J222" i="3"/>
  <c r="I222" i="3"/>
  <c r="H222" i="3"/>
  <c r="B222" i="3"/>
  <c r="AG221" i="3"/>
  <c r="X221" i="3"/>
  <c r="U221" i="3"/>
  <c r="B221" i="3"/>
  <c r="AG220" i="3"/>
  <c r="X220" i="3"/>
  <c r="U220" i="3"/>
  <c r="T220" i="3" s="1"/>
  <c r="N220" i="3"/>
  <c r="M220" i="3"/>
  <c r="L220" i="3"/>
  <c r="J220" i="3"/>
  <c r="I220" i="3"/>
  <c r="H220" i="3"/>
  <c r="B220" i="3"/>
  <c r="X219" i="3"/>
  <c r="U219" i="3"/>
  <c r="N219" i="3"/>
  <c r="AG219" i="3" s="1"/>
  <c r="M219" i="3"/>
  <c r="L219" i="3"/>
  <c r="J219" i="3"/>
  <c r="I219" i="3"/>
  <c r="H219" i="3"/>
  <c r="B219" i="3"/>
  <c r="X218" i="3"/>
  <c r="U218" i="3"/>
  <c r="N218" i="3"/>
  <c r="AG218" i="3" s="1"/>
  <c r="M218" i="3"/>
  <c r="L218" i="3"/>
  <c r="B218" i="3"/>
  <c r="X217" i="3"/>
  <c r="U217" i="3"/>
  <c r="T217" i="3" s="1"/>
  <c r="N217" i="3"/>
  <c r="AG217" i="3" s="1"/>
  <c r="M217" i="3"/>
  <c r="L217" i="3"/>
  <c r="J217" i="3"/>
  <c r="I217" i="3"/>
  <c r="H217" i="3"/>
  <c r="B217" i="3"/>
  <c r="X216" i="3"/>
  <c r="U216" i="3"/>
  <c r="N216" i="3"/>
  <c r="AG216" i="3" s="1"/>
  <c r="M216" i="3"/>
  <c r="L216" i="3"/>
  <c r="B216" i="3"/>
  <c r="AD215" i="3"/>
  <c r="X215" i="3"/>
  <c r="U215" i="3"/>
  <c r="T215" i="3" s="1"/>
  <c r="S215" i="3"/>
  <c r="N215" i="3"/>
  <c r="AG215" i="3" s="1"/>
  <c r="M215" i="3"/>
  <c r="L215" i="3"/>
  <c r="J215" i="3"/>
  <c r="I215" i="3"/>
  <c r="H215" i="3"/>
  <c r="B215" i="3"/>
  <c r="X214" i="3"/>
  <c r="U214" i="3"/>
  <c r="T214" i="3" s="1"/>
  <c r="N214" i="3"/>
  <c r="AG214" i="3" s="1"/>
  <c r="M214" i="3"/>
  <c r="L214" i="3"/>
  <c r="J214" i="3"/>
  <c r="I214" i="3"/>
  <c r="H214" i="3"/>
  <c r="B214" i="3"/>
  <c r="X213" i="3"/>
  <c r="U213" i="3"/>
  <c r="N213" i="3"/>
  <c r="AG213" i="3" s="1"/>
  <c r="M213" i="3"/>
  <c r="L213" i="3"/>
  <c r="J213" i="3"/>
  <c r="I213" i="3"/>
  <c r="H213" i="3"/>
  <c r="B213" i="3"/>
  <c r="AD212" i="3"/>
  <c r="X212" i="3"/>
  <c r="U212" i="3"/>
  <c r="T212" i="3" s="1"/>
  <c r="N212" i="3"/>
  <c r="AG212" i="3" s="1"/>
  <c r="M212" i="3"/>
  <c r="L212" i="3"/>
  <c r="J212" i="3"/>
  <c r="I212" i="3"/>
  <c r="H212" i="3"/>
  <c r="B212" i="3"/>
  <c r="AD211" i="3"/>
  <c r="X211" i="3"/>
  <c r="U211" i="3"/>
  <c r="T211" i="3" s="1"/>
  <c r="S211" i="3"/>
  <c r="N211" i="3"/>
  <c r="AG211" i="3" s="1"/>
  <c r="M211" i="3"/>
  <c r="L211" i="3"/>
  <c r="J211" i="3"/>
  <c r="I211" i="3"/>
  <c r="H211" i="3"/>
  <c r="B211" i="3"/>
  <c r="X210" i="3"/>
  <c r="U210" i="3"/>
  <c r="T210" i="3" s="1"/>
  <c r="N210" i="3"/>
  <c r="AG210" i="3" s="1"/>
  <c r="M210" i="3"/>
  <c r="L210" i="3"/>
  <c r="J210" i="3"/>
  <c r="I210" i="3"/>
  <c r="H210" i="3"/>
  <c r="B210" i="3"/>
  <c r="X209" i="3"/>
  <c r="U209" i="3"/>
  <c r="N209" i="3"/>
  <c r="AG209" i="3" s="1"/>
  <c r="M209" i="3"/>
  <c r="L209" i="3"/>
  <c r="J209" i="3"/>
  <c r="I209" i="3"/>
  <c r="H209" i="3"/>
  <c r="B209" i="3"/>
  <c r="AD208" i="3"/>
  <c r="X208" i="3"/>
  <c r="U208" i="3"/>
  <c r="T208" i="3" s="1"/>
  <c r="N208" i="3"/>
  <c r="AG208" i="3" s="1"/>
  <c r="M208" i="3"/>
  <c r="L208" i="3"/>
  <c r="J208" i="3"/>
  <c r="I208" i="3"/>
  <c r="H208" i="3"/>
  <c r="B208" i="3"/>
  <c r="AD207" i="3"/>
  <c r="X207" i="3"/>
  <c r="U207" i="3"/>
  <c r="T207" i="3" s="1"/>
  <c r="S207" i="3"/>
  <c r="N207" i="3"/>
  <c r="AG207" i="3" s="1"/>
  <c r="M207" i="3"/>
  <c r="L207" i="3"/>
  <c r="J207" i="3"/>
  <c r="I207" i="3"/>
  <c r="H207" i="3"/>
  <c r="B207" i="3"/>
  <c r="X206" i="3"/>
  <c r="U206" i="3"/>
  <c r="T206" i="3" s="1"/>
  <c r="N206" i="3"/>
  <c r="AG206" i="3" s="1"/>
  <c r="M206" i="3"/>
  <c r="L206" i="3"/>
  <c r="J206" i="3"/>
  <c r="I206" i="3"/>
  <c r="H206" i="3"/>
  <c r="B206" i="3"/>
  <c r="X205" i="3"/>
  <c r="U205" i="3"/>
  <c r="N205" i="3"/>
  <c r="AG205" i="3" s="1"/>
  <c r="M205" i="3"/>
  <c r="L205" i="3"/>
  <c r="J205" i="3"/>
  <c r="I205" i="3"/>
  <c r="H205" i="3"/>
  <c r="B205" i="3"/>
  <c r="AD204" i="3"/>
  <c r="X204" i="3"/>
  <c r="U204" i="3"/>
  <c r="T204" i="3" s="1"/>
  <c r="R204" i="3"/>
  <c r="N204" i="3"/>
  <c r="AG204" i="3" s="1"/>
  <c r="M204" i="3"/>
  <c r="L204" i="3"/>
  <c r="J204" i="3"/>
  <c r="I204" i="3"/>
  <c r="H204" i="3"/>
  <c r="B204" i="3"/>
  <c r="X203" i="3"/>
  <c r="U203" i="3"/>
  <c r="T203" i="3" s="1"/>
  <c r="N203" i="3"/>
  <c r="AG203" i="3" s="1"/>
  <c r="M203" i="3"/>
  <c r="L203" i="3"/>
  <c r="J203" i="3"/>
  <c r="I203" i="3"/>
  <c r="H203" i="3"/>
  <c r="B203" i="3"/>
  <c r="X202" i="3"/>
  <c r="U202" i="3"/>
  <c r="N202" i="3"/>
  <c r="AG202" i="3" s="1"/>
  <c r="M202" i="3"/>
  <c r="L202" i="3"/>
  <c r="J202" i="3"/>
  <c r="I202" i="3"/>
  <c r="H202" i="3"/>
  <c r="B202" i="3"/>
  <c r="AD201" i="3"/>
  <c r="X201" i="3"/>
  <c r="V201" i="3"/>
  <c r="U201" i="3"/>
  <c r="T201" i="3"/>
  <c r="S201" i="3"/>
  <c r="N201" i="3"/>
  <c r="AG201" i="3" s="1"/>
  <c r="M201" i="3"/>
  <c r="L201" i="3"/>
  <c r="J201" i="3"/>
  <c r="I201" i="3"/>
  <c r="H201" i="3"/>
  <c r="B201" i="3"/>
  <c r="AG200" i="3"/>
  <c r="X200" i="3"/>
  <c r="U200" i="3"/>
  <c r="N200" i="3"/>
  <c r="M200" i="3"/>
  <c r="L200" i="3"/>
  <c r="J200" i="3"/>
  <c r="I200" i="3"/>
  <c r="H200" i="3"/>
  <c r="B200" i="3"/>
  <c r="X199" i="3"/>
  <c r="U199" i="3"/>
  <c r="N199" i="3"/>
  <c r="AG199" i="3" s="1"/>
  <c r="M199" i="3"/>
  <c r="L199" i="3"/>
  <c r="J199" i="3"/>
  <c r="I199" i="3"/>
  <c r="H199" i="3"/>
  <c r="B199" i="3"/>
  <c r="AD198" i="3"/>
  <c r="X198" i="3"/>
  <c r="U198" i="3"/>
  <c r="T198" i="3" s="1"/>
  <c r="N198" i="3"/>
  <c r="AG198" i="3" s="1"/>
  <c r="M198" i="3"/>
  <c r="L198" i="3"/>
  <c r="J198" i="3"/>
  <c r="I198" i="3"/>
  <c r="H198" i="3"/>
  <c r="B198" i="3"/>
  <c r="X197" i="3"/>
  <c r="V197" i="3"/>
  <c r="U197" i="3"/>
  <c r="N197" i="3"/>
  <c r="AG197" i="3" s="1"/>
  <c r="M197" i="3"/>
  <c r="L197" i="3"/>
  <c r="J197" i="3"/>
  <c r="I197" i="3"/>
  <c r="H197" i="3"/>
  <c r="B197" i="3"/>
  <c r="X196" i="3"/>
  <c r="U196" i="3"/>
  <c r="N196" i="3"/>
  <c r="AG196" i="3" s="1"/>
  <c r="M196" i="3"/>
  <c r="L196" i="3"/>
  <c r="J196" i="3"/>
  <c r="I196" i="3"/>
  <c r="H196" i="3"/>
  <c r="B196" i="3"/>
  <c r="X195" i="3"/>
  <c r="U195" i="3"/>
  <c r="N195" i="3"/>
  <c r="AG195" i="3" s="1"/>
  <c r="M195" i="3"/>
  <c r="L195" i="3"/>
  <c r="J195" i="3"/>
  <c r="I195" i="3"/>
  <c r="H195" i="3"/>
  <c r="B195" i="3"/>
  <c r="X194" i="3"/>
  <c r="U194" i="3"/>
  <c r="N194" i="3"/>
  <c r="AG194" i="3" s="1"/>
  <c r="M194" i="3"/>
  <c r="L194" i="3"/>
  <c r="J194" i="3"/>
  <c r="I194" i="3"/>
  <c r="H194" i="3"/>
  <c r="B194" i="3"/>
  <c r="AD193" i="3"/>
  <c r="X193" i="3"/>
  <c r="U193" i="3"/>
  <c r="T193" i="3" s="1"/>
  <c r="S193" i="3"/>
  <c r="N193" i="3"/>
  <c r="AG193" i="3" s="1"/>
  <c r="M193" i="3"/>
  <c r="L193" i="3"/>
  <c r="J193" i="3"/>
  <c r="I193" i="3"/>
  <c r="H193" i="3"/>
  <c r="B193" i="3"/>
  <c r="X192" i="3"/>
  <c r="U192" i="3"/>
  <c r="T192" i="3" s="1"/>
  <c r="N192" i="3"/>
  <c r="AG192" i="3" s="1"/>
  <c r="M192" i="3"/>
  <c r="L192" i="3"/>
  <c r="J192" i="3"/>
  <c r="I192" i="3"/>
  <c r="H192" i="3"/>
  <c r="B192" i="3"/>
  <c r="X191" i="3"/>
  <c r="U191" i="3"/>
  <c r="T191" i="3" s="1"/>
  <c r="N191" i="3"/>
  <c r="AG191" i="3" s="1"/>
  <c r="M191" i="3"/>
  <c r="L191" i="3"/>
  <c r="J191" i="3"/>
  <c r="I191" i="3"/>
  <c r="H191" i="3"/>
  <c r="B191" i="3"/>
  <c r="AD190" i="3"/>
  <c r="X190" i="3"/>
  <c r="U190" i="3"/>
  <c r="T190" i="3" s="1"/>
  <c r="N190" i="3"/>
  <c r="AG190" i="3" s="1"/>
  <c r="M190" i="3"/>
  <c r="L190" i="3"/>
  <c r="J190" i="3"/>
  <c r="I190" i="3"/>
  <c r="H190" i="3"/>
  <c r="B190" i="3"/>
  <c r="AD189" i="3"/>
  <c r="X189" i="3"/>
  <c r="U189" i="3"/>
  <c r="T189" i="3" s="1"/>
  <c r="S189" i="3"/>
  <c r="N189" i="3"/>
  <c r="AG189" i="3" s="1"/>
  <c r="M189" i="3"/>
  <c r="L189" i="3"/>
  <c r="J189" i="3"/>
  <c r="I189" i="3"/>
  <c r="H189" i="3"/>
  <c r="B189" i="3"/>
  <c r="X188" i="3"/>
  <c r="U188" i="3"/>
  <c r="AD188" i="3" s="1"/>
  <c r="N188" i="3"/>
  <c r="AG188" i="3" s="1"/>
  <c r="M188" i="3"/>
  <c r="L188" i="3"/>
  <c r="J188" i="3"/>
  <c r="I188" i="3"/>
  <c r="H188" i="3"/>
  <c r="B188" i="3"/>
  <c r="X187" i="3"/>
  <c r="U187" i="3"/>
  <c r="N187" i="3"/>
  <c r="AG187" i="3" s="1"/>
  <c r="M187" i="3"/>
  <c r="L187" i="3"/>
  <c r="J187" i="3"/>
  <c r="I187" i="3"/>
  <c r="H187" i="3"/>
  <c r="B187" i="3"/>
  <c r="AD186" i="3"/>
  <c r="X186" i="3"/>
  <c r="U186" i="3"/>
  <c r="T186" i="3" s="1"/>
  <c r="N186" i="3"/>
  <c r="AG186" i="3" s="1"/>
  <c r="M186" i="3"/>
  <c r="L186" i="3"/>
  <c r="J186" i="3"/>
  <c r="I186" i="3"/>
  <c r="H186" i="3"/>
  <c r="B186" i="3"/>
  <c r="AD185" i="3"/>
  <c r="X185" i="3"/>
  <c r="U185" i="3"/>
  <c r="T185" i="3" s="1"/>
  <c r="S185" i="3"/>
  <c r="N185" i="3"/>
  <c r="AG185" i="3" s="1"/>
  <c r="M185" i="3"/>
  <c r="L185" i="3"/>
  <c r="J185" i="3"/>
  <c r="I185" i="3"/>
  <c r="H185" i="3"/>
  <c r="B185" i="3"/>
  <c r="X184" i="3"/>
  <c r="U184" i="3"/>
  <c r="AD184" i="3" s="1"/>
  <c r="N184" i="3"/>
  <c r="AG184" i="3" s="1"/>
  <c r="M184" i="3"/>
  <c r="L184" i="3"/>
  <c r="J184" i="3"/>
  <c r="I184" i="3"/>
  <c r="H184" i="3"/>
  <c r="B184" i="3"/>
  <c r="X183" i="3"/>
  <c r="U183" i="3"/>
  <c r="N183" i="3"/>
  <c r="AG183" i="3" s="1"/>
  <c r="M183" i="3"/>
  <c r="L183" i="3"/>
  <c r="J183" i="3"/>
  <c r="I183" i="3"/>
  <c r="H183" i="3"/>
  <c r="B183" i="3"/>
  <c r="AD182" i="3"/>
  <c r="X182" i="3"/>
  <c r="U182" i="3"/>
  <c r="T182" i="3" s="1"/>
  <c r="N182" i="3"/>
  <c r="AG182" i="3" s="1"/>
  <c r="M182" i="3"/>
  <c r="L182" i="3"/>
  <c r="J182" i="3"/>
  <c r="I182" i="3"/>
  <c r="H182" i="3"/>
  <c r="B182" i="3"/>
  <c r="AD181" i="3"/>
  <c r="X181" i="3"/>
  <c r="U181" i="3"/>
  <c r="T181" i="3" s="1"/>
  <c r="S181" i="3"/>
  <c r="N181" i="3"/>
  <c r="AG181" i="3" s="1"/>
  <c r="M181" i="3"/>
  <c r="L181" i="3"/>
  <c r="J181" i="3"/>
  <c r="I181" i="3"/>
  <c r="H181" i="3"/>
  <c r="B181" i="3"/>
  <c r="X180" i="3"/>
  <c r="U180" i="3"/>
  <c r="AD180" i="3" s="1"/>
  <c r="N180" i="3"/>
  <c r="AG180" i="3" s="1"/>
  <c r="M180" i="3"/>
  <c r="L180" i="3"/>
  <c r="J180" i="3"/>
  <c r="I180" i="3"/>
  <c r="H180" i="3"/>
  <c r="B180" i="3"/>
  <c r="X179" i="3"/>
  <c r="U179" i="3"/>
  <c r="N179" i="3"/>
  <c r="AG179" i="3" s="1"/>
  <c r="M179" i="3"/>
  <c r="L179" i="3"/>
  <c r="J179" i="3"/>
  <c r="I179" i="3"/>
  <c r="H179" i="3"/>
  <c r="B179" i="3"/>
  <c r="AD178" i="3"/>
  <c r="X178" i="3"/>
  <c r="U178" i="3"/>
  <c r="T178" i="3" s="1"/>
  <c r="N178" i="3"/>
  <c r="AG178" i="3" s="1"/>
  <c r="M178" i="3"/>
  <c r="L178" i="3"/>
  <c r="J178" i="3"/>
  <c r="I178" i="3"/>
  <c r="H178" i="3"/>
  <c r="B178" i="3"/>
  <c r="AD177" i="3"/>
  <c r="X177" i="3"/>
  <c r="U177" i="3"/>
  <c r="T177" i="3" s="1"/>
  <c r="S177" i="3"/>
  <c r="N177" i="3"/>
  <c r="AG177" i="3" s="1"/>
  <c r="M177" i="3"/>
  <c r="L177" i="3"/>
  <c r="J177" i="3"/>
  <c r="I177" i="3"/>
  <c r="H177" i="3"/>
  <c r="B177" i="3"/>
  <c r="X176" i="3"/>
  <c r="V176" i="3"/>
  <c r="U176" i="3"/>
  <c r="N176" i="3"/>
  <c r="AG176" i="3" s="1"/>
  <c r="M176" i="3"/>
  <c r="L176" i="3"/>
  <c r="J176" i="3"/>
  <c r="I176" i="3"/>
  <c r="H176" i="3"/>
  <c r="B176" i="3"/>
  <c r="X175" i="3"/>
  <c r="U175" i="3"/>
  <c r="N175" i="3"/>
  <c r="AG175" i="3" s="1"/>
  <c r="M175" i="3"/>
  <c r="L175" i="3"/>
  <c r="J175" i="3"/>
  <c r="I175" i="3"/>
  <c r="H175" i="3"/>
  <c r="B175" i="3"/>
  <c r="X174" i="3"/>
  <c r="U174" i="3"/>
  <c r="N174" i="3"/>
  <c r="AG174" i="3" s="1"/>
  <c r="M174" i="3"/>
  <c r="L174" i="3"/>
  <c r="J174" i="3"/>
  <c r="I174" i="3"/>
  <c r="H174" i="3"/>
  <c r="B174" i="3"/>
  <c r="X173" i="3"/>
  <c r="U173" i="3"/>
  <c r="N173" i="3"/>
  <c r="AG173" i="3" s="1"/>
  <c r="M173" i="3"/>
  <c r="L173" i="3"/>
  <c r="J173" i="3"/>
  <c r="I173" i="3"/>
  <c r="H173" i="3"/>
  <c r="B173" i="3"/>
  <c r="X172" i="3"/>
  <c r="U172" i="3"/>
  <c r="N172" i="3"/>
  <c r="AG172" i="3" s="1"/>
  <c r="M172" i="3"/>
  <c r="L172" i="3"/>
  <c r="J172" i="3"/>
  <c r="I172" i="3"/>
  <c r="H172" i="3"/>
  <c r="B172" i="3"/>
  <c r="X171" i="3"/>
  <c r="U171" i="3"/>
  <c r="N171" i="3"/>
  <c r="AG171" i="3" s="1"/>
  <c r="M171" i="3"/>
  <c r="L171" i="3"/>
  <c r="J171" i="3"/>
  <c r="I171" i="3"/>
  <c r="H171" i="3"/>
  <c r="B171" i="3"/>
  <c r="X170" i="3"/>
  <c r="U170" i="3"/>
  <c r="N170" i="3"/>
  <c r="AG170" i="3" s="1"/>
  <c r="M170" i="3"/>
  <c r="L170" i="3"/>
  <c r="J170" i="3"/>
  <c r="I170" i="3"/>
  <c r="H170" i="3"/>
  <c r="B170" i="3"/>
  <c r="X169" i="3"/>
  <c r="V169" i="3"/>
  <c r="U169" i="3"/>
  <c r="N169" i="3"/>
  <c r="AG169" i="3" s="1"/>
  <c r="M169" i="3"/>
  <c r="L169" i="3"/>
  <c r="J169" i="3"/>
  <c r="I169" i="3"/>
  <c r="H169" i="3"/>
  <c r="B169" i="3"/>
  <c r="X168" i="3"/>
  <c r="U168" i="3"/>
  <c r="T168" i="3" s="1"/>
  <c r="S168" i="3"/>
  <c r="N168" i="3"/>
  <c r="AG168" i="3" s="1"/>
  <c r="M168" i="3"/>
  <c r="L168" i="3"/>
  <c r="J168" i="3"/>
  <c r="I168" i="3"/>
  <c r="H168" i="3"/>
  <c r="B168" i="3"/>
  <c r="AG167" i="3"/>
  <c r="X167" i="3"/>
  <c r="U167" i="3"/>
  <c r="AD167" i="3" s="1"/>
  <c r="T167" i="3"/>
  <c r="R167" i="3"/>
  <c r="N167" i="3"/>
  <c r="M167" i="3"/>
  <c r="L167" i="3"/>
  <c r="J167" i="3"/>
  <c r="I167" i="3"/>
  <c r="H167" i="3"/>
  <c r="B167" i="3"/>
  <c r="X166" i="3"/>
  <c r="U166" i="3"/>
  <c r="N166" i="3"/>
  <c r="AG166" i="3" s="1"/>
  <c r="M166" i="3"/>
  <c r="L166" i="3"/>
  <c r="J166" i="3"/>
  <c r="I166" i="3"/>
  <c r="H166" i="3"/>
  <c r="B166" i="3"/>
  <c r="AD165" i="3"/>
  <c r="X165" i="3"/>
  <c r="U165" i="3"/>
  <c r="T165" i="3" s="1"/>
  <c r="N165" i="3"/>
  <c r="AG165" i="3" s="1"/>
  <c r="M165" i="3"/>
  <c r="L165" i="3"/>
  <c r="J165" i="3"/>
  <c r="I165" i="3"/>
  <c r="H165" i="3"/>
  <c r="B165" i="3"/>
  <c r="AD164" i="3"/>
  <c r="X164" i="3"/>
  <c r="U164" i="3"/>
  <c r="T164" i="3" s="1"/>
  <c r="S164" i="3"/>
  <c r="N164" i="3"/>
  <c r="AG164" i="3" s="1"/>
  <c r="M164" i="3"/>
  <c r="L164" i="3"/>
  <c r="J164" i="3"/>
  <c r="I164" i="3"/>
  <c r="H164" i="3"/>
  <c r="B164" i="3"/>
  <c r="X163" i="3"/>
  <c r="U163" i="3"/>
  <c r="AD163" i="3" s="1"/>
  <c r="N163" i="3"/>
  <c r="AG163" i="3" s="1"/>
  <c r="M163" i="3"/>
  <c r="L163" i="3"/>
  <c r="J163" i="3"/>
  <c r="I163" i="3"/>
  <c r="H163" i="3"/>
  <c r="B163" i="3"/>
  <c r="X162" i="3"/>
  <c r="U162" i="3"/>
  <c r="N162" i="3"/>
  <c r="AG162" i="3" s="1"/>
  <c r="M162" i="3"/>
  <c r="L162" i="3"/>
  <c r="J162" i="3"/>
  <c r="I162" i="3"/>
  <c r="H162" i="3"/>
  <c r="B162" i="3"/>
  <c r="AG161" i="3"/>
  <c r="AD161" i="3"/>
  <c r="X161" i="3"/>
  <c r="U161" i="3"/>
  <c r="T161" i="3" s="1"/>
  <c r="S161" i="3"/>
  <c r="J161" i="3"/>
  <c r="I161" i="3"/>
  <c r="B161" i="3"/>
  <c r="AG160" i="3"/>
  <c r="AD160" i="3"/>
  <c r="X160" i="3"/>
  <c r="U160" i="3"/>
  <c r="T160" i="3"/>
  <c r="S160" i="3"/>
  <c r="N160" i="3"/>
  <c r="M160" i="3"/>
  <c r="L160" i="3"/>
  <c r="J160" i="3"/>
  <c r="I160" i="3"/>
  <c r="H160" i="3"/>
  <c r="B160" i="3"/>
  <c r="X159" i="3"/>
  <c r="U159" i="3"/>
  <c r="AD159" i="3" s="1"/>
  <c r="T159" i="3"/>
  <c r="N159" i="3"/>
  <c r="AG159" i="3" s="1"/>
  <c r="M159" i="3"/>
  <c r="L159" i="3"/>
  <c r="J159" i="3"/>
  <c r="I159" i="3"/>
  <c r="H159" i="3"/>
  <c r="B159" i="3"/>
  <c r="X158" i="3"/>
  <c r="U158" i="3"/>
  <c r="N158" i="3"/>
  <c r="AG158" i="3" s="1"/>
  <c r="M158" i="3"/>
  <c r="L158" i="3"/>
  <c r="J158" i="3"/>
  <c r="I158" i="3"/>
  <c r="H158" i="3"/>
  <c r="B158" i="3"/>
  <c r="AD157" i="3"/>
  <c r="X157" i="3"/>
  <c r="V157" i="3"/>
  <c r="U157" i="3"/>
  <c r="S157" i="3" s="1"/>
  <c r="T157" i="3"/>
  <c r="N157" i="3"/>
  <c r="AG157" i="3" s="1"/>
  <c r="M157" i="3"/>
  <c r="L157" i="3"/>
  <c r="J157" i="3"/>
  <c r="I157" i="3"/>
  <c r="H157" i="3"/>
  <c r="B157" i="3"/>
  <c r="X156" i="3"/>
  <c r="U156" i="3"/>
  <c r="AD156" i="3" s="1"/>
  <c r="T156" i="3"/>
  <c r="N156" i="3"/>
  <c r="AG156" i="3" s="1"/>
  <c r="M156" i="3"/>
  <c r="L156" i="3"/>
  <c r="J156" i="3"/>
  <c r="I156" i="3"/>
  <c r="H156" i="3"/>
  <c r="B156" i="3"/>
  <c r="X155" i="3"/>
  <c r="U155" i="3"/>
  <c r="N155" i="3"/>
  <c r="AG155" i="3" s="1"/>
  <c r="M155" i="3"/>
  <c r="L155" i="3"/>
  <c r="J155" i="3"/>
  <c r="I155" i="3"/>
  <c r="H155" i="3"/>
  <c r="B155" i="3"/>
  <c r="X154" i="3"/>
  <c r="U154" i="3"/>
  <c r="T154" i="3" s="1"/>
  <c r="S154" i="3"/>
  <c r="N154" i="3"/>
  <c r="AG154" i="3" s="1"/>
  <c r="M154" i="3"/>
  <c r="L154" i="3"/>
  <c r="J154" i="3"/>
  <c r="I154" i="3"/>
  <c r="H154" i="3"/>
  <c r="B154" i="3"/>
  <c r="AG153" i="3"/>
  <c r="X153" i="3"/>
  <c r="U153" i="3"/>
  <c r="AD153" i="3" s="1"/>
  <c r="T153" i="3"/>
  <c r="N153" i="3"/>
  <c r="M153" i="3"/>
  <c r="L153" i="3"/>
  <c r="J153" i="3"/>
  <c r="I153" i="3"/>
  <c r="H153" i="3"/>
  <c r="B153" i="3"/>
  <c r="X152" i="3"/>
  <c r="U152" i="3"/>
  <c r="AD152" i="3" s="1"/>
  <c r="T152" i="3"/>
  <c r="N152" i="3"/>
  <c r="AG152" i="3" s="1"/>
  <c r="M152" i="3"/>
  <c r="L152" i="3"/>
  <c r="J152" i="3"/>
  <c r="I152" i="3"/>
  <c r="H152" i="3"/>
  <c r="B152" i="3"/>
  <c r="X151" i="3"/>
  <c r="U151" i="3"/>
  <c r="N151" i="3"/>
  <c r="AG151" i="3" s="1"/>
  <c r="M151" i="3"/>
  <c r="L151" i="3"/>
  <c r="J151" i="3"/>
  <c r="I151" i="3"/>
  <c r="H151" i="3"/>
  <c r="B151" i="3"/>
  <c r="X150" i="3"/>
  <c r="U150" i="3"/>
  <c r="T150" i="3" s="1"/>
  <c r="S150" i="3"/>
  <c r="N150" i="3"/>
  <c r="AG150" i="3" s="1"/>
  <c r="M150" i="3"/>
  <c r="L150" i="3"/>
  <c r="J150" i="3"/>
  <c r="I150" i="3"/>
  <c r="H150" i="3"/>
  <c r="B150" i="3"/>
  <c r="AG149" i="3"/>
  <c r="X149" i="3"/>
  <c r="U149" i="3"/>
  <c r="AD149" i="3" s="1"/>
  <c r="T149" i="3"/>
  <c r="N149" i="3"/>
  <c r="M149" i="3"/>
  <c r="L149" i="3"/>
  <c r="J149" i="3"/>
  <c r="I149" i="3"/>
  <c r="H149" i="3"/>
  <c r="B149" i="3"/>
  <c r="X148" i="3"/>
  <c r="U148" i="3"/>
  <c r="AD148" i="3" s="1"/>
  <c r="T148" i="3"/>
  <c r="N148" i="3"/>
  <c r="AG148" i="3" s="1"/>
  <c r="M148" i="3"/>
  <c r="L148" i="3"/>
  <c r="J148" i="3"/>
  <c r="I148" i="3"/>
  <c r="H148" i="3"/>
  <c r="B148" i="3"/>
  <c r="X147" i="3"/>
  <c r="U147" i="3"/>
  <c r="N147" i="3"/>
  <c r="AG147" i="3" s="1"/>
  <c r="M147" i="3"/>
  <c r="L147" i="3"/>
  <c r="J147" i="3"/>
  <c r="I147" i="3"/>
  <c r="H147" i="3"/>
  <c r="B147" i="3"/>
  <c r="X146" i="3"/>
  <c r="U146" i="3"/>
  <c r="T146" i="3" s="1"/>
  <c r="S146" i="3"/>
  <c r="N146" i="3"/>
  <c r="AG146" i="3" s="1"/>
  <c r="M146" i="3"/>
  <c r="L146" i="3"/>
  <c r="J146" i="3"/>
  <c r="I146" i="3"/>
  <c r="H146" i="3"/>
  <c r="B146" i="3"/>
  <c r="AG145" i="3"/>
  <c r="X145" i="3"/>
  <c r="U145" i="3"/>
  <c r="AD145" i="3" s="1"/>
  <c r="T145" i="3"/>
  <c r="N145" i="3"/>
  <c r="M145" i="3"/>
  <c r="L145" i="3"/>
  <c r="J145" i="3"/>
  <c r="I145" i="3"/>
  <c r="H145" i="3"/>
  <c r="B145" i="3"/>
  <c r="X144" i="3"/>
  <c r="U144" i="3"/>
  <c r="AD144" i="3" s="1"/>
  <c r="T144" i="3"/>
  <c r="N144" i="3"/>
  <c r="AG144" i="3" s="1"/>
  <c r="M144" i="3"/>
  <c r="L144" i="3"/>
  <c r="J144" i="3"/>
  <c r="I144" i="3"/>
  <c r="H144" i="3"/>
  <c r="B144" i="3"/>
  <c r="X143" i="3"/>
  <c r="U143" i="3"/>
  <c r="R143" i="3"/>
  <c r="N143" i="3"/>
  <c r="AG143" i="3" s="1"/>
  <c r="M143" i="3"/>
  <c r="L143" i="3"/>
  <c r="J143" i="3"/>
  <c r="I143" i="3"/>
  <c r="H143" i="3"/>
  <c r="B143" i="3"/>
  <c r="AD142" i="3"/>
  <c r="X142" i="3"/>
  <c r="U142" i="3"/>
  <c r="T142" i="3" s="1"/>
  <c r="S142" i="3"/>
  <c r="N142" i="3"/>
  <c r="AG142" i="3" s="1"/>
  <c r="M142" i="3"/>
  <c r="L142" i="3"/>
  <c r="J142" i="3"/>
  <c r="I142" i="3"/>
  <c r="H142" i="3"/>
  <c r="B142" i="3"/>
  <c r="X141" i="3"/>
  <c r="U141" i="3"/>
  <c r="AD141" i="3" s="1"/>
  <c r="N141" i="3"/>
  <c r="AG141" i="3" s="1"/>
  <c r="M141" i="3"/>
  <c r="L141" i="3"/>
  <c r="J141" i="3"/>
  <c r="I141" i="3"/>
  <c r="H141" i="3"/>
  <c r="B141" i="3"/>
  <c r="X140" i="3"/>
  <c r="U140" i="3"/>
  <c r="N140" i="3"/>
  <c r="AG140" i="3" s="1"/>
  <c r="M140" i="3"/>
  <c r="L140" i="3"/>
  <c r="J140" i="3"/>
  <c r="I140" i="3"/>
  <c r="H140" i="3"/>
  <c r="B140" i="3"/>
  <c r="AD139" i="3"/>
  <c r="X139" i="3"/>
  <c r="U139" i="3"/>
  <c r="T139" i="3" s="1"/>
  <c r="N139" i="3"/>
  <c r="AG139" i="3" s="1"/>
  <c r="M139" i="3"/>
  <c r="L139" i="3"/>
  <c r="J139" i="3"/>
  <c r="I139" i="3"/>
  <c r="H139" i="3"/>
  <c r="B139" i="3"/>
  <c r="AD138" i="3"/>
  <c r="X138" i="3"/>
  <c r="U138" i="3"/>
  <c r="T138" i="3" s="1"/>
  <c r="S138" i="3"/>
  <c r="N138" i="3"/>
  <c r="AG138" i="3" s="1"/>
  <c r="M138" i="3"/>
  <c r="L138" i="3"/>
  <c r="J138" i="3"/>
  <c r="I138" i="3"/>
  <c r="H138" i="3"/>
  <c r="B138" i="3"/>
  <c r="AG137" i="3"/>
  <c r="X137" i="3"/>
  <c r="U137" i="3"/>
  <c r="T137" i="3" s="1"/>
  <c r="N137" i="3"/>
  <c r="M137" i="3"/>
  <c r="L137" i="3"/>
  <c r="J137" i="3"/>
  <c r="I137" i="3"/>
  <c r="H137" i="3"/>
  <c r="B137" i="3"/>
  <c r="X136" i="3"/>
  <c r="U136" i="3"/>
  <c r="N136" i="3"/>
  <c r="AG136" i="3" s="1"/>
  <c r="M136" i="3"/>
  <c r="L136" i="3"/>
  <c r="J136" i="3"/>
  <c r="I136" i="3"/>
  <c r="H136" i="3"/>
  <c r="B136" i="3"/>
  <c r="X135" i="3"/>
  <c r="U135" i="3"/>
  <c r="N135" i="3"/>
  <c r="AG135" i="3" s="1"/>
  <c r="M135" i="3"/>
  <c r="L135" i="3"/>
  <c r="J135" i="3"/>
  <c r="I135" i="3"/>
  <c r="H135" i="3"/>
  <c r="B135" i="3"/>
  <c r="X134" i="3"/>
  <c r="U134" i="3"/>
  <c r="N134" i="3"/>
  <c r="AG134" i="3" s="1"/>
  <c r="M134" i="3"/>
  <c r="L134" i="3"/>
  <c r="J134" i="3"/>
  <c r="I134" i="3"/>
  <c r="H134" i="3"/>
  <c r="B134" i="3"/>
  <c r="X133" i="3"/>
  <c r="U133" i="3"/>
  <c r="T133" i="3" s="1"/>
  <c r="N133" i="3"/>
  <c r="AG133" i="3" s="1"/>
  <c r="M133" i="3"/>
  <c r="L133" i="3"/>
  <c r="J133" i="3"/>
  <c r="I133" i="3"/>
  <c r="H133" i="3"/>
  <c r="B133" i="3"/>
  <c r="X132" i="3"/>
  <c r="V132" i="3"/>
  <c r="U132" i="3"/>
  <c r="AD132" i="3" s="1"/>
  <c r="S132" i="3"/>
  <c r="N132" i="3"/>
  <c r="AG132" i="3" s="1"/>
  <c r="M132" i="3"/>
  <c r="L132" i="3"/>
  <c r="J132" i="3"/>
  <c r="I132" i="3"/>
  <c r="H132" i="3"/>
  <c r="B132" i="3"/>
  <c r="AG131" i="3"/>
  <c r="AD131" i="3"/>
  <c r="X131" i="3"/>
  <c r="U131" i="3"/>
  <c r="T131" i="3"/>
  <c r="S131" i="3"/>
  <c r="N131" i="3"/>
  <c r="M131" i="3"/>
  <c r="L131" i="3"/>
  <c r="J131" i="3"/>
  <c r="I131" i="3"/>
  <c r="H131" i="3"/>
  <c r="B131" i="3"/>
  <c r="X130" i="3"/>
  <c r="U130" i="3"/>
  <c r="T130" i="3"/>
  <c r="N130" i="3"/>
  <c r="AG130" i="3" s="1"/>
  <c r="M130" i="3"/>
  <c r="L130" i="3"/>
  <c r="J130" i="3"/>
  <c r="I130" i="3"/>
  <c r="H130" i="3"/>
  <c r="B130" i="3"/>
  <c r="X129" i="3"/>
  <c r="U129" i="3"/>
  <c r="N129" i="3"/>
  <c r="AG129" i="3" s="1"/>
  <c r="M129" i="3"/>
  <c r="L129" i="3"/>
  <c r="J129" i="3"/>
  <c r="I129" i="3"/>
  <c r="H129" i="3"/>
  <c r="B129" i="3"/>
  <c r="AD128" i="3"/>
  <c r="X128" i="3"/>
  <c r="U128" i="3"/>
  <c r="T128" i="3" s="1"/>
  <c r="S128" i="3"/>
  <c r="N128" i="3"/>
  <c r="AG128" i="3" s="1"/>
  <c r="M128" i="3"/>
  <c r="L128" i="3"/>
  <c r="J128" i="3"/>
  <c r="I128" i="3"/>
  <c r="H128" i="3"/>
  <c r="B128" i="3"/>
  <c r="AG127" i="3"/>
  <c r="AD127" i="3"/>
  <c r="X127" i="3"/>
  <c r="U127" i="3"/>
  <c r="T127" i="3"/>
  <c r="S127" i="3"/>
  <c r="N127" i="3"/>
  <c r="M127" i="3"/>
  <c r="L127" i="3"/>
  <c r="J127" i="3"/>
  <c r="I127" i="3"/>
  <c r="H127" i="3"/>
  <c r="B127" i="3"/>
  <c r="X126" i="3"/>
  <c r="U126" i="3"/>
  <c r="T126" i="3"/>
  <c r="N126" i="3"/>
  <c r="AG126" i="3" s="1"/>
  <c r="M126" i="3"/>
  <c r="L126" i="3"/>
  <c r="J126" i="3"/>
  <c r="I126" i="3"/>
  <c r="H126" i="3"/>
  <c r="B126" i="3"/>
  <c r="X125" i="3"/>
  <c r="U125" i="3"/>
  <c r="N125" i="3"/>
  <c r="AG125" i="3" s="1"/>
  <c r="M125" i="3"/>
  <c r="L125" i="3"/>
  <c r="J125" i="3"/>
  <c r="I125" i="3"/>
  <c r="H125" i="3"/>
  <c r="B125" i="3"/>
  <c r="AD124" i="3"/>
  <c r="X124" i="3"/>
  <c r="U124" i="3"/>
  <c r="T124" i="3" s="1"/>
  <c r="S124" i="3"/>
  <c r="N124" i="3"/>
  <c r="AG124" i="3" s="1"/>
  <c r="M124" i="3"/>
  <c r="L124" i="3"/>
  <c r="J124" i="3"/>
  <c r="I124" i="3"/>
  <c r="H124" i="3"/>
  <c r="B124" i="3"/>
  <c r="AG123" i="3"/>
  <c r="AD123" i="3"/>
  <c r="X123" i="3"/>
  <c r="U123" i="3"/>
  <c r="T123" i="3"/>
  <c r="S123" i="3"/>
  <c r="N123" i="3"/>
  <c r="M123" i="3"/>
  <c r="L123" i="3"/>
  <c r="J123" i="3"/>
  <c r="I123" i="3"/>
  <c r="H123" i="3"/>
  <c r="B123" i="3"/>
  <c r="X122" i="3"/>
  <c r="U122" i="3"/>
  <c r="T122" i="3"/>
  <c r="N122" i="3"/>
  <c r="AG122" i="3" s="1"/>
  <c r="M122" i="3"/>
  <c r="L122" i="3"/>
  <c r="J122" i="3"/>
  <c r="I122" i="3"/>
  <c r="H122" i="3"/>
  <c r="B122" i="3"/>
  <c r="X121" i="3"/>
  <c r="U121" i="3"/>
  <c r="N121" i="3"/>
  <c r="AG121" i="3" s="1"/>
  <c r="M121" i="3"/>
  <c r="L121" i="3"/>
  <c r="J121" i="3"/>
  <c r="I121" i="3"/>
  <c r="H121" i="3"/>
  <c r="B121" i="3"/>
  <c r="AD120" i="3"/>
  <c r="X120" i="3"/>
  <c r="U120" i="3"/>
  <c r="T120" i="3" s="1"/>
  <c r="S120" i="3"/>
  <c r="N120" i="3"/>
  <c r="AG120" i="3" s="1"/>
  <c r="M120" i="3"/>
  <c r="L120" i="3"/>
  <c r="J120" i="3"/>
  <c r="I120" i="3"/>
  <c r="H120" i="3"/>
  <c r="B120" i="3"/>
  <c r="AG119" i="3"/>
  <c r="AD119" i="3"/>
  <c r="X119" i="3"/>
  <c r="U119" i="3"/>
  <c r="T119" i="3"/>
  <c r="S119" i="3"/>
  <c r="R119" i="3"/>
  <c r="N119" i="3"/>
  <c r="M119" i="3"/>
  <c r="L119" i="3"/>
  <c r="J119" i="3"/>
  <c r="I119" i="3"/>
  <c r="H119" i="3"/>
  <c r="B119" i="3"/>
  <c r="X118" i="3"/>
  <c r="U118" i="3"/>
  <c r="N118" i="3"/>
  <c r="AG118" i="3" s="1"/>
  <c r="M118" i="3"/>
  <c r="L118" i="3"/>
  <c r="J118" i="3"/>
  <c r="I118" i="3"/>
  <c r="H118" i="3"/>
  <c r="B118" i="3"/>
  <c r="X117" i="3"/>
  <c r="U117" i="3"/>
  <c r="N117" i="3"/>
  <c r="AG117" i="3" s="1"/>
  <c r="M117" i="3"/>
  <c r="L117" i="3"/>
  <c r="J117" i="3"/>
  <c r="I117" i="3"/>
  <c r="H117" i="3"/>
  <c r="B117" i="3"/>
  <c r="X116" i="3"/>
  <c r="U116" i="3"/>
  <c r="N116" i="3"/>
  <c r="AG116" i="3" s="1"/>
  <c r="M116" i="3"/>
  <c r="L116" i="3"/>
  <c r="J116" i="3"/>
  <c r="I116" i="3"/>
  <c r="H116" i="3"/>
  <c r="B116" i="3"/>
  <c r="X115" i="3"/>
  <c r="V115" i="3"/>
  <c r="U115" i="3"/>
  <c r="N115" i="3"/>
  <c r="AG115" i="3" s="1"/>
  <c r="M115" i="3"/>
  <c r="L115" i="3"/>
  <c r="J115" i="3"/>
  <c r="I115" i="3"/>
  <c r="H115" i="3"/>
  <c r="B115" i="3"/>
  <c r="AD114" i="3"/>
  <c r="X114" i="3"/>
  <c r="U114" i="3"/>
  <c r="T114" i="3" s="1"/>
  <c r="S114" i="3"/>
  <c r="N114" i="3"/>
  <c r="AG114" i="3" s="1"/>
  <c r="M114" i="3"/>
  <c r="L114" i="3"/>
  <c r="J114" i="3"/>
  <c r="I114" i="3"/>
  <c r="H114" i="3"/>
  <c r="B114" i="3"/>
  <c r="AG113" i="3"/>
  <c r="AD113" i="3"/>
  <c r="X113" i="3"/>
  <c r="U113" i="3"/>
  <c r="T113" i="3"/>
  <c r="S113" i="3"/>
  <c r="N113" i="3"/>
  <c r="M113" i="3"/>
  <c r="L113" i="3"/>
  <c r="J113" i="3"/>
  <c r="I113" i="3"/>
  <c r="H113" i="3"/>
  <c r="B113" i="3"/>
  <c r="X112" i="3"/>
  <c r="U112" i="3"/>
  <c r="T112" i="3" s="1"/>
  <c r="N112" i="3"/>
  <c r="AG112" i="3" s="1"/>
  <c r="M112" i="3"/>
  <c r="L112" i="3"/>
  <c r="J112" i="3"/>
  <c r="I112" i="3"/>
  <c r="H112" i="3"/>
  <c r="B112" i="3"/>
  <c r="X111" i="3"/>
  <c r="W111" i="3"/>
  <c r="U111" i="3"/>
  <c r="N111" i="3"/>
  <c r="AG111" i="3" s="1"/>
  <c r="M111" i="3"/>
  <c r="L111" i="3"/>
  <c r="J111" i="3"/>
  <c r="I111" i="3"/>
  <c r="H111" i="3"/>
  <c r="B111" i="3"/>
  <c r="X110" i="3"/>
  <c r="U110" i="3"/>
  <c r="N110" i="3"/>
  <c r="AG110" i="3" s="1"/>
  <c r="M110" i="3"/>
  <c r="L110" i="3"/>
  <c r="J110" i="3"/>
  <c r="I110" i="3"/>
  <c r="H110" i="3"/>
  <c r="B110" i="3"/>
  <c r="X109" i="3"/>
  <c r="U109" i="3"/>
  <c r="T109" i="3" s="1"/>
  <c r="N109" i="3"/>
  <c r="AG109" i="3" s="1"/>
  <c r="M109" i="3"/>
  <c r="L109" i="3"/>
  <c r="J109" i="3"/>
  <c r="I109" i="3"/>
  <c r="H109" i="3"/>
  <c r="B109" i="3"/>
  <c r="X108" i="3"/>
  <c r="U108" i="3"/>
  <c r="N108" i="3"/>
  <c r="AG108" i="3" s="1"/>
  <c r="M108" i="3"/>
  <c r="L108" i="3"/>
  <c r="J108" i="3"/>
  <c r="I108" i="3"/>
  <c r="H108" i="3"/>
  <c r="B108" i="3"/>
  <c r="X107" i="3"/>
  <c r="U107" i="3"/>
  <c r="N107" i="3"/>
  <c r="AG107" i="3" s="1"/>
  <c r="M107" i="3"/>
  <c r="L107" i="3"/>
  <c r="J107" i="3"/>
  <c r="I107" i="3"/>
  <c r="H107" i="3"/>
  <c r="B107" i="3"/>
  <c r="X106" i="3"/>
  <c r="U106" i="3"/>
  <c r="N106" i="3"/>
  <c r="AG106" i="3" s="1"/>
  <c r="M106" i="3"/>
  <c r="L106" i="3"/>
  <c r="J106" i="3"/>
  <c r="I106" i="3"/>
  <c r="H106" i="3"/>
  <c r="B106" i="3"/>
  <c r="X105" i="3"/>
  <c r="U105" i="3"/>
  <c r="T105" i="3" s="1"/>
  <c r="N105" i="3"/>
  <c r="AG105" i="3" s="1"/>
  <c r="M105" i="3"/>
  <c r="L105" i="3"/>
  <c r="J105" i="3"/>
  <c r="I105" i="3"/>
  <c r="H105" i="3"/>
  <c r="B105" i="3"/>
  <c r="X104" i="3"/>
  <c r="U104" i="3"/>
  <c r="N104" i="3"/>
  <c r="AG104" i="3" s="1"/>
  <c r="M104" i="3"/>
  <c r="L104" i="3"/>
  <c r="J104" i="3"/>
  <c r="I104" i="3"/>
  <c r="H104" i="3"/>
  <c r="B104" i="3"/>
  <c r="X103" i="3"/>
  <c r="U103" i="3"/>
  <c r="T103" i="3" s="1"/>
  <c r="S103" i="3"/>
  <c r="N103" i="3"/>
  <c r="AG103" i="3" s="1"/>
  <c r="M103" i="3"/>
  <c r="L103" i="3"/>
  <c r="J103" i="3"/>
  <c r="I103" i="3"/>
  <c r="H103" i="3"/>
  <c r="B103" i="3"/>
  <c r="AD102" i="3"/>
  <c r="X102" i="3"/>
  <c r="U102" i="3"/>
  <c r="T102" i="3"/>
  <c r="S102" i="3"/>
  <c r="N102" i="3"/>
  <c r="AG102" i="3" s="1"/>
  <c r="M102" i="3"/>
  <c r="L102" i="3"/>
  <c r="J102" i="3"/>
  <c r="I102" i="3"/>
  <c r="H102" i="3"/>
  <c r="B102" i="3"/>
  <c r="AG101" i="3"/>
  <c r="X101" i="3"/>
  <c r="U101" i="3"/>
  <c r="N101" i="3"/>
  <c r="M101" i="3"/>
  <c r="L101" i="3"/>
  <c r="J101" i="3"/>
  <c r="I101" i="3"/>
  <c r="H101" i="3"/>
  <c r="B101" i="3"/>
  <c r="X100" i="3"/>
  <c r="U100" i="3"/>
  <c r="R100" i="3"/>
  <c r="N100" i="3"/>
  <c r="AG100" i="3" s="1"/>
  <c r="M100" i="3"/>
  <c r="L100" i="3"/>
  <c r="J100" i="3"/>
  <c r="I100" i="3"/>
  <c r="H100" i="3"/>
  <c r="B100" i="3"/>
  <c r="AG99" i="3"/>
  <c r="AD99" i="3"/>
  <c r="X99" i="3"/>
  <c r="U99" i="3"/>
  <c r="T99" i="3"/>
  <c r="S99" i="3"/>
  <c r="N99" i="3"/>
  <c r="M99" i="3"/>
  <c r="L99" i="3"/>
  <c r="J99" i="3"/>
  <c r="I99" i="3"/>
  <c r="H99" i="3"/>
  <c r="B99" i="3"/>
  <c r="X98" i="3"/>
  <c r="U98" i="3"/>
  <c r="T98" i="3" s="1"/>
  <c r="R98" i="3"/>
  <c r="N98" i="3"/>
  <c r="AG98" i="3" s="1"/>
  <c r="M98" i="3"/>
  <c r="L98" i="3"/>
  <c r="J98" i="3"/>
  <c r="I98" i="3"/>
  <c r="H98" i="3"/>
  <c r="B98" i="3"/>
  <c r="X97" i="3"/>
  <c r="U97" i="3"/>
  <c r="N97" i="3"/>
  <c r="AG97" i="3" s="1"/>
  <c r="M97" i="3"/>
  <c r="L97" i="3"/>
  <c r="J97" i="3"/>
  <c r="I97" i="3"/>
  <c r="H97" i="3"/>
  <c r="B97" i="3"/>
  <c r="X96" i="3"/>
  <c r="U96" i="3"/>
  <c r="T96" i="3"/>
  <c r="N96" i="3"/>
  <c r="AG96" i="3" s="1"/>
  <c r="M96" i="3"/>
  <c r="L96" i="3"/>
  <c r="J96" i="3"/>
  <c r="I96" i="3"/>
  <c r="H96" i="3"/>
  <c r="B96" i="3"/>
  <c r="AG95" i="3"/>
  <c r="X95" i="3"/>
  <c r="U95" i="3"/>
  <c r="N95" i="3"/>
  <c r="M95" i="3"/>
  <c r="L95" i="3"/>
  <c r="J95" i="3"/>
  <c r="I95" i="3"/>
  <c r="H95" i="3"/>
  <c r="B95" i="3"/>
  <c r="X94" i="3"/>
  <c r="U94" i="3"/>
  <c r="N94" i="3"/>
  <c r="AG94" i="3" s="1"/>
  <c r="M94" i="3"/>
  <c r="L94" i="3"/>
  <c r="J94" i="3"/>
  <c r="I94" i="3"/>
  <c r="H94" i="3"/>
  <c r="B94" i="3"/>
  <c r="X93" i="3"/>
  <c r="U93" i="3"/>
  <c r="N93" i="3"/>
  <c r="AG93" i="3" s="1"/>
  <c r="M93" i="3"/>
  <c r="L93" i="3"/>
  <c r="J93" i="3"/>
  <c r="I93" i="3"/>
  <c r="H93" i="3"/>
  <c r="B93" i="3"/>
  <c r="X92" i="3"/>
  <c r="U92" i="3"/>
  <c r="R92" i="3"/>
  <c r="N92" i="3"/>
  <c r="AG92" i="3" s="1"/>
  <c r="M92" i="3"/>
  <c r="L92" i="3"/>
  <c r="J92" i="3"/>
  <c r="I92" i="3"/>
  <c r="H92" i="3"/>
  <c r="B92" i="3"/>
  <c r="X91" i="3"/>
  <c r="U91" i="3"/>
  <c r="N91" i="3"/>
  <c r="AG91" i="3" s="1"/>
  <c r="M91" i="3"/>
  <c r="L91" i="3"/>
  <c r="J91" i="3"/>
  <c r="I91" i="3"/>
  <c r="H91" i="3"/>
  <c r="B91" i="3"/>
  <c r="AD90" i="3"/>
  <c r="X90" i="3"/>
  <c r="U90" i="3"/>
  <c r="T90" i="3" s="1"/>
  <c r="S90" i="3"/>
  <c r="N90" i="3"/>
  <c r="AG90" i="3" s="1"/>
  <c r="M90" i="3"/>
  <c r="L90" i="3"/>
  <c r="J90" i="3"/>
  <c r="I90" i="3"/>
  <c r="H90" i="3"/>
  <c r="B90" i="3"/>
  <c r="AD89" i="3"/>
  <c r="X89" i="3"/>
  <c r="U89" i="3"/>
  <c r="T89" i="3" s="1"/>
  <c r="S89" i="3"/>
  <c r="N89" i="3"/>
  <c r="AG89" i="3" s="1"/>
  <c r="M89" i="3"/>
  <c r="L89" i="3"/>
  <c r="J89" i="3"/>
  <c r="I89" i="3"/>
  <c r="H89" i="3"/>
  <c r="B89" i="3"/>
  <c r="AD88" i="3"/>
  <c r="X88" i="3"/>
  <c r="U88" i="3"/>
  <c r="T88" i="3" s="1"/>
  <c r="S88" i="3"/>
  <c r="N88" i="3"/>
  <c r="AG88" i="3" s="1"/>
  <c r="M88" i="3"/>
  <c r="L88" i="3"/>
  <c r="J88" i="3"/>
  <c r="I88" i="3"/>
  <c r="H88" i="3"/>
  <c r="B88" i="3"/>
  <c r="X87" i="3"/>
  <c r="U87" i="3"/>
  <c r="N87" i="3"/>
  <c r="AG87" i="3" s="1"/>
  <c r="M87" i="3"/>
  <c r="L87" i="3"/>
  <c r="J87" i="3"/>
  <c r="I87" i="3"/>
  <c r="H87" i="3"/>
  <c r="B87" i="3"/>
  <c r="AD86" i="3"/>
  <c r="X86" i="3"/>
  <c r="U86" i="3"/>
  <c r="T86" i="3" s="1"/>
  <c r="S86" i="3"/>
  <c r="N86" i="3"/>
  <c r="AG86" i="3" s="1"/>
  <c r="M86" i="3"/>
  <c r="L86" i="3"/>
  <c r="J86" i="3"/>
  <c r="I86" i="3"/>
  <c r="H86" i="3"/>
  <c r="B86" i="3"/>
  <c r="AD85" i="3"/>
  <c r="X85" i="3"/>
  <c r="U85" i="3"/>
  <c r="T85" i="3" s="1"/>
  <c r="S85" i="3"/>
  <c r="N85" i="3"/>
  <c r="AG85" i="3" s="1"/>
  <c r="M85" i="3"/>
  <c r="L85" i="3"/>
  <c r="J85" i="3"/>
  <c r="I85" i="3"/>
  <c r="H85" i="3"/>
  <c r="B85" i="3"/>
  <c r="AD84" i="3"/>
  <c r="X84" i="3"/>
  <c r="U84" i="3"/>
  <c r="T84" i="3" s="1"/>
  <c r="S84" i="3"/>
  <c r="N84" i="3"/>
  <c r="AG84" i="3" s="1"/>
  <c r="M84" i="3"/>
  <c r="L84" i="3"/>
  <c r="J84" i="3"/>
  <c r="I84" i="3"/>
  <c r="H84" i="3"/>
  <c r="B84" i="3"/>
  <c r="X83" i="3"/>
  <c r="U83" i="3"/>
  <c r="N83" i="3"/>
  <c r="AG83" i="3" s="1"/>
  <c r="M83" i="3"/>
  <c r="L83" i="3"/>
  <c r="J83" i="3"/>
  <c r="I83" i="3"/>
  <c r="H83" i="3"/>
  <c r="B83" i="3"/>
  <c r="AD82" i="3"/>
  <c r="X82" i="3"/>
  <c r="U82" i="3"/>
  <c r="T82" i="3" s="1"/>
  <c r="S82" i="3"/>
  <c r="R82" i="3"/>
  <c r="N82" i="3"/>
  <c r="AG82" i="3" s="1"/>
  <c r="M82" i="3"/>
  <c r="L82" i="3"/>
  <c r="J82" i="3"/>
  <c r="I82" i="3"/>
  <c r="H82" i="3"/>
  <c r="B82" i="3"/>
  <c r="AD81" i="3"/>
  <c r="X81" i="3"/>
  <c r="U81" i="3"/>
  <c r="T81" i="3" s="1"/>
  <c r="S81" i="3"/>
  <c r="R81" i="3"/>
  <c r="N81" i="3"/>
  <c r="AG81" i="3" s="1"/>
  <c r="M81" i="3"/>
  <c r="L81" i="3"/>
  <c r="J81" i="3"/>
  <c r="I81" i="3"/>
  <c r="H81" i="3"/>
  <c r="B81" i="3"/>
  <c r="X80" i="3"/>
  <c r="U80" i="3"/>
  <c r="R80" i="3"/>
  <c r="N80" i="3"/>
  <c r="AG80" i="3" s="1"/>
  <c r="M80" i="3"/>
  <c r="L80" i="3"/>
  <c r="J80" i="3"/>
  <c r="I80" i="3"/>
  <c r="H80" i="3"/>
  <c r="B80" i="3"/>
  <c r="AG79" i="3"/>
  <c r="X79" i="3"/>
  <c r="U79" i="3"/>
  <c r="T79" i="3" s="1"/>
  <c r="N79" i="3"/>
  <c r="M79" i="3"/>
  <c r="L79" i="3"/>
  <c r="J79" i="3"/>
  <c r="I79" i="3"/>
  <c r="H79" i="3"/>
  <c r="B79" i="3"/>
  <c r="X78" i="3"/>
  <c r="U78" i="3"/>
  <c r="T78" i="3" s="1"/>
  <c r="N78" i="3"/>
  <c r="AG78" i="3" s="1"/>
  <c r="M78" i="3"/>
  <c r="L78" i="3"/>
  <c r="J78" i="3"/>
  <c r="I78" i="3"/>
  <c r="H78" i="3"/>
  <c r="B78" i="3"/>
  <c r="X77" i="3"/>
  <c r="V77" i="3"/>
  <c r="U77" i="3"/>
  <c r="S77" i="3"/>
  <c r="N77" i="3"/>
  <c r="AG77" i="3" s="1"/>
  <c r="M77" i="3"/>
  <c r="L77" i="3"/>
  <c r="J77" i="3"/>
  <c r="I77" i="3"/>
  <c r="H77" i="3"/>
  <c r="B77" i="3"/>
  <c r="AG76" i="3"/>
  <c r="AD76" i="3"/>
  <c r="X76" i="3"/>
  <c r="U76" i="3"/>
  <c r="T76" i="3"/>
  <c r="S76" i="3"/>
  <c r="N76" i="3"/>
  <c r="M76" i="3"/>
  <c r="L76" i="3"/>
  <c r="J76" i="3"/>
  <c r="I76" i="3"/>
  <c r="H76" i="3"/>
  <c r="B76" i="3"/>
  <c r="X75" i="3"/>
  <c r="U75" i="3"/>
  <c r="T75" i="3" s="1"/>
  <c r="N75" i="3"/>
  <c r="AG75" i="3" s="1"/>
  <c r="M75" i="3"/>
  <c r="L75" i="3"/>
  <c r="J75" i="3"/>
  <c r="I75" i="3"/>
  <c r="H75" i="3"/>
  <c r="B75" i="3"/>
  <c r="X74" i="3"/>
  <c r="U74" i="3"/>
  <c r="T74" i="3" s="1"/>
  <c r="N74" i="3"/>
  <c r="AG74" i="3" s="1"/>
  <c r="M74" i="3"/>
  <c r="L74" i="3"/>
  <c r="J74" i="3"/>
  <c r="I74" i="3"/>
  <c r="H74" i="3"/>
  <c r="B74" i="3"/>
  <c r="X73" i="3"/>
  <c r="U73" i="3"/>
  <c r="N73" i="3"/>
  <c r="AG73" i="3" s="1"/>
  <c r="M73" i="3"/>
  <c r="L73" i="3"/>
  <c r="J73" i="3"/>
  <c r="I73" i="3"/>
  <c r="H73" i="3"/>
  <c r="B73" i="3"/>
  <c r="AD72" i="3"/>
  <c r="X72" i="3"/>
  <c r="U72" i="3"/>
  <c r="T72" i="3"/>
  <c r="S72" i="3"/>
  <c r="N72" i="3"/>
  <c r="AG72" i="3" s="1"/>
  <c r="M72" i="3"/>
  <c r="L72" i="3"/>
  <c r="J72" i="3"/>
  <c r="I72" i="3"/>
  <c r="H72" i="3"/>
  <c r="B72" i="3"/>
  <c r="X71" i="3"/>
  <c r="U71" i="3"/>
  <c r="T71" i="3" s="1"/>
  <c r="N71" i="3"/>
  <c r="AG71" i="3" s="1"/>
  <c r="M71" i="3"/>
  <c r="L71" i="3"/>
  <c r="J71" i="3"/>
  <c r="I71" i="3"/>
  <c r="H71" i="3"/>
  <c r="B71" i="3"/>
  <c r="X70" i="3"/>
  <c r="U70" i="3"/>
  <c r="T70" i="3" s="1"/>
  <c r="N70" i="3"/>
  <c r="AG70" i="3" s="1"/>
  <c r="M70" i="3"/>
  <c r="L70" i="3"/>
  <c r="J70" i="3"/>
  <c r="I70" i="3"/>
  <c r="H70" i="3"/>
  <c r="B70" i="3"/>
  <c r="AD69" i="3"/>
  <c r="X69" i="3"/>
  <c r="U69" i="3"/>
  <c r="T69" i="3" s="1"/>
  <c r="S69" i="3"/>
  <c r="N69" i="3"/>
  <c r="AG69" i="3" s="1"/>
  <c r="M69" i="3"/>
  <c r="L69" i="3"/>
  <c r="J69" i="3"/>
  <c r="I69" i="3"/>
  <c r="H69" i="3"/>
  <c r="B69" i="3"/>
  <c r="AG68" i="3"/>
  <c r="AD68" i="3"/>
  <c r="X68" i="3"/>
  <c r="U68" i="3"/>
  <c r="T68" i="3"/>
  <c r="S68" i="3"/>
  <c r="N68" i="3"/>
  <c r="M68" i="3"/>
  <c r="L68" i="3"/>
  <c r="J68" i="3"/>
  <c r="I68" i="3"/>
  <c r="H68" i="3"/>
  <c r="B68" i="3"/>
  <c r="AG67" i="3"/>
  <c r="X67" i="3"/>
  <c r="U67" i="3"/>
  <c r="T67" i="3"/>
  <c r="M67" i="3"/>
  <c r="L67" i="3"/>
  <c r="J67" i="3"/>
  <c r="I67" i="3"/>
  <c r="H67" i="3"/>
  <c r="B67" i="3"/>
  <c r="X66" i="3"/>
  <c r="U66" i="3"/>
  <c r="T66" i="3"/>
  <c r="N66" i="3"/>
  <c r="AG66" i="3" s="1"/>
  <c r="M66" i="3"/>
  <c r="L66" i="3"/>
  <c r="J66" i="3"/>
  <c r="I66" i="3"/>
  <c r="H66" i="3"/>
  <c r="B66" i="3"/>
  <c r="AD65" i="3"/>
  <c r="X65" i="3"/>
  <c r="U65" i="3"/>
  <c r="T65" i="3" s="1"/>
  <c r="N65" i="3"/>
  <c r="AG65" i="3" s="1"/>
  <c r="M65" i="3"/>
  <c r="L65" i="3"/>
  <c r="J65" i="3"/>
  <c r="I65" i="3"/>
  <c r="H65" i="3"/>
  <c r="B65" i="3"/>
  <c r="AD64" i="3"/>
  <c r="X64" i="3"/>
  <c r="U64" i="3"/>
  <c r="T64" i="3" s="1"/>
  <c r="S64" i="3"/>
  <c r="N64" i="3"/>
  <c r="AG64" i="3" s="1"/>
  <c r="M64" i="3"/>
  <c r="L64" i="3"/>
  <c r="J64" i="3"/>
  <c r="I64" i="3"/>
  <c r="H64" i="3"/>
  <c r="B64" i="3"/>
  <c r="X63" i="3"/>
  <c r="U63" i="3"/>
  <c r="AD63" i="3" s="1"/>
  <c r="N63" i="3"/>
  <c r="AG63" i="3" s="1"/>
  <c r="M63" i="3"/>
  <c r="L63" i="3"/>
  <c r="J63" i="3"/>
  <c r="I63" i="3"/>
  <c r="H63" i="3"/>
  <c r="B63" i="3"/>
  <c r="X62" i="3"/>
  <c r="U62" i="3"/>
  <c r="N62" i="3"/>
  <c r="AG62" i="3" s="1"/>
  <c r="M62" i="3"/>
  <c r="L62" i="3"/>
  <c r="J62" i="3"/>
  <c r="I62" i="3"/>
  <c r="H62" i="3"/>
  <c r="B62" i="3"/>
  <c r="AG61" i="3"/>
  <c r="X61" i="3"/>
  <c r="U61" i="3"/>
  <c r="N61" i="3"/>
  <c r="M61" i="3"/>
  <c r="L61" i="3"/>
  <c r="J61" i="3"/>
  <c r="I61" i="3"/>
  <c r="H61" i="3"/>
  <c r="B61" i="3"/>
  <c r="X60" i="3"/>
  <c r="U60" i="3"/>
  <c r="AD60" i="3" s="1"/>
  <c r="T60" i="3"/>
  <c r="N60" i="3"/>
  <c r="AG60" i="3" s="1"/>
  <c r="M60" i="3"/>
  <c r="L60" i="3"/>
  <c r="J60" i="3"/>
  <c r="I60" i="3"/>
  <c r="H60" i="3"/>
  <c r="B60" i="3"/>
  <c r="AG59" i="3"/>
  <c r="X59" i="3"/>
  <c r="U59" i="3"/>
  <c r="N59" i="3"/>
  <c r="M59" i="3"/>
  <c r="L59" i="3"/>
  <c r="J59" i="3"/>
  <c r="I59" i="3"/>
  <c r="H59" i="3"/>
  <c r="B59" i="3"/>
  <c r="X58" i="3"/>
  <c r="U58" i="3"/>
  <c r="AD58" i="3" s="1"/>
  <c r="T58" i="3"/>
  <c r="N58" i="3"/>
  <c r="AG58" i="3" s="1"/>
  <c r="M58" i="3"/>
  <c r="L58" i="3"/>
  <c r="J58" i="3"/>
  <c r="I58" i="3"/>
  <c r="H58" i="3"/>
  <c r="B58" i="3"/>
  <c r="X57" i="3"/>
  <c r="U57" i="3"/>
  <c r="N57" i="3"/>
  <c r="AG57" i="3" s="1"/>
  <c r="M57" i="3"/>
  <c r="L57" i="3"/>
  <c r="J57" i="3"/>
  <c r="I57" i="3"/>
  <c r="H57" i="3"/>
  <c r="B57" i="3"/>
  <c r="X56" i="3"/>
  <c r="U56" i="3"/>
  <c r="AD56" i="3" s="1"/>
  <c r="T56" i="3"/>
  <c r="N56" i="3"/>
  <c r="AG56" i="3" s="1"/>
  <c r="M56" i="3"/>
  <c r="L56" i="3"/>
  <c r="J56" i="3"/>
  <c r="I56" i="3"/>
  <c r="H56" i="3"/>
  <c r="B56" i="3"/>
  <c r="X55" i="3"/>
  <c r="U55" i="3"/>
  <c r="N55" i="3"/>
  <c r="AG55" i="3" s="1"/>
  <c r="M55" i="3"/>
  <c r="L55" i="3"/>
  <c r="B55" i="3"/>
  <c r="X54" i="3"/>
  <c r="U54" i="3"/>
  <c r="N54" i="3"/>
  <c r="AG54" i="3" s="1"/>
  <c r="M54" i="3"/>
  <c r="L54" i="3"/>
  <c r="J54" i="3"/>
  <c r="I54" i="3"/>
  <c r="H54" i="3"/>
  <c r="B54" i="3"/>
  <c r="AD53" i="3"/>
  <c r="X53" i="3"/>
  <c r="U53" i="3"/>
  <c r="T53" i="3"/>
  <c r="S53" i="3"/>
  <c r="N53" i="3"/>
  <c r="AG53" i="3" s="1"/>
  <c r="M53" i="3"/>
  <c r="L53" i="3"/>
  <c r="J53" i="3"/>
  <c r="I53" i="3"/>
  <c r="H53" i="3"/>
  <c r="B53" i="3"/>
  <c r="AG52" i="3"/>
  <c r="X52" i="3"/>
  <c r="U52" i="3"/>
  <c r="AD52" i="3" s="1"/>
  <c r="T52" i="3"/>
  <c r="N52" i="3"/>
  <c r="M52" i="3"/>
  <c r="L52" i="3"/>
  <c r="J52" i="3"/>
  <c r="I52" i="3"/>
  <c r="H52" i="3"/>
  <c r="B52" i="3"/>
  <c r="X51" i="3"/>
  <c r="U51" i="3"/>
  <c r="AD51" i="3" s="1"/>
  <c r="T51" i="3"/>
  <c r="N51" i="3"/>
  <c r="AG51" i="3" s="1"/>
  <c r="M51" i="3"/>
  <c r="L51" i="3"/>
  <c r="J51" i="3"/>
  <c r="I51" i="3"/>
  <c r="H51" i="3"/>
  <c r="B51" i="3"/>
  <c r="X50" i="3"/>
  <c r="U50" i="3"/>
  <c r="N50" i="3"/>
  <c r="AG50" i="3" s="1"/>
  <c r="M50" i="3"/>
  <c r="L50" i="3"/>
  <c r="J50" i="3"/>
  <c r="I50" i="3"/>
  <c r="H50" i="3"/>
  <c r="B50" i="3"/>
  <c r="X49" i="3"/>
  <c r="U49" i="3"/>
  <c r="AD49" i="3" s="1"/>
  <c r="T49" i="3"/>
  <c r="N49" i="3"/>
  <c r="AG49" i="3" s="1"/>
  <c r="M49" i="3"/>
  <c r="L49" i="3"/>
  <c r="J49" i="3"/>
  <c r="I49" i="3"/>
  <c r="H49" i="3"/>
  <c r="B49" i="3"/>
  <c r="X48" i="3"/>
  <c r="U48" i="3"/>
  <c r="N48" i="3"/>
  <c r="AG48" i="3" s="1"/>
  <c r="M48" i="3"/>
  <c r="L48" i="3"/>
  <c r="J48" i="3"/>
  <c r="I48" i="3"/>
  <c r="H48" i="3"/>
  <c r="B48" i="3"/>
  <c r="X47" i="3"/>
  <c r="U47" i="3"/>
  <c r="T47" i="3" s="1"/>
  <c r="N47" i="3"/>
  <c r="AG47" i="3" s="1"/>
  <c r="M47" i="3"/>
  <c r="L47" i="3"/>
  <c r="J47" i="3"/>
  <c r="I47" i="3"/>
  <c r="H47" i="3"/>
  <c r="B47" i="3"/>
  <c r="X46" i="3"/>
  <c r="U46" i="3"/>
  <c r="N46" i="3"/>
  <c r="AG46" i="3" s="1"/>
  <c r="M46" i="3"/>
  <c r="L46" i="3"/>
  <c r="J46" i="3"/>
  <c r="I46" i="3"/>
  <c r="H46" i="3"/>
  <c r="B46" i="3"/>
  <c r="X45" i="3"/>
  <c r="U45" i="3"/>
  <c r="N45" i="3"/>
  <c r="AG45" i="3" s="1"/>
  <c r="M45" i="3"/>
  <c r="L45" i="3"/>
  <c r="J45" i="3"/>
  <c r="I45" i="3"/>
  <c r="H45" i="3"/>
  <c r="B45" i="3"/>
  <c r="AD44" i="3"/>
  <c r="X44" i="3"/>
  <c r="U44" i="3"/>
  <c r="T44" i="3" s="1"/>
  <c r="S44" i="3"/>
  <c r="N44" i="3"/>
  <c r="AG44" i="3" s="1"/>
  <c r="M44" i="3"/>
  <c r="L44" i="3"/>
  <c r="J44" i="3"/>
  <c r="I44" i="3"/>
  <c r="H44" i="3"/>
  <c r="B44" i="3"/>
  <c r="X43" i="3"/>
  <c r="U43" i="3"/>
  <c r="T43" i="3" s="1"/>
  <c r="N43" i="3"/>
  <c r="AG43" i="3" s="1"/>
  <c r="M43" i="3"/>
  <c r="L43" i="3"/>
  <c r="J43" i="3"/>
  <c r="I43" i="3"/>
  <c r="H43" i="3"/>
  <c r="B43" i="3"/>
  <c r="AG42" i="3"/>
  <c r="X42" i="3"/>
  <c r="U42" i="3"/>
  <c r="J42" i="3"/>
  <c r="I42" i="3"/>
  <c r="H42" i="3"/>
  <c r="B42" i="3"/>
  <c r="X41" i="3"/>
  <c r="U41" i="3"/>
  <c r="N41" i="3"/>
  <c r="AG41" i="3" s="1"/>
  <c r="M41" i="3"/>
  <c r="L41" i="3"/>
  <c r="J41" i="3"/>
  <c r="I41" i="3"/>
  <c r="H41" i="3"/>
  <c r="B41" i="3"/>
  <c r="X40" i="3"/>
  <c r="U40" i="3"/>
  <c r="T40" i="3" s="1"/>
  <c r="N40" i="3"/>
  <c r="AG40" i="3" s="1"/>
  <c r="M40" i="3"/>
  <c r="L40" i="3"/>
  <c r="J40" i="3"/>
  <c r="I40" i="3"/>
  <c r="H40" i="3"/>
  <c r="B40" i="3"/>
  <c r="X39" i="3"/>
  <c r="U39" i="3"/>
  <c r="N39" i="3"/>
  <c r="AG39" i="3" s="1"/>
  <c r="M39" i="3"/>
  <c r="L39" i="3"/>
  <c r="J39" i="3"/>
  <c r="I39" i="3"/>
  <c r="H39" i="3"/>
  <c r="B39" i="3"/>
  <c r="X38" i="3"/>
  <c r="U38" i="3"/>
  <c r="N38" i="3"/>
  <c r="AG38" i="3" s="1"/>
  <c r="M38" i="3"/>
  <c r="L38" i="3"/>
  <c r="J38" i="3"/>
  <c r="I38" i="3"/>
  <c r="H38" i="3"/>
  <c r="B38" i="3"/>
  <c r="AD37" i="3"/>
  <c r="X37" i="3"/>
  <c r="U37" i="3"/>
  <c r="T37" i="3" s="1"/>
  <c r="S37" i="3"/>
  <c r="N37" i="3"/>
  <c r="AG37" i="3" s="1"/>
  <c r="M37" i="3"/>
  <c r="L37" i="3"/>
  <c r="J37" i="3"/>
  <c r="I37" i="3"/>
  <c r="H37" i="3"/>
  <c r="B37" i="3"/>
  <c r="X36" i="3"/>
  <c r="U36" i="3"/>
  <c r="T36" i="3" s="1"/>
  <c r="N36" i="3"/>
  <c r="AG36" i="3" s="1"/>
  <c r="M36" i="3"/>
  <c r="L36" i="3"/>
  <c r="J36" i="3"/>
  <c r="I36" i="3"/>
  <c r="H36" i="3"/>
  <c r="B36" i="3"/>
  <c r="X35" i="3"/>
  <c r="U35" i="3"/>
  <c r="N35" i="3"/>
  <c r="AG35" i="3" s="1"/>
  <c r="M35" i="3"/>
  <c r="L35" i="3"/>
  <c r="J35" i="3"/>
  <c r="I35" i="3"/>
  <c r="H35" i="3"/>
  <c r="B35" i="3"/>
  <c r="AD34" i="3"/>
  <c r="X34" i="3"/>
  <c r="U34" i="3"/>
  <c r="T34" i="3" s="1"/>
  <c r="S34" i="3"/>
  <c r="N34" i="3"/>
  <c r="AG34" i="3" s="1"/>
  <c r="M34" i="3"/>
  <c r="L34" i="3"/>
  <c r="J34" i="3"/>
  <c r="I34" i="3"/>
  <c r="H34" i="3"/>
  <c r="B34" i="3"/>
  <c r="AG33" i="3"/>
  <c r="AD33" i="3"/>
  <c r="X33" i="3"/>
  <c r="U33" i="3"/>
  <c r="T33" i="3"/>
  <c r="S33" i="3"/>
  <c r="N33" i="3"/>
  <c r="M33" i="3"/>
  <c r="L33" i="3"/>
  <c r="J33" i="3"/>
  <c r="I33" i="3"/>
  <c r="H33" i="3"/>
  <c r="B33" i="3"/>
  <c r="X32" i="3"/>
  <c r="V32" i="3"/>
  <c r="U32" i="3"/>
  <c r="N32" i="3"/>
  <c r="AG32" i="3" s="1"/>
  <c r="M32" i="3"/>
  <c r="L32" i="3"/>
  <c r="J32" i="3"/>
  <c r="I32" i="3"/>
  <c r="H32" i="3"/>
  <c r="B32" i="3"/>
  <c r="X31" i="3"/>
  <c r="U31" i="3"/>
  <c r="N31" i="3"/>
  <c r="AG31" i="3" s="1"/>
  <c r="M31" i="3"/>
  <c r="L31" i="3"/>
  <c r="J31" i="3"/>
  <c r="I31" i="3"/>
  <c r="H31" i="3"/>
  <c r="B31" i="3"/>
  <c r="X30" i="3"/>
  <c r="U30" i="3"/>
  <c r="N30" i="3"/>
  <c r="AG30" i="3" s="1"/>
  <c r="M30" i="3"/>
  <c r="L30" i="3"/>
  <c r="J30" i="3"/>
  <c r="I30" i="3"/>
  <c r="H30" i="3"/>
  <c r="B30" i="3"/>
  <c r="X29" i="3"/>
  <c r="U29" i="3"/>
  <c r="T29" i="3"/>
  <c r="N29" i="3"/>
  <c r="AG29" i="3" s="1"/>
  <c r="M29" i="3"/>
  <c r="L29" i="3"/>
  <c r="J29" i="3"/>
  <c r="I29" i="3"/>
  <c r="H29" i="3"/>
  <c r="B29" i="3"/>
  <c r="AD28" i="3"/>
  <c r="X28" i="3"/>
  <c r="U28" i="3"/>
  <c r="T28" i="3" s="1"/>
  <c r="N28" i="3"/>
  <c r="AG28" i="3" s="1"/>
  <c r="M28" i="3"/>
  <c r="L28" i="3"/>
  <c r="B28" i="3"/>
  <c r="X27" i="3"/>
  <c r="U27" i="3"/>
  <c r="AD27" i="3" s="1"/>
  <c r="N27" i="3"/>
  <c r="AG27" i="3" s="1"/>
  <c r="M27" i="3"/>
  <c r="L27" i="3"/>
  <c r="B27" i="3"/>
  <c r="X26" i="3"/>
  <c r="U26" i="3"/>
  <c r="T26" i="3" s="1"/>
  <c r="N26" i="3"/>
  <c r="AG26" i="3" s="1"/>
  <c r="M26" i="3"/>
  <c r="L26" i="3"/>
  <c r="B26" i="3"/>
  <c r="X25" i="3"/>
  <c r="U25" i="3"/>
  <c r="N25" i="3"/>
  <c r="AG25" i="3" s="1"/>
  <c r="M25" i="3"/>
  <c r="L25" i="3"/>
  <c r="J25" i="3"/>
  <c r="I25" i="3"/>
  <c r="H25" i="3"/>
  <c r="B25" i="3"/>
  <c r="X24" i="3"/>
  <c r="U24" i="3"/>
  <c r="T24" i="3"/>
  <c r="N24" i="3"/>
  <c r="AG24" i="3" s="1"/>
  <c r="M24" i="3"/>
  <c r="L24" i="3"/>
  <c r="J24" i="3"/>
  <c r="I24" i="3"/>
  <c r="H24" i="3"/>
  <c r="B24" i="3"/>
  <c r="X23" i="3"/>
  <c r="U23" i="3"/>
  <c r="T23" i="3" s="1"/>
  <c r="R23" i="3"/>
  <c r="N23" i="3"/>
  <c r="AG23" i="3" s="1"/>
  <c r="M23" i="3"/>
  <c r="L23" i="3"/>
  <c r="J23" i="3"/>
  <c r="I23" i="3"/>
  <c r="H23" i="3"/>
  <c r="B23" i="3"/>
  <c r="AD22" i="3"/>
  <c r="X22" i="3"/>
  <c r="U22" i="3"/>
  <c r="T22" i="3" s="1"/>
  <c r="S22" i="3"/>
  <c r="R22" i="3"/>
  <c r="N22" i="3"/>
  <c r="AG22" i="3" s="1"/>
  <c r="M22" i="3"/>
  <c r="L22" i="3"/>
  <c r="J22" i="3"/>
  <c r="I22" i="3"/>
  <c r="H22" i="3"/>
  <c r="B22" i="3"/>
  <c r="AD21" i="3"/>
  <c r="X21" i="3"/>
  <c r="U21" i="3"/>
  <c r="T21" i="3" s="1"/>
  <c r="R21" i="3"/>
  <c r="N21" i="3"/>
  <c r="AG21" i="3" s="1"/>
  <c r="M21" i="3"/>
  <c r="L21" i="3"/>
  <c r="J21" i="3"/>
  <c r="I21" i="3"/>
  <c r="H21" i="3"/>
  <c r="B21" i="3"/>
  <c r="X20" i="3"/>
  <c r="U20" i="3"/>
  <c r="AD20" i="3" s="1"/>
  <c r="N20" i="3"/>
  <c r="AG20" i="3" s="1"/>
  <c r="M20" i="3"/>
  <c r="L20" i="3"/>
  <c r="J20" i="3"/>
  <c r="I20" i="3"/>
  <c r="H20" i="3"/>
  <c r="B20" i="3"/>
  <c r="X19" i="3"/>
  <c r="U19" i="3"/>
  <c r="T19" i="3"/>
  <c r="N19" i="3"/>
  <c r="AG19" i="3" s="1"/>
  <c r="M19" i="3"/>
  <c r="L19" i="3"/>
  <c r="J19" i="3"/>
  <c r="I19" i="3"/>
  <c r="H19" i="3"/>
  <c r="B19" i="3"/>
  <c r="AD18" i="3"/>
  <c r="X18" i="3"/>
  <c r="U18" i="3"/>
  <c r="T18" i="3" s="1"/>
  <c r="N18" i="3"/>
  <c r="AG18" i="3" s="1"/>
  <c r="M18" i="3"/>
  <c r="L18" i="3"/>
  <c r="J18" i="3"/>
  <c r="I18" i="3"/>
  <c r="H18" i="3"/>
  <c r="B18" i="3"/>
  <c r="X17" i="3"/>
  <c r="U17" i="3"/>
  <c r="T17" i="3" s="1"/>
  <c r="N17" i="3"/>
  <c r="AG17" i="3" s="1"/>
  <c r="M17" i="3"/>
  <c r="L17" i="3"/>
  <c r="J17" i="3"/>
  <c r="I17" i="3"/>
  <c r="H17" i="3"/>
  <c r="B17" i="3"/>
  <c r="X16" i="3"/>
  <c r="U16" i="3"/>
  <c r="AD16" i="3" s="1"/>
  <c r="N16" i="3"/>
  <c r="AG16" i="3" s="1"/>
  <c r="M16" i="3"/>
  <c r="L16" i="3"/>
  <c r="J16" i="3"/>
  <c r="I16" i="3"/>
  <c r="H16" i="3"/>
  <c r="B16" i="3"/>
  <c r="X15" i="3"/>
  <c r="U15" i="3"/>
  <c r="N15" i="3"/>
  <c r="AG15" i="3" s="1"/>
  <c r="M15" i="3"/>
  <c r="L15" i="3"/>
  <c r="J15" i="3"/>
  <c r="I15" i="3"/>
  <c r="H15" i="3"/>
  <c r="B15" i="3"/>
  <c r="X14" i="3"/>
  <c r="U14" i="3"/>
  <c r="T14" i="3"/>
  <c r="N14" i="3"/>
  <c r="AG14" i="3" s="1"/>
  <c r="M14" i="3"/>
  <c r="L14" i="3"/>
  <c r="J14" i="3"/>
  <c r="I14" i="3"/>
  <c r="H14" i="3"/>
  <c r="B14" i="3"/>
  <c r="X13" i="3"/>
  <c r="U13" i="3"/>
  <c r="T13" i="3" s="1"/>
  <c r="N13" i="3"/>
  <c r="AG13" i="3" s="1"/>
  <c r="M13" i="3"/>
  <c r="L13" i="3"/>
  <c r="J13" i="3"/>
  <c r="I13" i="3"/>
  <c r="H13" i="3"/>
  <c r="B13" i="3"/>
  <c r="X12" i="3"/>
  <c r="U12" i="3"/>
  <c r="T12" i="3" s="1"/>
  <c r="N12" i="3"/>
  <c r="AG12" i="3" s="1"/>
  <c r="M12" i="3"/>
  <c r="L12" i="3"/>
  <c r="J12" i="3"/>
  <c r="I12" i="3"/>
  <c r="H12" i="3"/>
  <c r="B12" i="3"/>
  <c r="X11" i="3"/>
  <c r="U11" i="3"/>
  <c r="AD11" i="3" s="1"/>
  <c r="N11" i="3"/>
  <c r="AG11" i="3" s="1"/>
  <c r="M11" i="3"/>
  <c r="L11" i="3"/>
  <c r="J11" i="3"/>
  <c r="I11" i="3"/>
  <c r="H11" i="3"/>
  <c r="B11" i="3"/>
  <c r="X10" i="3"/>
  <c r="U10" i="3"/>
  <c r="T10" i="3"/>
  <c r="N10" i="3"/>
  <c r="AG10" i="3" s="1"/>
  <c r="M10" i="3"/>
  <c r="L10" i="3"/>
  <c r="J10" i="3"/>
  <c r="I10" i="3"/>
  <c r="H10" i="3"/>
  <c r="B10" i="3"/>
  <c r="AD9" i="3"/>
  <c r="X9" i="3"/>
  <c r="U9" i="3"/>
  <c r="T9" i="3" s="1"/>
  <c r="S9" i="3"/>
  <c r="N9" i="3"/>
  <c r="AG9" i="3" s="1"/>
  <c r="M9" i="3"/>
  <c r="L9" i="3"/>
  <c r="J9" i="3"/>
  <c r="I9" i="3"/>
  <c r="H9" i="3"/>
  <c r="B9" i="3"/>
  <c r="AG8" i="3"/>
  <c r="AD8" i="3"/>
  <c r="X8" i="3"/>
  <c r="U8" i="3"/>
  <c r="T8" i="3"/>
  <c r="S8" i="3"/>
  <c r="B8" i="3"/>
  <c r="X7" i="3"/>
  <c r="U7" i="3"/>
  <c r="T7" i="3" s="1"/>
  <c r="N7" i="3"/>
  <c r="AG7" i="3" s="1"/>
  <c r="M7" i="3"/>
  <c r="L7" i="3"/>
  <c r="J7" i="3"/>
  <c r="I7" i="3"/>
  <c r="H7" i="3"/>
  <c r="B7" i="3"/>
  <c r="X6" i="3"/>
  <c r="U6" i="3"/>
  <c r="T6" i="3" s="1"/>
  <c r="N6" i="3"/>
  <c r="AG6" i="3" s="1"/>
  <c r="M6" i="3"/>
  <c r="L6" i="3"/>
  <c r="J6" i="3"/>
  <c r="I6" i="3"/>
  <c r="H6" i="3"/>
  <c r="B6" i="3"/>
  <c r="AD5" i="3"/>
  <c r="X5" i="3"/>
  <c r="U5" i="3"/>
  <c r="T5" i="3"/>
  <c r="S5" i="3"/>
  <c r="N5" i="3"/>
  <c r="AG5" i="3" s="1"/>
  <c r="M5" i="3"/>
  <c r="L5" i="3"/>
  <c r="J5" i="3"/>
  <c r="I5" i="3"/>
  <c r="H5" i="3"/>
  <c r="B5" i="3"/>
  <c r="X4" i="3"/>
  <c r="U4" i="3"/>
  <c r="T4" i="3" s="1"/>
  <c r="N4" i="3"/>
  <c r="AG4" i="3" s="1"/>
  <c r="M4" i="3"/>
  <c r="L4" i="3"/>
  <c r="J4" i="3"/>
  <c r="I4" i="3"/>
  <c r="H4" i="3"/>
  <c r="B4" i="3"/>
  <c r="X3" i="3"/>
  <c r="U3" i="3"/>
  <c r="T3" i="3" s="1"/>
  <c r="N3" i="3"/>
  <c r="AG3" i="3" s="1"/>
  <c r="M3" i="3"/>
  <c r="L3" i="3"/>
  <c r="J3" i="3"/>
  <c r="I3" i="3"/>
  <c r="H3" i="3"/>
  <c r="B3" i="3"/>
  <c r="X2" i="3"/>
  <c r="U2" i="3"/>
  <c r="T2" i="3" s="1"/>
  <c r="N2" i="3"/>
  <c r="AG2" i="3" s="1"/>
  <c r="M2" i="3"/>
  <c r="L2" i="3"/>
  <c r="J2" i="3"/>
  <c r="I2" i="3"/>
  <c r="H2" i="3"/>
  <c r="B2" i="3"/>
  <c r="X273" i="2"/>
  <c r="U273" i="2"/>
  <c r="N273" i="2"/>
  <c r="AG273" i="2" s="1"/>
  <c r="M273" i="2"/>
  <c r="L273" i="2"/>
  <c r="J273" i="2"/>
  <c r="I273" i="2"/>
  <c r="H273" i="2"/>
  <c r="B273" i="2"/>
  <c r="AD272" i="2"/>
  <c r="X272" i="2"/>
  <c r="U272" i="2"/>
  <c r="T272" i="2"/>
  <c r="S272" i="2"/>
  <c r="N272" i="2"/>
  <c r="AG272" i="2" s="1"/>
  <c r="M272" i="2"/>
  <c r="L272" i="2"/>
  <c r="B272" i="2"/>
  <c r="AG271" i="2"/>
  <c r="X271" i="2"/>
  <c r="U271" i="2"/>
  <c r="AD271" i="2" s="1"/>
  <c r="T271" i="2"/>
  <c r="R271" i="2"/>
  <c r="N271" i="2"/>
  <c r="M271" i="2"/>
  <c r="L271" i="2"/>
  <c r="B271" i="2"/>
  <c r="X270" i="2"/>
  <c r="U270" i="2"/>
  <c r="T270" i="2" s="1"/>
  <c r="N270" i="2"/>
  <c r="AG270" i="2" s="1"/>
  <c r="M270" i="2"/>
  <c r="L270" i="2"/>
  <c r="B270" i="2"/>
  <c r="X269" i="2"/>
  <c r="U269" i="2"/>
  <c r="N269" i="2"/>
  <c r="AG269" i="2" s="1"/>
  <c r="M269" i="2"/>
  <c r="L269" i="2"/>
  <c r="B269" i="2"/>
  <c r="X268" i="2"/>
  <c r="U268" i="2"/>
  <c r="T268" i="2" s="1"/>
  <c r="N268" i="2"/>
  <c r="AG268" i="2" s="1"/>
  <c r="M268" i="2"/>
  <c r="L268" i="2"/>
  <c r="B268" i="2"/>
  <c r="X267" i="2"/>
  <c r="U267" i="2"/>
  <c r="R267" i="2"/>
  <c r="N267" i="2"/>
  <c r="AG267" i="2" s="1"/>
  <c r="M267" i="2"/>
  <c r="L267" i="2"/>
  <c r="J267" i="2"/>
  <c r="I267" i="2"/>
  <c r="H267" i="2"/>
  <c r="B267" i="2"/>
  <c r="X266" i="2"/>
  <c r="U266" i="2"/>
  <c r="T266" i="2" s="1"/>
  <c r="N266" i="2"/>
  <c r="AG266" i="2" s="1"/>
  <c r="M266" i="2"/>
  <c r="L266" i="2"/>
  <c r="B266" i="2"/>
  <c r="X265" i="2"/>
  <c r="U265" i="2"/>
  <c r="N265" i="2"/>
  <c r="AG265" i="2" s="1"/>
  <c r="M265" i="2"/>
  <c r="L265" i="2"/>
  <c r="B265" i="2"/>
  <c r="X264" i="2"/>
  <c r="U264" i="2"/>
  <c r="T264" i="2" s="1"/>
  <c r="N264" i="2"/>
  <c r="AG264" i="2" s="1"/>
  <c r="M264" i="2"/>
  <c r="L264" i="2"/>
  <c r="B264" i="2"/>
  <c r="X263" i="2"/>
  <c r="U263" i="2"/>
  <c r="N263" i="2"/>
  <c r="AG263" i="2" s="1"/>
  <c r="M263" i="2"/>
  <c r="L263" i="2"/>
  <c r="B263" i="2"/>
  <c r="X262" i="2"/>
  <c r="U262" i="2"/>
  <c r="T262" i="2" s="1"/>
  <c r="N262" i="2"/>
  <c r="AG262" i="2" s="1"/>
  <c r="M262" i="2"/>
  <c r="L262" i="2"/>
  <c r="B262" i="2"/>
  <c r="X261" i="2"/>
  <c r="U261" i="2"/>
  <c r="N261" i="2"/>
  <c r="AG261" i="2" s="1"/>
  <c r="M261" i="2"/>
  <c r="L261" i="2"/>
  <c r="B261" i="2"/>
  <c r="X260" i="2"/>
  <c r="U260" i="2"/>
  <c r="T260" i="2" s="1"/>
  <c r="N260" i="2"/>
  <c r="AG260" i="2" s="1"/>
  <c r="M260" i="2"/>
  <c r="L260" i="2"/>
  <c r="B260" i="2"/>
  <c r="X259" i="2"/>
  <c r="U259" i="2"/>
  <c r="N259" i="2"/>
  <c r="AG259" i="2" s="1"/>
  <c r="M259" i="2"/>
  <c r="L259" i="2"/>
  <c r="B259" i="2"/>
  <c r="X258" i="2"/>
  <c r="U258" i="2"/>
  <c r="T258" i="2" s="1"/>
  <c r="N258" i="2"/>
  <c r="AG258" i="2" s="1"/>
  <c r="M258" i="2"/>
  <c r="L258" i="2"/>
  <c r="B258" i="2"/>
  <c r="X257" i="2"/>
  <c r="U257" i="2"/>
  <c r="N257" i="2"/>
  <c r="AG257" i="2" s="1"/>
  <c r="M257" i="2"/>
  <c r="L257" i="2"/>
  <c r="B257" i="2"/>
  <c r="X256" i="2"/>
  <c r="U256" i="2"/>
  <c r="T256" i="2" s="1"/>
  <c r="N256" i="2"/>
  <c r="AG256" i="2" s="1"/>
  <c r="M256" i="2"/>
  <c r="L256" i="2"/>
  <c r="B256" i="2"/>
  <c r="X255" i="2"/>
  <c r="U255" i="2"/>
  <c r="N255" i="2"/>
  <c r="AG255" i="2" s="1"/>
  <c r="M255" i="2"/>
  <c r="L255" i="2"/>
  <c r="B255" i="2"/>
  <c r="X254" i="2"/>
  <c r="U254" i="2"/>
  <c r="T254" i="2" s="1"/>
  <c r="R254" i="2"/>
  <c r="N254" i="2"/>
  <c r="AG254" i="2" s="1"/>
  <c r="M254" i="2"/>
  <c r="L254" i="2"/>
  <c r="J254" i="2"/>
  <c r="I254" i="2"/>
  <c r="H254" i="2"/>
  <c r="B254" i="2"/>
  <c r="X253" i="2"/>
  <c r="U253" i="2"/>
  <c r="R253" i="2"/>
  <c r="N253" i="2"/>
  <c r="AG253" i="2" s="1"/>
  <c r="M253" i="2"/>
  <c r="L253" i="2"/>
  <c r="J253" i="2"/>
  <c r="I253" i="2"/>
  <c r="H253" i="2"/>
  <c r="B253" i="2"/>
  <c r="X252" i="2"/>
  <c r="U252" i="2"/>
  <c r="T252" i="2" s="1"/>
  <c r="N252" i="2"/>
  <c r="AG252" i="2" s="1"/>
  <c r="M252" i="2"/>
  <c r="L252" i="2"/>
  <c r="B252" i="2"/>
  <c r="X251" i="2"/>
  <c r="U251" i="2"/>
  <c r="R251" i="2"/>
  <c r="N251" i="2"/>
  <c r="AG251" i="2" s="1"/>
  <c r="M251" i="2"/>
  <c r="L251" i="2"/>
  <c r="J251" i="2"/>
  <c r="I251" i="2"/>
  <c r="H251" i="2"/>
  <c r="B251" i="2"/>
  <c r="X250" i="2"/>
  <c r="U250" i="2"/>
  <c r="T250" i="2" s="1"/>
  <c r="R250" i="2"/>
  <c r="N250" i="2"/>
  <c r="AG250" i="2" s="1"/>
  <c r="M250" i="2"/>
  <c r="L250" i="2"/>
  <c r="J250" i="2"/>
  <c r="I250" i="2"/>
  <c r="H250" i="2"/>
  <c r="B250" i="2"/>
  <c r="X249" i="2"/>
  <c r="U249" i="2"/>
  <c r="N249" i="2"/>
  <c r="AG249" i="2" s="1"/>
  <c r="M249" i="2"/>
  <c r="L249" i="2"/>
  <c r="B249" i="2"/>
  <c r="X248" i="2"/>
  <c r="U248" i="2"/>
  <c r="T248" i="2" s="1"/>
  <c r="N248" i="2"/>
  <c r="AG248" i="2" s="1"/>
  <c r="M248" i="2"/>
  <c r="L248" i="2"/>
  <c r="B248" i="2"/>
  <c r="X247" i="2"/>
  <c r="U247" i="2"/>
  <c r="N247" i="2"/>
  <c r="AG247" i="2" s="1"/>
  <c r="M247" i="2"/>
  <c r="L247" i="2"/>
  <c r="B247" i="2"/>
  <c r="X246" i="2"/>
  <c r="U246" i="2"/>
  <c r="T246" i="2" s="1"/>
  <c r="N246" i="2"/>
  <c r="AG246" i="2" s="1"/>
  <c r="M246" i="2"/>
  <c r="L246" i="2"/>
  <c r="B246" i="2"/>
  <c r="X245" i="2"/>
  <c r="U245" i="2"/>
  <c r="N245" i="2"/>
  <c r="AG245" i="2" s="1"/>
  <c r="M245" i="2"/>
  <c r="L245" i="2"/>
  <c r="B245" i="2"/>
  <c r="X244" i="2"/>
  <c r="U244" i="2"/>
  <c r="T244" i="2" s="1"/>
  <c r="N244" i="2"/>
  <c r="AG244" i="2" s="1"/>
  <c r="M244" i="2"/>
  <c r="L244" i="2"/>
  <c r="B244" i="2"/>
  <c r="X243" i="2"/>
  <c r="U243" i="2"/>
  <c r="N243" i="2"/>
  <c r="AG243" i="2" s="1"/>
  <c r="M243" i="2"/>
  <c r="L243" i="2"/>
  <c r="B243" i="2"/>
  <c r="X242" i="2"/>
  <c r="U242" i="2"/>
  <c r="T242" i="2" s="1"/>
  <c r="N242" i="2"/>
  <c r="AG242" i="2" s="1"/>
  <c r="M242" i="2"/>
  <c r="L242" i="2"/>
  <c r="B242" i="2"/>
  <c r="X241" i="2"/>
  <c r="U241" i="2"/>
  <c r="N241" i="2"/>
  <c r="AG241" i="2" s="1"/>
  <c r="M241" i="2"/>
  <c r="L241" i="2"/>
  <c r="B241" i="2"/>
  <c r="X240" i="2"/>
  <c r="U240" i="2"/>
  <c r="T240" i="2" s="1"/>
  <c r="N240" i="2"/>
  <c r="AG240" i="2" s="1"/>
  <c r="M240" i="2"/>
  <c r="L240" i="2"/>
  <c r="B240" i="2"/>
  <c r="X239" i="2"/>
  <c r="U239" i="2"/>
  <c r="N239" i="2"/>
  <c r="AG239" i="2" s="1"/>
  <c r="M239" i="2"/>
  <c r="L239" i="2"/>
  <c r="B239" i="2"/>
  <c r="X238" i="2"/>
  <c r="U238" i="2"/>
  <c r="T238" i="2" s="1"/>
  <c r="N238" i="2"/>
  <c r="AG238" i="2" s="1"/>
  <c r="M238" i="2"/>
  <c r="L238" i="2"/>
  <c r="J238" i="2"/>
  <c r="I238" i="2"/>
  <c r="H238" i="2"/>
  <c r="B238" i="2"/>
  <c r="X237" i="2"/>
  <c r="U237" i="2"/>
  <c r="AD237" i="2" s="1"/>
  <c r="N237" i="2"/>
  <c r="AG237" i="2" s="1"/>
  <c r="M237" i="2"/>
  <c r="L237" i="2"/>
  <c r="J237" i="2"/>
  <c r="I237" i="2"/>
  <c r="H237" i="2"/>
  <c r="B237" i="2"/>
  <c r="X236" i="2"/>
  <c r="U236" i="2"/>
  <c r="N236" i="2"/>
  <c r="AG236" i="2" s="1"/>
  <c r="M236" i="2"/>
  <c r="L236" i="2"/>
  <c r="J236" i="2"/>
  <c r="I236" i="2"/>
  <c r="H236" i="2"/>
  <c r="B236" i="2"/>
  <c r="X235" i="2"/>
  <c r="U235" i="2"/>
  <c r="T235" i="2" s="1"/>
  <c r="N235" i="2"/>
  <c r="AG235" i="2" s="1"/>
  <c r="M235" i="2"/>
  <c r="L235" i="2"/>
  <c r="J235" i="2"/>
  <c r="I235" i="2"/>
  <c r="H235" i="2"/>
  <c r="B235" i="2"/>
  <c r="AD234" i="2"/>
  <c r="X234" i="2"/>
  <c r="U234" i="2"/>
  <c r="T234" i="2"/>
  <c r="S234" i="2"/>
  <c r="N234" i="2"/>
  <c r="AG234" i="2" s="1"/>
  <c r="M234" i="2"/>
  <c r="L234" i="2"/>
  <c r="J234" i="2"/>
  <c r="I234" i="2"/>
  <c r="H234" i="2"/>
  <c r="B234" i="2"/>
  <c r="X233" i="2"/>
  <c r="U233" i="2"/>
  <c r="AD233" i="2" s="1"/>
  <c r="T233" i="2"/>
  <c r="N233" i="2"/>
  <c r="AG233" i="2" s="1"/>
  <c r="M233" i="2"/>
  <c r="L233" i="2"/>
  <c r="J233" i="2"/>
  <c r="I233" i="2"/>
  <c r="H233" i="2"/>
  <c r="B233" i="2"/>
  <c r="X232" i="2"/>
  <c r="U232" i="2"/>
  <c r="N232" i="2"/>
  <c r="AG232" i="2" s="1"/>
  <c r="M232" i="2"/>
  <c r="L232" i="2"/>
  <c r="J232" i="2"/>
  <c r="I232" i="2"/>
  <c r="H232" i="2"/>
  <c r="B232" i="2"/>
  <c r="AD231" i="2"/>
  <c r="X231" i="2"/>
  <c r="U231" i="2"/>
  <c r="T231" i="2"/>
  <c r="S231" i="2"/>
  <c r="N231" i="2"/>
  <c r="AG231" i="2" s="1"/>
  <c r="M231" i="2"/>
  <c r="L231" i="2"/>
  <c r="J231" i="2"/>
  <c r="I231" i="2"/>
  <c r="H231" i="2"/>
  <c r="B231" i="2"/>
  <c r="AG230" i="2"/>
  <c r="AD230" i="2"/>
  <c r="X230" i="2"/>
  <c r="U230" i="2"/>
  <c r="T230" i="2"/>
  <c r="S230" i="2"/>
  <c r="N230" i="2"/>
  <c r="M230" i="2"/>
  <c r="L230" i="2"/>
  <c r="J230" i="2"/>
  <c r="I230" i="2"/>
  <c r="H230" i="2"/>
  <c r="B230" i="2"/>
  <c r="X229" i="2"/>
  <c r="U229" i="2"/>
  <c r="AD229" i="2" s="1"/>
  <c r="T229" i="2"/>
  <c r="N229" i="2"/>
  <c r="AG229" i="2" s="1"/>
  <c r="M229" i="2"/>
  <c r="L229" i="2"/>
  <c r="J229" i="2"/>
  <c r="I229" i="2"/>
  <c r="H229" i="2"/>
  <c r="B229" i="2"/>
  <c r="X228" i="2"/>
  <c r="U228" i="2"/>
  <c r="N228" i="2"/>
  <c r="AG228" i="2" s="1"/>
  <c r="M228" i="2"/>
  <c r="L228" i="2"/>
  <c r="J228" i="2"/>
  <c r="I228" i="2"/>
  <c r="H228" i="2"/>
  <c r="B228" i="2"/>
  <c r="AD227" i="2"/>
  <c r="X227" i="2"/>
  <c r="U227" i="2"/>
  <c r="T227" i="2"/>
  <c r="S227" i="2"/>
  <c r="N227" i="2"/>
  <c r="AG227" i="2" s="1"/>
  <c r="M227" i="2"/>
  <c r="L227" i="2"/>
  <c r="J227" i="2"/>
  <c r="I227" i="2"/>
  <c r="H227" i="2"/>
  <c r="B227" i="2"/>
  <c r="AG226" i="2"/>
  <c r="X226" i="2"/>
  <c r="U226" i="2"/>
  <c r="N226" i="2"/>
  <c r="M226" i="2"/>
  <c r="L226" i="2"/>
  <c r="J226" i="2"/>
  <c r="I226" i="2"/>
  <c r="H226" i="2"/>
  <c r="B226" i="2"/>
  <c r="X225" i="2"/>
  <c r="U225" i="2"/>
  <c r="T225" i="2" s="1"/>
  <c r="R225" i="2"/>
  <c r="N225" i="2"/>
  <c r="AG225" i="2" s="1"/>
  <c r="M225" i="2"/>
  <c r="L225" i="2"/>
  <c r="J225" i="2"/>
  <c r="I225" i="2"/>
  <c r="H225" i="2"/>
  <c r="B225" i="2"/>
  <c r="X224" i="2"/>
  <c r="U224" i="2"/>
  <c r="N224" i="2"/>
  <c r="AG224" i="2" s="1"/>
  <c r="M224" i="2"/>
  <c r="L224" i="2"/>
  <c r="J224" i="2"/>
  <c r="I224" i="2"/>
  <c r="H224" i="2"/>
  <c r="B224" i="2"/>
  <c r="X223" i="2"/>
  <c r="U223" i="2"/>
  <c r="T223" i="2" s="1"/>
  <c r="N223" i="2"/>
  <c r="AG223" i="2" s="1"/>
  <c r="M223" i="2"/>
  <c r="L223" i="2"/>
  <c r="J223" i="2"/>
  <c r="I223" i="2"/>
  <c r="H223" i="2"/>
  <c r="B223" i="2"/>
  <c r="X222" i="2"/>
  <c r="U222" i="2"/>
  <c r="T222" i="2" s="1"/>
  <c r="N222" i="2"/>
  <c r="AG222" i="2" s="1"/>
  <c r="M222" i="2"/>
  <c r="L222" i="2"/>
  <c r="J222" i="2"/>
  <c r="I222" i="2"/>
  <c r="H222" i="2"/>
  <c r="B222" i="2"/>
  <c r="AG221" i="2"/>
  <c r="X221" i="2"/>
  <c r="U221" i="2"/>
  <c r="B221" i="2"/>
  <c r="X220" i="2"/>
  <c r="U220" i="2"/>
  <c r="T220" i="2" s="1"/>
  <c r="N220" i="2"/>
  <c r="AG220" i="2" s="1"/>
  <c r="M220" i="2"/>
  <c r="L220" i="2"/>
  <c r="J220" i="2"/>
  <c r="I220" i="2"/>
  <c r="H220" i="2"/>
  <c r="B220" i="2"/>
  <c r="X219" i="2"/>
  <c r="U219" i="2"/>
  <c r="N219" i="2"/>
  <c r="AG219" i="2" s="1"/>
  <c r="M219" i="2"/>
  <c r="L219" i="2"/>
  <c r="J219" i="2"/>
  <c r="I219" i="2"/>
  <c r="H219" i="2"/>
  <c r="B219" i="2"/>
  <c r="X218" i="2"/>
  <c r="U218" i="2"/>
  <c r="N218" i="2"/>
  <c r="AG218" i="2" s="1"/>
  <c r="M218" i="2"/>
  <c r="L218" i="2"/>
  <c r="B218" i="2"/>
  <c r="X217" i="2"/>
  <c r="U217" i="2"/>
  <c r="T217" i="2" s="1"/>
  <c r="N217" i="2"/>
  <c r="AG217" i="2" s="1"/>
  <c r="M217" i="2"/>
  <c r="L217" i="2"/>
  <c r="J217" i="2"/>
  <c r="I217" i="2"/>
  <c r="H217" i="2"/>
  <c r="B217" i="2"/>
  <c r="X216" i="2"/>
  <c r="U216" i="2"/>
  <c r="N216" i="2"/>
  <c r="AG216" i="2" s="1"/>
  <c r="M216" i="2"/>
  <c r="L216" i="2"/>
  <c r="B216" i="2"/>
  <c r="AG215" i="2"/>
  <c r="AD215" i="2"/>
  <c r="X215" i="2"/>
  <c r="U215" i="2"/>
  <c r="T215" i="2"/>
  <c r="S215" i="2"/>
  <c r="N215" i="2"/>
  <c r="M215" i="2"/>
  <c r="L215" i="2"/>
  <c r="J215" i="2"/>
  <c r="I215" i="2"/>
  <c r="H215" i="2"/>
  <c r="B215" i="2"/>
  <c r="X214" i="2"/>
  <c r="U214" i="2"/>
  <c r="T214" i="2" s="1"/>
  <c r="N214" i="2"/>
  <c r="AG214" i="2" s="1"/>
  <c r="M214" i="2"/>
  <c r="L214" i="2"/>
  <c r="J214" i="2"/>
  <c r="I214" i="2"/>
  <c r="H214" i="2"/>
  <c r="B214" i="2"/>
  <c r="X213" i="2"/>
  <c r="U213" i="2"/>
  <c r="N213" i="2"/>
  <c r="AG213" i="2" s="1"/>
  <c r="M213" i="2"/>
  <c r="L213" i="2"/>
  <c r="J213" i="2"/>
  <c r="I213" i="2"/>
  <c r="H213" i="2"/>
  <c r="B213" i="2"/>
  <c r="AD212" i="2"/>
  <c r="X212" i="2"/>
  <c r="U212" i="2"/>
  <c r="T212" i="2"/>
  <c r="S212" i="2"/>
  <c r="N212" i="2"/>
  <c r="AG212" i="2" s="1"/>
  <c r="M212" i="2"/>
  <c r="L212" i="2"/>
  <c r="J212" i="2"/>
  <c r="I212" i="2"/>
  <c r="H212" i="2"/>
  <c r="B212" i="2"/>
  <c r="AG211" i="2"/>
  <c r="AD211" i="2"/>
  <c r="X211" i="2"/>
  <c r="U211" i="2"/>
  <c r="T211" i="2"/>
  <c r="S211" i="2"/>
  <c r="N211" i="2"/>
  <c r="M211" i="2"/>
  <c r="L211" i="2"/>
  <c r="J211" i="2"/>
  <c r="I211" i="2"/>
  <c r="H211" i="2"/>
  <c r="B211" i="2"/>
  <c r="X210" i="2"/>
  <c r="U210" i="2"/>
  <c r="T210" i="2"/>
  <c r="N210" i="2"/>
  <c r="AG210" i="2" s="1"/>
  <c r="M210" i="2"/>
  <c r="L210" i="2"/>
  <c r="J210" i="2"/>
  <c r="I210" i="2"/>
  <c r="H210" i="2"/>
  <c r="B210" i="2"/>
  <c r="X209" i="2"/>
  <c r="U209" i="2"/>
  <c r="N209" i="2"/>
  <c r="AG209" i="2" s="1"/>
  <c r="M209" i="2"/>
  <c r="L209" i="2"/>
  <c r="J209" i="2"/>
  <c r="I209" i="2"/>
  <c r="H209" i="2"/>
  <c r="B209" i="2"/>
  <c r="AD208" i="2"/>
  <c r="X208" i="2"/>
  <c r="U208" i="2"/>
  <c r="T208" i="2"/>
  <c r="S208" i="2"/>
  <c r="N208" i="2"/>
  <c r="AG208" i="2" s="1"/>
  <c r="M208" i="2"/>
  <c r="L208" i="2"/>
  <c r="J208" i="2"/>
  <c r="I208" i="2"/>
  <c r="H208" i="2"/>
  <c r="B208" i="2"/>
  <c r="AG207" i="2"/>
  <c r="X207" i="2"/>
  <c r="U207" i="2"/>
  <c r="T207" i="2"/>
  <c r="N207" i="2"/>
  <c r="M207" i="2"/>
  <c r="L207" i="2"/>
  <c r="J207" i="2"/>
  <c r="I207" i="2"/>
  <c r="H207" i="2"/>
  <c r="B207" i="2"/>
  <c r="X206" i="2"/>
  <c r="U206" i="2"/>
  <c r="T206" i="2" s="1"/>
  <c r="N206" i="2"/>
  <c r="AG206" i="2" s="1"/>
  <c r="M206" i="2"/>
  <c r="L206" i="2"/>
  <c r="J206" i="2"/>
  <c r="I206" i="2"/>
  <c r="H206" i="2"/>
  <c r="B206" i="2"/>
  <c r="X205" i="2"/>
  <c r="U205" i="2"/>
  <c r="N205" i="2"/>
  <c r="AG205" i="2" s="1"/>
  <c r="M205" i="2"/>
  <c r="L205" i="2"/>
  <c r="J205" i="2"/>
  <c r="I205" i="2"/>
  <c r="H205" i="2"/>
  <c r="B205" i="2"/>
  <c r="X204" i="2"/>
  <c r="U204" i="2"/>
  <c r="R204" i="2"/>
  <c r="N204" i="2"/>
  <c r="AG204" i="2" s="1"/>
  <c r="M204" i="2"/>
  <c r="L204" i="2"/>
  <c r="J204" i="2"/>
  <c r="I204" i="2"/>
  <c r="H204" i="2"/>
  <c r="B204" i="2"/>
  <c r="X203" i="2"/>
  <c r="U203" i="2"/>
  <c r="T203" i="2" s="1"/>
  <c r="N203" i="2"/>
  <c r="AG203" i="2" s="1"/>
  <c r="M203" i="2"/>
  <c r="L203" i="2"/>
  <c r="J203" i="2"/>
  <c r="I203" i="2"/>
  <c r="H203" i="2"/>
  <c r="B203" i="2"/>
  <c r="X202" i="2"/>
  <c r="U202" i="2"/>
  <c r="N202" i="2"/>
  <c r="AG202" i="2" s="1"/>
  <c r="M202" i="2"/>
  <c r="L202" i="2"/>
  <c r="J202" i="2"/>
  <c r="I202" i="2"/>
  <c r="H202" i="2"/>
  <c r="B202" i="2"/>
  <c r="X201" i="2"/>
  <c r="V201" i="2"/>
  <c r="U201" i="2"/>
  <c r="N201" i="2"/>
  <c r="AG201" i="2" s="1"/>
  <c r="M201" i="2"/>
  <c r="L201" i="2"/>
  <c r="J201" i="2"/>
  <c r="I201" i="2"/>
  <c r="H201" i="2"/>
  <c r="B201" i="2"/>
  <c r="X200" i="2"/>
  <c r="U200" i="2"/>
  <c r="T200" i="2" s="1"/>
  <c r="N200" i="2"/>
  <c r="AG200" i="2" s="1"/>
  <c r="M200" i="2"/>
  <c r="L200" i="2"/>
  <c r="J200" i="2"/>
  <c r="I200" i="2"/>
  <c r="H200" i="2"/>
  <c r="B200" i="2"/>
  <c r="X199" i="2"/>
  <c r="U199" i="2"/>
  <c r="N199" i="2"/>
  <c r="AG199" i="2" s="1"/>
  <c r="M199" i="2"/>
  <c r="L199" i="2"/>
  <c r="J199" i="2"/>
  <c r="I199" i="2"/>
  <c r="H199" i="2"/>
  <c r="B199" i="2"/>
  <c r="AD198" i="2"/>
  <c r="X198" i="2"/>
  <c r="U198" i="2"/>
  <c r="T198" i="2"/>
  <c r="S198" i="2"/>
  <c r="N198" i="2"/>
  <c r="AG198" i="2" s="1"/>
  <c r="M198" i="2"/>
  <c r="L198" i="2"/>
  <c r="J198" i="2"/>
  <c r="I198" i="2"/>
  <c r="H198" i="2"/>
  <c r="B198" i="2"/>
  <c r="AD197" i="2"/>
  <c r="X197" i="2"/>
  <c r="V197" i="2"/>
  <c r="U197" i="2"/>
  <c r="T197" i="2"/>
  <c r="N197" i="2"/>
  <c r="AG197" i="2" s="1"/>
  <c r="M197" i="2"/>
  <c r="L197" i="2"/>
  <c r="J197" i="2"/>
  <c r="I197" i="2"/>
  <c r="H197" i="2"/>
  <c r="B197" i="2"/>
  <c r="AD196" i="2"/>
  <c r="X196" i="2"/>
  <c r="U196" i="2"/>
  <c r="T196" i="2" s="1"/>
  <c r="N196" i="2"/>
  <c r="AG196" i="2" s="1"/>
  <c r="M196" i="2"/>
  <c r="L196" i="2"/>
  <c r="J196" i="2"/>
  <c r="I196" i="2"/>
  <c r="H196" i="2"/>
  <c r="B196" i="2"/>
  <c r="X195" i="2"/>
  <c r="U195" i="2"/>
  <c r="N195" i="2"/>
  <c r="AG195" i="2" s="1"/>
  <c r="M195" i="2"/>
  <c r="L195" i="2"/>
  <c r="J195" i="2"/>
  <c r="I195" i="2"/>
  <c r="H195" i="2"/>
  <c r="B195" i="2"/>
  <c r="X194" i="2"/>
  <c r="U194" i="2"/>
  <c r="N194" i="2"/>
  <c r="AG194" i="2" s="1"/>
  <c r="M194" i="2"/>
  <c r="L194" i="2"/>
  <c r="J194" i="2"/>
  <c r="I194" i="2"/>
  <c r="H194" i="2"/>
  <c r="B194" i="2"/>
  <c r="X193" i="2"/>
  <c r="U193" i="2"/>
  <c r="N193" i="2"/>
  <c r="AG193" i="2" s="1"/>
  <c r="M193" i="2"/>
  <c r="L193" i="2"/>
  <c r="J193" i="2"/>
  <c r="I193" i="2"/>
  <c r="H193" i="2"/>
  <c r="B193" i="2"/>
  <c r="X192" i="2"/>
  <c r="U192" i="2"/>
  <c r="N192" i="2"/>
  <c r="AG192" i="2" s="1"/>
  <c r="M192" i="2"/>
  <c r="L192" i="2"/>
  <c r="J192" i="2"/>
  <c r="I192" i="2"/>
  <c r="H192" i="2"/>
  <c r="B192" i="2"/>
  <c r="X191" i="2"/>
  <c r="U191" i="2"/>
  <c r="N191" i="2"/>
  <c r="AG191" i="2" s="1"/>
  <c r="M191" i="2"/>
  <c r="L191" i="2"/>
  <c r="J191" i="2"/>
  <c r="I191" i="2"/>
  <c r="H191" i="2"/>
  <c r="B191" i="2"/>
  <c r="X190" i="2"/>
  <c r="U190" i="2"/>
  <c r="N190" i="2"/>
  <c r="AG190" i="2" s="1"/>
  <c r="M190" i="2"/>
  <c r="L190" i="2"/>
  <c r="J190" i="2"/>
  <c r="I190" i="2"/>
  <c r="H190" i="2"/>
  <c r="B190" i="2"/>
  <c r="X189" i="2"/>
  <c r="U189" i="2"/>
  <c r="N189" i="2"/>
  <c r="AG189" i="2" s="1"/>
  <c r="M189" i="2"/>
  <c r="L189" i="2"/>
  <c r="J189" i="2"/>
  <c r="I189" i="2"/>
  <c r="H189" i="2"/>
  <c r="B189" i="2"/>
  <c r="X188" i="2"/>
  <c r="U188" i="2"/>
  <c r="T188" i="2" s="1"/>
  <c r="N188" i="2"/>
  <c r="AG188" i="2" s="1"/>
  <c r="M188" i="2"/>
  <c r="L188" i="2"/>
  <c r="J188" i="2"/>
  <c r="I188" i="2"/>
  <c r="H188" i="2"/>
  <c r="B188" i="2"/>
  <c r="X187" i="2"/>
  <c r="U187" i="2"/>
  <c r="N187" i="2"/>
  <c r="AG187" i="2" s="1"/>
  <c r="M187" i="2"/>
  <c r="L187" i="2"/>
  <c r="J187" i="2"/>
  <c r="I187" i="2"/>
  <c r="H187" i="2"/>
  <c r="B187" i="2"/>
  <c r="X186" i="2"/>
  <c r="U186" i="2"/>
  <c r="N186" i="2"/>
  <c r="AG186" i="2" s="1"/>
  <c r="M186" i="2"/>
  <c r="L186" i="2"/>
  <c r="J186" i="2"/>
  <c r="I186" i="2"/>
  <c r="H186" i="2"/>
  <c r="B186" i="2"/>
  <c r="X185" i="2"/>
  <c r="U185" i="2"/>
  <c r="N185" i="2"/>
  <c r="AG185" i="2" s="1"/>
  <c r="M185" i="2"/>
  <c r="L185" i="2"/>
  <c r="J185" i="2"/>
  <c r="I185" i="2"/>
  <c r="H185" i="2"/>
  <c r="B185" i="2"/>
  <c r="X184" i="2"/>
  <c r="U184" i="2"/>
  <c r="T184" i="2" s="1"/>
  <c r="N184" i="2"/>
  <c r="AG184" i="2" s="1"/>
  <c r="M184" i="2"/>
  <c r="L184" i="2"/>
  <c r="J184" i="2"/>
  <c r="I184" i="2"/>
  <c r="H184" i="2"/>
  <c r="B184" i="2"/>
  <c r="X183" i="2"/>
  <c r="U183" i="2"/>
  <c r="N183" i="2"/>
  <c r="AG183" i="2" s="1"/>
  <c r="M183" i="2"/>
  <c r="L183" i="2"/>
  <c r="J183" i="2"/>
  <c r="I183" i="2"/>
  <c r="H183" i="2"/>
  <c r="B183" i="2"/>
  <c r="X182" i="2"/>
  <c r="U182" i="2"/>
  <c r="N182" i="2"/>
  <c r="AG182" i="2" s="1"/>
  <c r="M182" i="2"/>
  <c r="L182" i="2"/>
  <c r="J182" i="2"/>
  <c r="I182" i="2"/>
  <c r="H182" i="2"/>
  <c r="B182" i="2"/>
  <c r="X181" i="2"/>
  <c r="U181" i="2"/>
  <c r="N181" i="2"/>
  <c r="AG181" i="2" s="1"/>
  <c r="M181" i="2"/>
  <c r="L181" i="2"/>
  <c r="J181" i="2"/>
  <c r="I181" i="2"/>
  <c r="H181" i="2"/>
  <c r="B181" i="2"/>
  <c r="X180" i="2"/>
  <c r="U180" i="2"/>
  <c r="T180" i="2" s="1"/>
  <c r="N180" i="2"/>
  <c r="AG180" i="2" s="1"/>
  <c r="M180" i="2"/>
  <c r="L180" i="2"/>
  <c r="J180" i="2"/>
  <c r="I180" i="2"/>
  <c r="H180" i="2"/>
  <c r="B180" i="2"/>
  <c r="X179" i="2"/>
  <c r="U179" i="2"/>
  <c r="N179" i="2"/>
  <c r="AG179" i="2" s="1"/>
  <c r="M179" i="2"/>
  <c r="L179" i="2"/>
  <c r="J179" i="2"/>
  <c r="I179" i="2"/>
  <c r="H179" i="2"/>
  <c r="B179" i="2"/>
  <c r="X178" i="2"/>
  <c r="U178" i="2"/>
  <c r="N178" i="2"/>
  <c r="AG178" i="2" s="1"/>
  <c r="M178" i="2"/>
  <c r="L178" i="2"/>
  <c r="J178" i="2"/>
  <c r="I178" i="2"/>
  <c r="H178" i="2"/>
  <c r="B178" i="2"/>
  <c r="X177" i="2"/>
  <c r="U177" i="2"/>
  <c r="S177" i="2" s="1"/>
  <c r="N177" i="2"/>
  <c r="AG177" i="2" s="1"/>
  <c r="M177" i="2"/>
  <c r="L177" i="2"/>
  <c r="J177" i="2"/>
  <c r="I177" i="2"/>
  <c r="H177" i="2"/>
  <c r="B177" i="2"/>
  <c r="X176" i="2"/>
  <c r="V176" i="2"/>
  <c r="U176" i="2"/>
  <c r="N176" i="2"/>
  <c r="AG176" i="2" s="1"/>
  <c r="M176" i="2"/>
  <c r="L176" i="2"/>
  <c r="J176" i="2"/>
  <c r="I176" i="2"/>
  <c r="H176" i="2"/>
  <c r="B176" i="2"/>
  <c r="X175" i="2"/>
  <c r="U175" i="2"/>
  <c r="T175" i="2" s="1"/>
  <c r="N175" i="2"/>
  <c r="AG175" i="2" s="1"/>
  <c r="M175" i="2"/>
  <c r="L175" i="2"/>
  <c r="J175" i="2"/>
  <c r="I175" i="2"/>
  <c r="H175" i="2"/>
  <c r="B175" i="2"/>
  <c r="AG174" i="2"/>
  <c r="X174" i="2"/>
  <c r="U174" i="2"/>
  <c r="T174" i="2" s="1"/>
  <c r="N174" i="2"/>
  <c r="M174" i="2"/>
  <c r="L174" i="2"/>
  <c r="J174" i="2"/>
  <c r="I174" i="2"/>
  <c r="H174" i="2"/>
  <c r="B174" i="2"/>
  <c r="X173" i="2"/>
  <c r="U173" i="2"/>
  <c r="T173" i="2" s="1"/>
  <c r="N173" i="2"/>
  <c r="AG173" i="2" s="1"/>
  <c r="M173" i="2"/>
  <c r="L173" i="2"/>
  <c r="J173" i="2"/>
  <c r="I173" i="2"/>
  <c r="H173" i="2"/>
  <c r="B173" i="2"/>
  <c r="X172" i="2"/>
  <c r="U172" i="2"/>
  <c r="N172" i="2"/>
  <c r="AG172" i="2" s="1"/>
  <c r="M172" i="2"/>
  <c r="L172" i="2"/>
  <c r="J172" i="2"/>
  <c r="I172" i="2"/>
  <c r="H172" i="2"/>
  <c r="B172" i="2"/>
  <c r="X171" i="2"/>
  <c r="U171" i="2"/>
  <c r="T171" i="2" s="1"/>
  <c r="N171" i="2"/>
  <c r="AG171" i="2" s="1"/>
  <c r="M171" i="2"/>
  <c r="L171" i="2"/>
  <c r="J171" i="2"/>
  <c r="I171" i="2"/>
  <c r="H171" i="2"/>
  <c r="B171" i="2"/>
  <c r="AG170" i="2"/>
  <c r="X170" i="2"/>
  <c r="U170" i="2"/>
  <c r="T170" i="2" s="1"/>
  <c r="N170" i="2"/>
  <c r="M170" i="2"/>
  <c r="L170" i="2"/>
  <c r="J170" i="2"/>
  <c r="I170" i="2"/>
  <c r="H170" i="2"/>
  <c r="B170" i="2"/>
  <c r="X169" i="2"/>
  <c r="V169" i="2"/>
  <c r="U169" i="2"/>
  <c r="N169" i="2"/>
  <c r="AG169" i="2" s="1"/>
  <c r="M169" i="2"/>
  <c r="L169" i="2"/>
  <c r="J169" i="2"/>
  <c r="I169" i="2"/>
  <c r="H169" i="2"/>
  <c r="B169" i="2"/>
  <c r="X168" i="2"/>
  <c r="U168" i="2"/>
  <c r="N168" i="2"/>
  <c r="AG168" i="2" s="1"/>
  <c r="M168" i="2"/>
  <c r="L168" i="2"/>
  <c r="J168" i="2"/>
  <c r="I168" i="2"/>
  <c r="H168" i="2"/>
  <c r="B168" i="2"/>
  <c r="X167" i="2"/>
  <c r="U167" i="2"/>
  <c r="T167" i="2" s="1"/>
  <c r="R167" i="2"/>
  <c r="N167" i="2"/>
  <c r="AG167" i="2" s="1"/>
  <c r="M167" i="2"/>
  <c r="L167" i="2"/>
  <c r="J167" i="2"/>
  <c r="I167" i="2"/>
  <c r="H167" i="2"/>
  <c r="B167" i="2"/>
  <c r="X166" i="2"/>
  <c r="U166" i="2"/>
  <c r="N166" i="2"/>
  <c r="AG166" i="2" s="1"/>
  <c r="M166" i="2"/>
  <c r="L166" i="2"/>
  <c r="J166" i="2"/>
  <c r="I166" i="2"/>
  <c r="H166" i="2"/>
  <c r="B166" i="2"/>
  <c r="X165" i="2"/>
  <c r="U165" i="2"/>
  <c r="T165" i="2" s="1"/>
  <c r="S165" i="2"/>
  <c r="N165" i="2"/>
  <c r="AG165" i="2" s="1"/>
  <c r="M165" i="2"/>
  <c r="L165" i="2"/>
  <c r="J165" i="2"/>
  <c r="I165" i="2"/>
  <c r="H165" i="2"/>
  <c r="B165" i="2"/>
  <c r="AG164" i="2"/>
  <c r="AD164" i="2"/>
  <c r="X164" i="2"/>
  <c r="U164" i="2"/>
  <c r="T164" i="2"/>
  <c r="S164" i="2"/>
  <c r="N164" i="2"/>
  <c r="M164" i="2"/>
  <c r="L164" i="2"/>
  <c r="J164" i="2"/>
  <c r="I164" i="2"/>
  <c r="H164" i="2"/>
  <c r="B164" i="2"/>
  <c r="X163" i="2"/>
  <c r="U163" i="2"/>
  <c r="T163" i="2" s="1"/>
  <c r="N163" i="2"/>
  <c r="AG163" i="2" s="1"/>
  <c r="M163" i="2"/>
  <c r="L163" i="2"/>
  <c r="J163" i="2"/>
  <c r="I163" i="2"/>
  <c r="H163" i="2"/>
  <c r="B163" i="2"/>
  <c r="X162" i="2"/>
  <c r="U162" i="2"/>
  <c r="N162" i="2"/>
  <c r="AG162" i="2" s="1"/>
  <c r="M162" i="2"/>
  <c r="L162" i="2"/>
  <c r="J162" i="2"/>
  <c r="I162" i="2"/>
  <c r="H162" i="2"/>
  <c r="B162" i="2"/>
  <c r="AG161" i="2"/>
  <c r="X161" i="2"/>
  <c r="U161" i="2"/>
  <c r="T161" i="2" s="1"/>
  <c r="J161" i="2"/>
  <c r="I161" i="2"/>
  <c r="B161" i="2"/>
  <c r="X160" i="2"/>
  <c r="U160" i="2"/>
  <c r="T160" i="2" s="1"/>
  <c r="N160" i="2"/>
  <c r="AG160" i="2" s="1"/>
  <c r="M160" i="2"/>
  <c r="L160" i="2"/>
  <c r="J160" i="2"/>
  <c r="I160" i="2"/>
  <c r="H160" i="2"/>
  <c r="B160" i="2"/>
  <c r="X159" i="2"/>
  <c r="U159" i="2"/>
  <c r="T159" i="2" s="1"/>
  <c r="N159" i="2"/>
  <c r="AG159" i="2" s="1"/>
  <c r="M159" i="2"/>
  <c r="L159" i="2"/>
  <c r="J159" i="2"/>
  <c r="I159" i="2"/>
  <c r="H159" i="2"/>
  <c r="B159" i="2"/>
  <c r="X158" i="2"/>
  <c r="U158" i="2"/>
  <c r="T158" i="2" s="1"/>
  <c r="N158" i="2"/>
  <c r="AG158" i="2" s="1"/>
  <c r="M158" i="2"/>
  <c r="L158" i="2"/>
  <c r="J158" i="2"/>
  <c r="I158" i="2"/>
  <c r="H158" i="2"/>
  <c r="B158" i="2"/>
  <c r="AD157" i="2"/>
  <c r="X157" i="2"/>
  <c r="V157" i="2"/>
  <c r="U157" i="2"/>
  <c r="T157" i="2"/>
  <c r="N157" i="2"/>
  <c r="AG157" i="2" s="1"/>
  <c r="M157" i="2"/>
  <c r="L157" i="2"/>
  <c r="J157" i="2"/>
  <c r="I157" i="2"/>
  <c r="H157" i="2"/>
  <c r="B157" i="2"/>
  <c r="X156" i="2"/>
  <c r="U156" i="2"/>
  <c r="T156" i="2"/>
  <c r="N156" i="2"/>
  <c r="AG156" i="2" s="1"/>
  <c r="M156" i="2"/>
  <c r="L156" i="2"/>
  <c r="J156" i="2"/>
  <c r="I156" i="2"/>
  <c r="H156" i="2"/>
  <c r="B156" i="2"/>
  <c r="X155" i="2"/>
  <c r="U155" i="2"/>
  <c r="T155" i="2" s="1"/>
  <c r="N155" i="2"/>
  <c r="AG155" i="2" s="1"/>
  <c r="M155" i="2"/>
  <c r="L155" i="2"/>
  <c r="J155" i="2"/>
  <c r="I155" i="2"/>
  <c r="H155" i="2"/>
  <c r="B155" i="2"/>
  <c r="X154" i="2"/>
  <c r="U154" i="2"/>
  <c r="T154" i="2" s="1"/>
  <c r="N154" i="2"/>
  <c r="AG154" i="2" s="1"/>
  <c r="M154" i="2"/>
  <c r="L154" i="2"/>
  <c r="J154" i="2"/>
  <c r="I154" i="2"/>
  <c r="H154" i="2"/>
  <c r="B154" i="2"/>
  <c r="X153" i="2"/>
  <c r="U153" i="2"/>
  <c r="T153" i="2" s="1"/>
  <c r="N153" i="2"/>
  <c r="AG153" i="2" s="1"/>
  <c r="M153" i="2"/>
  <c r="L153" i="2"/>
  <c r="J153" i="2"/>
  <c r="I153" i="2"/>
  <c r="H153" i="2"/>
  <c r="B153" i="2"/>
  <c r="X152" i="2"/>
  <c r="U152" i="2"/>
  <c r="T152" i="2"/>
  <c r="N152" i="2"/>
  <c r="AG152" i="2" s="1"/>
  <c r="M152" i="2"/>
  <c r="L152" i="2"/>
  <c r="J152" i="2"/>
  <c r="I152" i="2"/>
  <c r="H152" i="2"/>
  <c r="B152" i="2"/>
  <c r="X151" i="2"/>
  <c r="U151" i="2"/>
  <c r="T151" i="2"/>
  <c r="N151" i="2"/>
  <c r="AG151" i="2" s="1"/>
  <c r="M151" i="2"/>
  <c r="L151" i="2"/>
  <c r="J151" i="2"/>
  <c r="I151" i="2"/>
  <c r="H151" i="2"/>
  <c r="B151" i="2"/>
  <c r="X150" i="2"/>
  <c r="U150" i="2"/>
  <c r="T150" i="2" s="1"/>
  <c r="N150" i="2"/>
  <c r="AG150" i="2" s="1"/>
  <c r="M150" i="2"/>
  <c r="L150" i="2"/>
  <c r="J150" i="2"/>
  <c r="I150" i="2"/>
  <c r="H150" i="2"/>
  <c r="B150" i="2"/>
  <c r="AD149" i="2"/>
  <c r="X149" i="2"/>
  <c r="U149" i="2"/>
  <c r="T149" i="2"/>
  <c r="S149" i="2"/>
  <c r="N149" i="2"/>
  <c r="AG149" i="2" s="1"/>
  <c r="M149" i="2"/>
  <c r="L149" i="2"/>
  <c r="J149" i="2"/>
  <c r="I149" i="2"/>
  <c r="H149" i="2"/>
  <c r="B149" i="2"/>
  <c r="X148" i="2"/>
  <c r="U148" i="2"/>
  <c r="T148" i="2"/>
  <c r="N148" i="2"/>
  <c r="AG148" i="2" s="1"/>
  <c r="M148" i="2"/>
  <c r="L148" i="2"/>
  <c r="J148" i="2"/>
  <c r="I148" i="2"/>
  <c r="H148" i="2"/>
  <c r="B148" i="2"/>
  <c r="X147" i="2"/>
  <c r="U147" i="2"/>
  <c r="T147" i="2" s="1"/>
  <c r="N147" i="2"/>
  <c r="AG147" i="2" s="1"/>
  <c r="M147" i="2"/>
  <c r="L147" i="2"/>
  <c r="J147" i="2"/>
  <c r="I147" i="2"/>
  <c r="H147" i="2"/>
  <c r="B147" i="2"/>
  <c r="X146" i="2"/>
  <c r="U146" i="2"/>
  <c r="T146" i="2" s="1"/>
  <c r="N146" i="2"/>
  <c r="AG146" i="2" s="1"/>
  <c r="M146" i="2"/>
  <c r="L146" i="2"/>
  <c r="J146" i="2"/>
  <c r="I146" i="2"/>
  <c r="H146" i="2"/>
  <c r="B146" i="2"/>
  <c r="X145" i="2"/>
  <c r="U145" i="2"/>
  <c r="T145" i="2" s="1"/>
  <c r="N145" i="2"/>
  <c r="AG145" i="2" s="1"/>
  <c r="M145" i="2"/>
  <c r="L145" i="2"/>
  <c r="J145" i="2"/>
  <c r="I145" i="2"/>
  <c r="H145" i="2"/>
  <c r="B145" i="2"/>
  <c r="X144" i="2"/>
  <c r="U144" i="2"/>
  <c r="N144" i="2"/>
  <c r="AG144" i="2" s="1"/>
  <c r="M144" i="2"/>
  <c r="L144" i="2"/>
  <c r="J144" i="2"/>
  <c r="I144" i="2"/>
  <c r="H144" i="2"/>
  <c r="B144" i="2"/>
  <c r="X143" i="2"/>
  <c r="U143" i="2"/>
  <c r="T143" i="2"/>
  <c r="R143" i="2"/>
  <c r="N143" i="2"/>
  <c r="AG143" i="2" s="1"/>
  <c r="M143" i="2"/>
  <c r="L143" i="2"/>
  <c r="J143" i="2"/>
  <c r="I143" i="2"/>
  <c r="H143" i="2"/>
  <c r="B143" i="2"/>
  <c r="AD142" i="2"/>
  <c r="X142" i="2"/>
  <c r="U142" i="2"/>
  <c r="T142" i="2" s="1"/>
  <c r="S142" i="2"/>
  <c r="N142" i="2"/>
  <c r="AG142" i="2" s="1"/>
  <c r="M142" i="2"/>
  <c r="L142" i="2"/>
  <c r="J142" i="2"/>
  <c r="I142" i="2"/>
  <c r="H142" i="2"/>
  <c r="B142" i="2"/>
  <c r="AG141" i="2"/>
  <c r="X141" i="2"/>
  <c r="U141" i="2"/>
  <c r="T141" i="2" s="1"/>
  <c r="N141" i="2"/>
  <c r="M141" i="2"/>
  <c r="L141" i="2"/>
  <c r="J141" i="2"/>
  <c r="I141" i="2"/>
  <c r="H141" i="2"/>
  <c r="B141" i="2"/>
  <c r="X140" i="2"/>
  <c r="U140" i="2"/>
  <c r="N140" i="2"/>
  <c r="AG140" i="2" s="1"/>
  <c r="M140" i="2"/>
  <c r="L140" i="2"/>
  <c r="J140" i="2"/>
  <c r="I140" i="2"/>
  <c r="H140" i="2"/>
  <c r="B140" i="2"/>
  <c r="X139" i="2"/>
  <c r="U139" i="2"/>
  <c r="S139" i="2"/>
  <c r="N139" i="2"/>
  <c r="AG139" i="2" s="1"/>
  <c r="M139" i="2"/>
  <c r="L139" i="2"/>
  <c r="J139" i="2"/>
  <c r="I139" i="2"/>
  <c r="H139" i="2"/>
  <c r="B139" i="2"/>
  <c r="AG138" i="2"/>
  <c r="AD138" i="2"/>
  <c r="X138" i="2"/>
  <c r="U138" i="2"/>
  <c r="T138" i="2"/>
  <c r="S138" i="2"/>
  <c r="N138" i="2"/>
  <c r="M138" i="2"/>
  <c r="L138" i="2"/>
  <c r="J138" i="2"/>
  <c r="I138" i="2"/>
  <c r="H138" i="2"/>
  <c r="B138" i="2"/>
  <c r="X137" i="2"/>
  <c r="U137" i="2"/>
  <c r="T137" i="2" s="1"/>
  <c r="N137" i="2"/>
  <c r="AG137" i="2" s="1"/>
  <c r="M137" i="2"/>
  <c r="L137" i="2"/>
  <c r="J137" i="2"/>
  <c r="I137" i="2"/>
  <c r="H137" i="2"/>
  <c r="B137" i="2"/>
  <c r="X136" i="2"/>
  <c r="U136" i="2"/>
  <c r="N136" i="2"/>
  <c r="AG136" i="2" s="1"/>
  <c r="M136" i="2"/>
  <c r="L136" i="2"/>
  <c r="J136" i="2"/>
  <c r="I136" i="2"/>
  <c r="H136" i="2"/>
  <c r="B136" i="2"/>
  <c r="AD135" i="2"/>
  <c r="X135" i="2"/>
  <c r="U135" i="2"/>
  <c r="T135" i="2" s="1"/>
  <c r="S135" i="2"/>
  <c r="N135" i="2"/>
  <c r="AG135" i="2" s="1"/>
  <c r="M135" i="2"/>
  <c r="L135" i="2"/>
  <c r="J135" i="2"/>
  <c r="I135" i="2"/>
  <c r="H135" i="2"/>
  <c r="B135" i="2"/>
  <c r="AD134" i="2"/>
  <c r="X134" i="2"/>
  <c r="U134" i="2"/>
  <c r="T134" i="2"/>
  <c r="S134" i="2"/>
  <c r="N134" i="2"/>
  <c r="AG134" i="2" s="1"/>
  <c r="M134" i="2"/>
  <c r="L134" i="2"/>
  <c r="J134" i="2"/>
  <c r="I134" i="2"/>
  <c r="H134" i="2"/>
  <c r="B134" i="2"/>
  <c r="AG133" i="2"/>
  <c r="X133" i="2"/>
  <c r="U133" i="2"/>
  <c r="T133" i="2" s="1"/>
  <c r="N133" i="2"/>
  <c r="M133" i="2"/>
  <c r="L133" i="2"/>
  <c r="J133" i="2"/>
  <c r="I133" i="2"/>
  <c r="H133" i="2"/>
  <c r="B133" i="2"/>
  <c r="X132" i="2"/>
  <c r="V132" i="2"/>
  <c r="U132" i="2"/>
  <c r="S132" i="2" s="1"/>
  <c r="N132" i="2"/>
  <c r="AG132" i="2" s="1"/>
  <c r="M132" i="2"/>
  <c r="L132" i="2"/>
  <c r="J132" i="2"/>
  <c r="I132" i="2"/>
  <c r="H132" i="2"/>
  <c r="B132" i="2"/>
  <c r="AD131" i="2"/>
  <c r="X131" i="2"/>
  <c r="U131" i="2"/>
  <c r="T131" i="2"/>
  <c r="S131" i="2"/>
  <c r="N131" i="2"/>
  <c r="AG131" i="2" s="1"/>
  <c r="M131" i="2"/>
  <c r="L131" i="2"/>
  <c r="J131" i="2"/>
  <c r="I131" i="2"/>
  <c r="H131" i="2"/>
  <c r="B131" i="2"/>
  <c r="AG130" i="2"/>
  <c r="AD130" i="2"/>
  <c r="X130" i="2"/>
  <c r="U130" i="2"/>
  <c r="T130" i="2"/>
  <c r="S130" i="2"/>
  <c r="N130" i="2"/>
  <c r="M130" i="2"/>
  <c r="L130" i="2"/>
  <c r="J130" i="2"/>
  <c r="I130" i="2"/>
  <c r="H130" i="2"/>
  <c r="B130" i="2"/>
  <c r="X129" i="2"/>
  <c r="U129" i="2"/>
  <c r="T129" i="2"/>
  <c r="N129" i="2"/>
  <c r="AG129" i="2" s="1"/>
  <c r="M129" i="2"/>
  <c r="L129" i="2"/>
  <c r="J129" i="2"/>
  <c r="I129" i="2"/>
  <c r="H129" i="2"/>
  <c r="B129" i="2"/>
  <c r="X128" i="2"/>
  <c r="U128" i="2"/>
  <c r="T128" i="2" s="1"/>
  <c r="N128" i="2"/>
  <c r="AG128" i="2" s="1"/>
  <c r="M128" i="2"/>
  <c r="L128" i="2"/>
  <c r="J128" i="2"/>
  <c r="I128" i="2"/>
  <c r="H128" i="2"/>
  <c r="B128" i="2"/>
  <c r="AD127" i="2"/>
  <c r="X127" i="2"/>
  <c r="U127" i="2"/>
  <c r="T127" i="2"/>
  <c r="S127" i="2"/>
  <c r="N127" i="2"/>
  <c r="AG127" i="2" s="1"/>
  <c r="M127" i="2"/>
  <c r="L127" i="2"/>
  <c r="J127" i="2"/>
  <c r="I127" i="2"/>
  <c r="H127" i="2"/>
  <c r="B127" i="2"/>
  <c r="AG126" i="2"/>
  <c r="AD126" i="2"/>
  <c r="X126" i="2"/>
  <c r="U126" i="2"/>
  <c r="T126" i="2"/>
  <c r="S126" i="2"/>
  <c r="N126" i="2"/>
  <c r="M126" i="2"/>
  <c r="L126" i="2"/>
  <c r="J126" i="2"/>
  <c r="I126" i="2"/>
  <c r="H126" i="2"/>
  <c r="B126" i="2"/>
  <c r="X125" i="2"/>
  <c r="U125" i="2"/>
  <c r="T125" i="2"/>
  <c r="N125" i="2"/>
  <c r="AG125" i="2" s="1"/>
  <c r="M125" i="2"/>
  <c r="L125" i="2"/>
  <c r="J125" i="2"/>
  <c r="I125" i="2"/>
  <c r="H125" i="2"/>
  <c r="B125" i="2"/>
  <c r="X124" i="2"/>
  <c r="U124" i="2"/>
  <c r="T124" i="2" s="1"/>
  <c r="N124" i="2"/>
  <c r="AG124" i="2" s="1"/>
  <c r="M124" i="2"/>
  <c r="L124" i="2"/>
  <c r="J124" i="2"/>
  <c r="I124" i="2"/>
  <c r="H124" i="2"/>
  <c r="B124" i="2"/>
  <c r="AD123" i="2"/>
  <c r="X123" i="2"/>
  <c r="U123" i="2"/>
  <c r="T123" i="2"/>
  <c r="S123" i="2"/>
  <c r="N123" i="2"/>
  <c r="AG123" i="2" s="1"/>
  <c r="M123" i="2"/>
  <c r="L123" i="2"/>
  <c r="J123" i="2"/>
  <c r="I123" i="2"/>
  <c r="H123" i="2"/>
  <c r="B123" i="2"/>
  <c r="AG122" i="2"/>
  <c r="AD122" i="2"/>
  <c r="X122" i="2"/>
  <c r="U122" i="2"/>
  <c r="T122" i="2"/>
  <c r="S122" i="2"/>
  <c r="N122" i="2"/>
  <c r="M122" i="2"/>
  <c r="L122" i="2"/>
  <c r="J122" i="2"/>
  <c r="I122" i="2"/>
  <c r="H122" i="2"/>
  <c r="B122" i="2"/>
  <c r="X121" i="2"/>
  <c r="U121" i="2"/>
  <c r="T121" i="2"/>
  <c r="N121" i="2"/>
  <c r="AG121" i="2" s="1"/>
  <c r="M121" i="2"/>
  <c r="L121" i="2"/>
  <c r="J121" i="2"/>
  <c r="I121" i="2"/>
  <c r="H121" i="2"/>
  <c r="B121" i="2"/>
  <c r="X120" i="2"/>
  <c r="U120" i="2"/>
  <c r="T120" i="2" s="1"/>
  <c r="N120" i="2"/>
  <c r="AG120" i="2" s="1"/>
  <c r="M120" i="2"/>
  <c r="L120" i="2"/>
  <c r="J120" i="2"/>
  <c r="I120" i="2"/>
  <c r="H120" i="2"/>
  <c r="B120" i="2"/>
  <c r="AD119" i="2"/>
  <c r="X119" i="2"/>
  <c r="U119" i="2"/>
  <c r="T119" i="2" s="1"/>
  <c r="S119" i="2"/>
  <c r="R119" i="2"/>
  <c r="N119" i="2"/>
  <c r="AG119" i="2" s="1"/>
  <c r="M119" i="2"/>
  <c r="L119" i="2"/>
  <c r="J119" i="2"/>
  <c r="I119" i="2"/>
  <c r="H119" i="2"/>
  <c r="B119" i="2"/>
  <c r="X118" i="2"/>
  <c r="U118" i="2"/>
  <c r="AD118" i="2" s="1"/>
  <c r="T118" i="2"/>
  <c r="N118" i="2"/>
  <c r="AG118" i="2" s="1"/>
  <c r="M118" i="2"/>
  <c r="L118" i="2"/>
  <c r="J118" i="2"/>
  <c r="I118" i="2"/>
  <c r="H118" i="2"/>
  <c r="B118" i="2"/>
  <c r="X117" i="2"/>
  <c r="U117" i="2"/>
  <c r="T117" i="2" s="1"/>
  <c r="N117" i="2"/>
  <c r="AG117" i="2" s="1"/>
  <c r="M117" i="2"/>
  <c r="L117" i="2"/>
  <c r="J117" i="2"/>
  <c r="I117" i="2"/>
  <c r="H117" i="2"/>
  <c r="B117" i="2"/>
  <c r="AD116" i="2"/>
  <c r="X116" i="2"/>
  <c r="U116" i="2"/>
  <c r="T116" i="2" s="1"/>
  <c r="S116" i="2"/>
  <c r="N116" i="2"/>
  <c r="AG116" i="2" s="1"/>
  <c r="M116" i="2"/>
  <c r="L116" i="2"/>
  <c r="J116" i="2"/>
  <c r="I116" i="2"/>
  <c r="H116" i="2"/>
  <c r="B116" i="2"/>
  <c r="AG115" i="2"/>
  <c r="X115" i="2"/>
  <c r="V115" i="2"/>
  <c r="U115" i="2"/>
  <c r="S115" i="2" s="1"/>
  <c r="N115" i="2"/>
  <c r="M115" i="2"/>
  <c r="L115" i="2"/>
  <c r="J115" i="2"/>
  <c r="I115" i="2"/>
  <c r="H115" i="2"/>
  <c r="B115" i="2"/>
  <c r="X114" i="2"/>
  <c r="U114" i="2"/>
  <c r="T114" i="2" s="1"/>
  <c r="N114" i="2"/>
  <c r="AG114" i="2" s="1"/>
  <c r="M114" i="2"/>
  <c r="L114" i="2"/>
  <c r="J114" i="2"/>
  <c r="I114" i="2"/>
  <c r="H114" i="2"/>
  <c r="B114" i="2"/>
  <c r="X113" i="2"/>
  <c r="U113" i="2"/>
  <c r="T113" i="2" s="1"/>
  <c r="N113" i="2"/>
  <c r="AG113" i="2" s="1"/>
  <c r="M113" i="2"/>
  <c r="L113" i="2"/>
  <c r="J113" i="2"/>
  <c r="I113" i="2"/>
  <c r="H113" i="2"/>
  <c r="B113" i="2"/>
  <c r="AG112" i="2"/>
  <c r="X112" i="2"/>
  <c r="U112" i="2"/>
  <c r="T112" i="2" s="1"/>
  <c r="N112" i="2"/>
  <c r="M112" i="2"/>
  <c r="L112" i="2"/>
  <c r="J112" i="2"/>
  <c r="I112" i="2"/>
  <c r="H112" i="2"/>
  <c r="B112" i="2"/>
  <c r="X111" i="2"/>
  <c r="W111" i="2"/>
  <c r="U111" i="2"/>
  <c r="AD111" i="2" s="1"/>
  <c r="N111" i="2"/>
  <c r="AG111" i="2" s="1"/>
  <c r="M111" i="2"/>
  <c r="L111" i="2"/>
  <c r="J111" i="2"/>
  <c r="I111" i="2"/>
  <c r="H111" i="2"/>
  <c r="B111" i="2"/>
  <c r="AD110" i="2"/>
  <c r="X110" i="2"/>
  <c r="U110" i="2"/>
  <c r="T110" i="2" s="1"/>
  <c r="S110" i="2"/>
  <c r="N110" i="2"/>
  <c r="AG110" i="2" s="1"/>
  <c r="M110" i="2"/>
  <c r="L110" i="2"/>
  <c r="J110" i="2"/>
  <c r="I110" i="2"/>
  <c r="H110" i="2"/>
  <c r="B110" i="2"/>
  <c r="AG109" i="2"/>
  <c r="AD109" i="2"/>
  <c r="X109" i="2"/>
  <c r="U109" i="2"/>
  <c r="T109" i="2"/>
  <c r="S109" i="2"/>
  <c r="N109" i="2"/>
  <c r="M109" i="2"/>
  <c r="L109" i="2"/>
  <c r="J109" i="2"/>
  <c r="I109" i="2"/>
  <c r="H109" i="2"/>
  <c r="B109" i="2"/>
  <c r="X108" i="2"/>
  <c r="U108" i="2"/>
  <c r="AD108" i="2" s="1"/>
  <c r="T108" i="2"/>
  <c r="N108" i="2"/>
  <c r="AG108" i="2" s="1"/>
  <c r="M108" i="2"/>
  <c r="L108" i="2"/>
  <c r="J108" i="2"/>
  <c r="I108" i="2"/>
  <c r="H108" i="2"/>
  <c r="B108" i="2"/>
  <c r="X107" i="2"/>
  <c r="U107" i="2"/>
  <c r="T107" i="2" s="1"/>
  <c r="N107" i="2"/>
  <c r="AG107" i="2" s="1"/>
  <c r="M107" i="2"/>
  <c r="L107" i="2"/>
  <c r="J107" i="2"/>
  <c r="I107" i="2"/>
  <c r="H107" i="2"/>
  <c r="B107" i="2"/>
  <c r="AD106" i="2"/>
  <c r="X106" i="2"/>
  <c r="U106" i="2"/>
  <c r="T106" i="2" s="1"/>
  <c r="S106" i="2"/>
  <c r="N106" i="2"/>
  <c r="AG106" i="2" s="1"/>
  <c r="M106" i="2"/>
  <c r="L106" i="2"/>
  <c r="J106" i="2"/>
  <c r="I106" i="2"/>
  <c r="H106" i="2"/>
  <c r="B106" i="2"/>
  <c r="AG105" i="2"/>
  <c r="AD105" i="2"/>
  <c r="X105" i="2"/>
  <c r="U105" i="2"/>
  <c r="T105" i="2"/>
  <c r="S105" i="2"/>
  <c r="N105" i="2"/>
  <c r="M105" i="2"/>
  <c r="L105" i="2"/>
  <c r="J105" i="2"/>
  <c r="I105" i="2"/>
  <c r="H105" i="2"/>
  <c r="B105" i="2"/>
  <c r="X104" i="2"/>
  <c r="U104" i="2"/>
  <c r="AD104" i="2" s="1"/>
  <c r="T104" i="2"/>
  <c r="N104" i="2"/>
  <c r="AG104" i="2" s="1"/>
  <c r="M104" i="2"/>
  <c r="L104" i="2"/>
  <c r="J104" i="2"/>
  <c r="I104" i="2"/>
  <c r="H104" i="2"/>
  <c r="B104" i="2"/>
  <c r="X103" i="2"/>
  <c r="U103" i="2"/>
  <c r="T103" i="2" s="1"/>
  <c r="N103" i="2"/>
  <c r="AG103" i="2" s="1"/>
  <c r="M103" i="2"/>
  <c r="L103" i="2"/>
  <c r="J103" i="2"/>
  <c r="I103" i="2"/>
  <c r="H103" i="2"/>
  <c r="B103" i="2"/>
  <c r="AD102" i="2"/>
  <c r="X102" i="2"/>
  <c r="U102" i="2"/>
  <c r="T102" i="2" s="1"/>
  <c r="S102" i="2"/>
  <c r="N102" i="2"/>
  <c r="AG102" i="2" s="1"/>
  <c r="M102" i="2"/>
  <c r="L102" i="2"/>
  <c r="J102" i="2"/>
  <c r="I102" i="2"/>
  <c r="H102" i="2"/>
  <c r="B102" i="2"/>
  <c r="AG101" i="2"/>
  <c r="AD101" i="2"/>
  <c r="X101" i="2"/>
  <c r="U101" i="2"/>
  <c r="T101" i="2"/>
  <c r="S101" i="2"/>
  <c r="N101" i="2"/>
  <c r="M101" i="2"/>
  <c r="L101" i="2"/>
  <c r="J101" i="2"/>
  <c r="I101" i="2"/>
  <c r="H101" i="2"/>
  <c r="B101" i="2"/>
  <c r="AG100" i="2"/>
  <c r="X100" i="2"/>
  <c r="U100" i="2"/>
  <c r="AD100" i="2" s="1"/>
  <c r="T100" i="2"/>
  <c r="R100" i="2"/>
  <c r="N100" i="2"/>
  <c r="M100" i="2"/>
  <c r="L100" i="2"/>
  <c r="J100" i="2"/>
  <c r="I100" i="2"/>
  <c r="H100" i="2"/>
  <c r="B100" i="2"/>
  <c r="AD99" i="2"/>
  <c r="X99" i="2"/>
  <c r="U99" i="2"/>
  <c r="T99" i="2" s="1"/>
  <c r="S99" i="2"/>
  <c r="N99" i="2"/>
  <c r="AG99" i="2" s="1"/>
  <c r="M99" i="2"/>
  <c r="L99" i="2"/>
  <c r="J99" i="2"/>
  <c r="I99" i="2"/>
  <c r="H99" i="2"/>
  <c r="B99" i="2"/>
  <c r="AG98" i="2"/>
  <c r="AD98" i="2"/>
  <c r="X98" i="2"/>
  <c r="U98" i="2"/>
  <c r="T98" i="2"/>
  <c r="S98" i="2"/>
  <c r="R98" i="2"/>
  <c r="N98" i="2"/>
  <c r="M98" i="2"/>
  <c r="L98" i="2"/>
  <c r="J98" i="2"/>
  <c r="I98" i="2"/>
  <c r="H98" i="2"/>
  <c r="B98" i="2"/>
  <c r="X97" i="2"/>
  <c r="U97" i="2"/>
  <c r="T97" i="2" s="1"/>
  <c r="N97" i="2"/>
  <c r="AG97" i="2" s="1"/>
  <c r="M97" i="2"/>
  <c r="L97" i="2"/>
  <c r="J97" i="2"/>
  <c r="I97" i="2"/>
  <c r="H97" i="2"/>
  <c r="B97" i="2"/>
  <c r="X96" i="2"/>
  <c r="U96" i="2"/>
  <c r="T96" i="2" s="1"/>
  <c r="N96" i="2"/>
  <c r="AG96" i="2" s="1"/>
  <c r="M96" i="2"/>
  <c r="L96" i="2"/>
  <c r="J96" i="2"/>
  <c r="I96" i="2"/>
  <c r="H96" i="2"/>
  <c r="B96" i="2"/>
  <c r="X95" i="2"/>
  <c r="U95" i="2"/>
  <c r="T95" i="2" s="1"/>
  <c r="N95" i="2"/>
  <c r="AG95" i="2" s="1"/>
  <c r="M95" i="2"/>
  <c r="L95" i="2"/>
  <c r="J95" i="2"/>
  <c r="I95" i="2"/>
  <c r="H95" i="2"/>
  <c r="B95" i="2"/>
  <c r="X94" i="2"/>
  <c r="U94" i="2"/>
  <c r="AD94" i="2" s="1"/>
  <c r="N94" i="2"/>
  <c r="AG94" i="2" s="1"/>
  <c r="M94" i="2"/>
  <c r="L94" i="2"/>
  <c r="J94" i="2"/>
  <c r="I94" i="2"/>
  <c r="H94" i="2"/>
  <c r="B94" i="2"/>
  <c r="X93" i="2"/>
  <c r="U93" i="2"/>
  <c r="T93" i="2" s="1"/>
  <c r="N93" i="2"/>
  <c r="AG93" i="2" s="1"/>
  <c r="M93" i="2"/>
  <c r="L93" i="2"/>
  <c r="J93" i="2"/>
  <c r="I93" i="2"/>
  <c r="H93" i="2"/>
  <c r="B93" i="2"/>
  <c r="X92" i="2"/>
  <c r="U92" i="2"/>
  <c r="T92" i="2" s="1"/>
  <c r="R92" i="2"/>
  <c r="N92" i="2"/>
  <c r="AG92" i="2" s="1"/>
  <c r="M92" i="2"/>
  <c r="L92" i="2"/>
  <c r="J92" i="2"/>
  <c r="I92" i="2"/>
  <c r="H92" i="2"/>
  <c r="B92" i="2"/>
  <c r="X91" i="2"/>
  <c r="U91" i="2"/>
  <c r="AD91" i="2" s="1"/>
  <c r="N91" i="2"/>
  <c r="AG91" i="2" s="1"/>
  <c r="M91" i="2"/>
  <c r="L91" i="2"/>
  <c r="J91" i="2"/>
  <c r="I91" i="2"/>
  <c r="H91" i="2"/>
  <c r="B91" i="2"/>
  <c r="X90" i="2"/>
  <c r="U90" i="2"/>
  <c r="T90" i="2" s="1"/>
  <c r="N90" i="2"/>
  <c r="AG90" i="2" s="1"/>
  <c r="M90" i="2"/>
  <c r="L90" i="2"/>
  <c r="J90" i="2"/>
  <c r="I90" i="2"/>
  <c r="H90" i="2"/>
  <c r="B90" i="2"/>
  <c r="X89" i="2"/>
  <c r="U89" i="2"/>
  <c r="T89" i="2" s="1"/>
  <c r="N89" i="2"/>
  <c r="AG89" i="2" s="1"/>
  <c r="M89" i="2"/>
  <c r="L89" i="2"/>
  <c r="J89" i="2"/>
  <c r="I89" i="2"/>
  <c r="H89" i="2"/>
  <c r="B89" i="2"/>
  <c r="X88" i="2"/>
  <c r="U88" i="2"/>
  <c r="T88" i="2" s="1"/>
  <c r="N88" i="2"/>
  <c r="AG88" i="2" s="1"/>
  <c r="M88" i="2"/>
  <c r="L88" i="2"/>
  <c r="J88" i="2"/>
  <c r="I88" i="2"/>
  <c r="H88" i="2"/>
  <c r="B88" i="2"/>
  <c r="X87" i="2"/>
  <c r="U87" i="2"/>
  <c r="AD87" i="2" s="1"/>
  <c r="N87" i="2"/>
  <c r="AG87" i="2" s="1"/>
  <c r="M87" i="2"/>
  <c r="L87" i="2"/>
  <c r="J87" i="2"/>
  <c r="I87" i="2"/>
  <c r="H87" i="2"/>
  <c r="B87" i="2"/>
  <c r="X86" i="2"/>
  <c r="U86" i="2"/>
  <c r="T86" i="2" s="1"/>
  <c r="N86" i="2"/>
  <c r="AG86" i="2" s="1"/>
  <c r="M86" i="2"/>
  <c r="L86" i="2"/>
  <c r="J86" i="2"/>
  <c r="I86" i="2"/>
  <c r="H86" i="2"/>
  <c r="B86" i="2"/>
  <c r="X85" i="2"/>
  <c r="U85" i="2"/>
  <c r="T85" i="2" s="1"/>
  <c r="N85" i="2"/>
  <c r="AG85" i="2" s="1"/>
  <c r="M85" i="2"/>
  <c r="L85" i="2"/>
  <c r="J85" i="2"/>
  <c r="I85" i="2"/>
  <c r="H85" i="2"/>
  <c r="B85" i="2"/>
  <c r="X84" i="2"/>
  <c r="U84" i="2"/>
  <c r="T84" i="2" s="1"/>
  <c r="N84" i="2"/>
  <c r="AG84" i="2" s="1"/>
  <c r="M84" i="2"/>
  <c r="L84" i="2"/>
  <c r="J84" i="2"/>
  <c r="I84" i="2"/>
  <c r="H84" i="2"/>
  <c r="B84" i="2"/>
  <c r="X83" i="2"/>
  <c r="U83" i="2"/>
  <c r="AD83" i="2" s="1"/>
  <c r="N83" i="2"/>
  <c r="AG83" i="2" s="1"/>
  <c r="M83" i="2"/>
  <c r="L83" i="2"/>
  <c r="J83" i="2"/>
  <c r="I83" i="2"/>
  <c r="H83" i="2"/>
  <c r="B83" i="2"/>
  <c r="X82" i="2"/>
  <c r="U82" i="2"/>
  <c r="T82" i="2" s="1"/>
  <c r="R82" i="2"/>
  <c r="N82" i="2"/>
  <c r="AG82" i="2" s="1"/>
  <c r="M82" i="2"/>
  <c r="L82" i="2"/>
  <c r="J82" i="2"/>
  <c r="I82" i="2"/>
  <c r="H82" i="2"/>
  <c r="B82" i="2"/>
  <c r="AG81" i="2"/>
  <c r="AD81" i="2"/>
  <c r="X81" i="2"/>
  <c r="U81" i="2"/>
  <c r="T81" i="2"/>
  <c r="S81" i="2"/>
  <c r="R81" i="2"/>
  <c r="N81" i="2"/>
  <c r="M81" i="2"/>
  <c r="L81" i="2"/>
  <c r="J81" i="2"/>
  <c r="I81" i="2"/>
  <c r="H81" i="2"/>
  <c r="B81" i="2"/>
  <c r="X80" i="2"/>
  <c r="U80" i="2"/>
  <c r="T80" i="2" s="1"/>
  <c r="R80" i="2"/>
  <c r="N80" i="2"/>
  <c r="AG80" i="2" s="1"/>
  <c r="M80" i="2"/>
  <c r="L80" i="2"/>
  <c r="J80" i="2"/>
  <c r="I80" i="2"/>
  <c r="H80" i="2"/>
  <c r="B80" i="2"/>
  <c r="AG79" i="2"/>
  <c r="AD79" i="2"/>
  <c r="X79" i="2"/>
  <c r="U79" i="2"/>
  <c r="T79" i="2"/>
  <c r="S79" i="2"/>
  <c r="N79" i="2"/>
  <c r="M79" i="2"/>
  <c r="L79" i="2"/>
  <c r="J79" i="2"/>
  <c r="I79" i="2"/>
  <c r="H79" i="2"/>
  <c r="B79" i="2"/>
  <c r="X78" i="2"/>
  <c r="U78" i="2"/>
  <c r="AD78" i="2" s="1"/>
  <c r="T78" i="2"/>
  <c r="N78" i="2"/>
  <c r="AG78" i="2" s="1"/>
  <c r="M78" i="2"/>
  <c r="L78" i="2"/>
  <c r="J78" i="2"/>
  <c r="I78" i="2"/>
  <c r="H78" i="2"/>
  <c r="B78" i="2"/>
  <c r="X77" i="2"/>
  <c r="V77" i="2"/>
  <c r="S77" i="2" s="1"/>
  <c r="U77" i="2"/>
  <c r="AD77" i="2" s="1"/>
  <c r="N77" i="2"/>
  <c r="AG77" i="2" s="1"/>
  <c r="M77" i="2"/>
  <c r="L77" i="2"/>
  <c r="J77" i="2"/>
  <c r="I77" i="2"/>
  <c r="H77" i="2"/>
  <c r="B77" i="2"/>
  <c r="X76" i="2"/>
  <c r="U76" i="2"/>
  <c r="T76" i="2" s="1"/>
  <c r="N76" i="2"/>
  <c r="AG76" i="2" s="1"/>
  <c r="M76" i="2"/>
  <c r="L76" i="2"/>
  <c r="J76" i="2"/>
  <c r="I76" i="2"/>
  <c r="H76" i="2"/>
  <c r="B76" i="2"/>
  <c r="X75" i="2"/>
  <c r="U75" i="2"/>
  <c r="AD75" i="2" s="1"/>
  <c r="N75" i="2"/>
  <c r="AG75" i="2" s="1"/>
  <c r="M75" i="2"/>
  <c r="L75" i="2"/>
  <c r="J75" i="2"/>
  <c r="I75" i="2"/>
  <c r="H75" i="2"/>
  <c r="B75" i="2"/>
  <c r="X74" i="2"/>
  <c r="U74" i="2"/>
  <c r="T74" i="2" s="1"/>
  <c r="N74" i="2"/>
  <c r="AG74" i="2" s="1"/>
  <c r="M74" i="2"/>
  <c r="L74" i="2"/>
  <c r="J74" i="2"/>
  <c r="I74" i="2"/>
  <c r="H74" i="2"/>
  <c r="B74" i="2"/>
  <c r="X73" i="2"/>
  <c r="U73" i="2"/>
  <c r="T73" i="2" s="1"/>
  <c r="N73" i="2"/>
  <c r="AG73" i="2" s="1"/>
  <c r="M73" i="2"/>
  <c r="L73" i="2"/>
  <c r="J73" i="2"/>
  <c r="I73" i="2"/>
  <c r="H73" i="2"/>
  <c r="B73" i="2"/>
  <c r="X72" i="2"/>
  <c r="U72" i="2"/>
  <c r="T72" i="2" s="1"/>
  <c r="N72" i="2"/>
  <c r="AG72" i="2" s="1"/>
  <c r="M72" i="2"/>
  <c r="L72" i="2"/>
  <c r="J72" i="2"/>
  <c r="I72" i="2"/>
  <c r="H72" i="2"/>
  <c r="B72" i="2"/>
  <c r="X71" i="2"/>
  <c r="U71" i="2"/>
  <c r="AD71" i="2" s="1"/>
  <c r="N71" i="2"/>
  <c r="AG71" i="2" s="1"/>
  <c r="M71" i="2"/>
  <c r="L71" i="2"/>
  <c r="J71" i="2"/>
  <c r="I71" i="2"/>
  <c r="H71" i="2"/>
  <c r="B71" i="2"/>
  <c r="X70" i="2"/>
  <c r="U70" i="2"/>
  <c r="T70" i="2" s="1"/>
  <c r="N70" i="2"/>
  <c r="AG70" i="2" s="1"/>
  <c r="M70" i="2"/>
  <c r="L70" i="2"/>
  <c r="J70" i="2"/>
  <c r="I70" i="2"/>
  <c r="H70" i="2"/>
  <c r="B70" i="2"/>
  <c r="X69" i="2"/>
  <c r="U69" i="2"/>
  <c r="T69" i="2" s="1"/>
  <c r="N69" i="2"/>
  <c r="AG69" i="2" s="1"/>
  <c r="M69" i="2"/>
  <c r="L69" i="2"/>
  <c r="J69" i="2"/>
  <c r="I69" i="2"/>
  <c r="H69" i="2"/>
  <c r="B69" i="2"/>
  <c r="X68" i="2"/>
  <c r="U68" i="2"/>
  <c r="T68" i="2" s="1"/>
  <c r="N68" i="2"/>
  <c r="AG68" i="2" s="1"/>
  <c r="M68" i="2"/>
  <c r="L68" i="2"/>
  <c r="J68" i="2"/>
  <c r="I68" i="2"/>
  <c r="H68" i="2"/>
  <c r="B68" i="2"/>
  <c r="AG67" i="2"/>
  <c r="X67" i="2"/>
  <c r="U67" i="2"/>
  <c r="AD67" i="2" s="1"/>
  <c r="M67" i="2"/>
  <c r="L67" i="2"/>
  <c r="J67" i="2"/>
  <c r="I67" i="2"/>
  <c r="H67" i="2"/>
  <c r="B67" i="2"/>
  <c r="X66" i="2"/>
  <c r="U66" i="2"/>
  <c r="AD66" i="2" s="1"/>
  <c r="T66" i="2"/>
  <c r="N66" i="2"/>
  <c r="AG66" i="2" s="1"/>
  <c r="M66" i="2"/>
  <c r="L66" i="2"/>
  <c r="J66" i="2"/>
  <c r="I66" i="2"/>
  <c r="H66" i="2"/>
  <c r="B66" i="2"/>
  <c r="X65" i="2"/>
  <c r="U65" i="2"/>
  <c r="T65" i="2" s="1"/>
  <c r="N65" i="2"/>
  <c r="AG65" i="2" s="1"/>
  <c r="M65" i="2"/>
  <c r="L65" i="2"/>
  <c r="J65" i="2"/>
  <c r="I65" i="2"/>
  <c r="H65" i="2"/>
  <c r="B65" i="2"/>
  <c r="AD64" i="2"/>
  <c r="X64" i="2"/>
  <c r="U64" i="2"/>
  <c r="T64" i="2" s="1"/>
  <c r="S64" i="2"/>
  <c r="N64" i="2"/>
  <c r="AG64" i="2" s="1"/>
  <c r="M64" i="2"/>
  <c r="L64" i="2"/>
  <c r="J64" i="2"/>
  <c r="I64" i="2"/>
  <c r="H64" i="2"/>
  <c r="B64" i="2"/>
  <c r="AG63" i="2"/>
  <c r="AD63" i="2"/>
  <c r="X63" i="2"/>
  <c r="U63" i="2"/>
  <c r="T63" i="2"/>
  <c r="S63" i="2"/>
  <c r="N63" i="2"/>
  <c r="M63" i="2"/>
  <c r="L63" i="2"/>
  <c r="J63" i="2"/>
  <c r="I63" i="2"/>
  <c r="H63" i="2"/>
  <c r="B63" i="2"/>
  <c r="X62" i="2"/>
  <c r="U62" i="2"/>
  <c r="AD62" i="2" s="1"/>
  <c r="T62" i="2"/>
  <c r="N62" i="2"/>
  <c r="AG62" i="2" s="1"/>
  <c r="M62" i="2"/>
  <c r="L62" i="2"/>
  <c r="J62" i="2"/>
  <c r="I62" i="2"/>
  <c r="H62" i="2"/>
  <c r="B62" i="2"/>
  <c r="X61" i="2"/>
  <c r="U61" i="2"/>
  <c r="S61" i="2" s="1"/>
  <c r="T61" i="2"/>
  <c r="N61" i="2"/>
  <c r="AG61" i="2" s="1"/>
  <c r="M61" i="2"/>
  <c r="L61" i="2"/>
  <c r="J61" i="2"/>
  <c r="I61" i="2"/>
  <c r="H61" i="2"/>
  <c r="B61" i="2"/>
  <c r="X60" i="2"/>
  <c r="U60" i="2"/>
  <c r="T60" i="2" s="1"/>
  <c r="N60" i="2"/>
  <c r="AG60" i="2" s="1"/>
  <c r="M60" i="2"/>
  <c r="L60" i="2"/>
  <c r="J60" i="2"/>
  <c r="I60" i="2"/>
  <c r="H60" i="2"/>
  <c r="B60" i="2"/>
  <c r="AD59" i="2"/>
  <c r="X59" i="2"/>
  <c r="U59" i="2"/>
  <c r="T59" i="2" s="1"/>
  <c r="S59" i="2"/>
  <c r="N59" i="2"/>
  <c r="AG59" i="2" s="1"/>
  <c r="M59" i="2"/>
  <c r="L59" i="2"/>
  <c r="J59" i="2"/>
  <c r="I59" i="2"/>
  <c r="H59" i="2"/>
  <c r="B59" i="2"/>
  <c r="AD58" i="2"/>
  <c r="X58" i="2"/>
  <c r="U58" i="2"/>
  <c r="T58" i="2"/>
  <c r="S58" i="2"/>
  <c r="N58" i="2"/>
  <c r="AG58" i="2" s="1"/>
  <c r="M58" i="2"/>
  <c r="L58" i="2"/>
  <c r="J58" i="2"/>
  <c r="I58" i="2"/>
  <c r="H58" i="2"/>
  <c r="B58" i="2"/>
  <c r="X57" i="2"/>
  <c r="U57" i="2"/>
  <c r="AD57" i="2" s="1"/>
  <c r="T57" i="2"/>
  <c r="N57" i="2"/>
  <c r="AG57" i="2" s="1"/>
  <c r="M57" i="2"/>
  <c r="L57" i="2"/>
  <c r="J57" i="2"/>
  <c r="I57" i="2"/>
  <c r="H57" i="2"/>
  <c r="B57" i="2"/>
  <c r="X56" i="2"/>
  <c r="U56" i="2"/>
  <c r="T56" i="2" s="1"/>
  <c r="N56" i="2"/>
  <c r="AG56" i="2" s="1"/>
  <c r="M56" i="2"/>
  <c r="L56" i="2"/>
  <c r="J56" i="2"/>
  <c r="I56" i="2"/>
  <c r="H56" i="2"/>
  <c r="B56" i="2"/>
  <c r="AD55" i="2"/>
  <c r="X55" i="2"/>
  <c r="U55" i="2"/>
  <c r="T55" i="2" s="1"/>
  <c r="S55" i="2"/>
  <c r="N55" i="2"/>
  <c r="AG55" i="2" s="1"/>
  <c r="M55" i="2"/>
  <c r="L55" i="2"/>
  <c r="B55" i="2"/>
  <c r="X54" i="2"/>
  <c r="U54" i="2"/>
  <c r="AD54" i="2" s="1"/>
  <c r="T54" i="2"/>
  <c r="N54" i="2"/>
  <c r="AG54" i="2" s="1"/>
  <c r="M54" i="2"/>
  <c r="L54" i="2"/>
  <c r="J54" i="2"/>
  <c r="I54" i="2"/>
  <c r="H54" i="2"/>
  <c r="B54" i="2"/>
  <c r="X53" i="2"/>
  <c r="U53" i="2"/>
  <c r="T53" i="2" s="1"/>
  <c r="N53" i="2"/>
  <c r="AG53" i="2" s="1"/>
  <c r="M53" i="2"/>
  <c r="L53" i="2"/>
  <c r="J53" i="2"/>
  <c r="I53" i="2"/>
  <c r="H53" i="2"/>
  <c r="B53" i="2"/>
  <c r="AD52" i="2"/>
  <c r="X52" i="2"/>
  <c r="U52" i="2"/>
  <c r="T52" i="2" s="1"/>
  <c r="S52" i="2"/>
  <c r="N52" i="2"/>
  <c r="AG52" i="2" s="1"/>
  <c r="M52" i="2"/>
  <c r="L52" i="2"/>
  <c r="J52" i="2"/>
  <c r="I52" i="2"/>
  <c r="H52" i="2"/>
  <c r="B52" i="2"/>
  <c r="AD51" i="2"/>
  <c r="X51" i="2"/>
  <c r="U51" i="2"/>
  <c r="T51" i="2"/>
  <c r="S51" i="2"/>
  <c r="N51" i="2"/>
  <c r="AG51" i="2" s="1"/>
  <c r="M51" i="2"/>
  <c r="L51" i="2"/>
  <c r="J51" i="2"/>
  <c r="I51" i="2"/>
  <c r="H51" i="2"/>
  <c r="B51" i="2"/>
  <c r="X50" i="2"/>
  <c r="U50" i="2"/>
  <c r="AD50" i="2" s="1"/>
  <c r="T50" i="2"/>
  <c r="N50" i="2"/>
  <c r="AG50" i="2" s="1"/>
  <c r="M50" i="2"/>
  <c r="L50" i="2"/>
  <c r="J50" i="2"/>
  <c r="I50" i="2"/>
  <c r="H50" i="2"/>
  <c r="B50" i="2"/>
  <c r="X49" i="2"/>
  <c r="U49" i="2"/>
  <c r="T49" i="2" s="1"/>
  <c r="N49" i="2"/>
  <c r="AG49" i="2" s="1"/>
  <c r="M49" i="2"/>
  <c r="L49" i="2"/>
  <c r="J49" i="2"/>
  <c r="I49" i="2"/>
  <c r="H49" i="2"/>
  <c r="B49" i="2"/>
  <c r="AD48" i="2"/>
  <c r="X48" i="2"/>
  <c r="U48" i="2"/>
  <c r="T48" i="2" s="1"/>
  <c r="S48" i="2"/>
  <c r="N48" i="2"/>
  <c r="AG48" i="2" s="1"/>
  <c r="M48" i="2"/>
  <c r="L48" i="2"/>
  <c r="J48" i="2"/>
  <c r="I48" i="2"/>
  <c r="H48" i="2"/>
  <c r="B48" i="2"/>
  <c r="AD47" i="2"/>
  <c r="X47" i="2"/>
  <c r="U47" i="2"/>
  <c r="T47" i="2"/>
  <c r="S47" i="2"/>
  <c r="N47" i="2"/>
  <c r="AG47" i="2" s="1"/>
  <c r="M47" i="2"/>
  <c r="L47" i="2"/>
  <c r="J47" i="2"/>
  <c r="I47" i="2"/>
  <c r="H47" i="2"/>
  <c r="B47" i="2"/>
  <c r="X46" i="2"/>
  <c r="U46" i="2"/>
  <c r="AD46" i="2" s="1"/>
  <c r="T46" i="2"/>
  <c r="N46" i="2"/>
  <c r="AG46" i="2" s="1"/>
  <c r="M46" i="2"/>
  <c r="L46" i="2"/>
  <c r="J46" i="2"/>
  <c r="I46" i="2"/>
  <c r="H46" i="2"/>
  <c r="B46" i="2"/>
  <c r="X45" i="2"/>
  <c r="U45" i="2"/>
  <c r="T45" i="2" s="1"/>
  <c r="N45" i="2"/>
  <c r="AG45" i="2" s="1"/>
  <c r="M45" i="2"/>
  <c r="L45" i="2"/>
  <c r="J45" i="2"/>
  <c r="I45" i="2"/>
  <c r="H45" i="2"/>
  <c r="B45" i="2"/>
  <c r="AD44" i="2"/>
  <c r="X44" i="2"/>
  <c r="U44" i="2"/>
  <c r="T44" i="2" s="1"/>
  <c r="S44" i="2"/>
  <c r="N44" i="2"/>
  <c r="AG44" i="2" s="1"/>
  <c r="M44" i="2"/>
  <c r="L44" i="2"/>
  <c r="J44" i="2"/>
  <c r="I44" i="2"/>
  <c r="H44" i="2"/>
  <c r="B44" i="2"/>
  <c r="AD43" i="2"/>
  <c r="X43" i="2"/>
  <c r="U43" i="2"/>
  <c r="T43" i="2"/>
  <c r="S43" i="2"/>
  <c r="N43" i="2"/>
  <c r="AG43" i="2" s="1"/>
  <c r="M43" i="2"/>
  <c r="L43" i="2"/>
  <c r="J43" i="2"/>
  <c r="I43" i="2"/>
  <c r="H43" i="2"/>
  <c r="B43" i="2"/>
  <c r="AG42" i="2"/>
  <c r="X42" i="2"/>
  <c r="U42" i="2"/>
  <c r="AD42" i="2" s="1"/>
  <c r="T42" i="2"/>
  <c r="J42" i="2"/>
  <c r="I42" i="2"/>
  <c r="H42" i="2"/>
  <c r="B42" i="2"/>
  <c r="AD41" i="2"/>
  <c r="X41" i="2"/>
  <c r="U41" i="2"/>
  <c r="T41" i="2" s="1"/>
  <c r="S41" i="2"/>
  <c r="N41" i="2"/>
  <c r="AG41" i="2" s="1"/>
  <c r="M41" i="2"/>
  <c r="L41" i="2"/>
  <c r="J41" i="2"/>
  <c r="I41" i="2"/>
  <c r="H41" i="2"/>
  <c r="B41" i="2"/>
  <c r="AD40" i="2"/>
  <c r="X40" i="2"/>
  <c r="U40" i="2"/>
  <c r="T40" i="2"/>
  <c r="S40" i="2"/>
  <c r="N40" i="2"/>
  <c r="AG40" i="2" s="1"/>
  <c r="M40" i="2"/>
  <c r="L40" i="2"/>
  <c r="J40" i="2"/>
  <c r="I40" i="2"/>
  <c r="H40" i="2"/>
  <c r="B40" i="2"/>
  <c r="X39" i="2"/>
  <c r="U39" i="2"/>
  <c r="AD39" i="2" s="1"/>
  <c r="T39" i="2"/>
  <c r="N39" i="2"/>
  <c r="AG39" i="2" s="1"/>
  <c r="M39" i="2"/>
  <c r="L39" i="2"/>
  <c r="J39" i="2"/>
  <c r="I39" i="2"/>
  <c r="H39" i="2"/>
  <c r="B39" i="2"/>
  <c r="X38" i="2"/>
  <c r="U38" i="2"/>
  <c r="T38" i="2" s="1"/>
  <c r="N38" i="2"/>
  <c r="AG38" i="2" s="1"/>
  <c r="M38" i="2"/>
  <c r="L38" i="2"/>
  <c r="J38" i="2"/>
  <c r="I38" i="2"/>
  <c r="H38" i="2"/>
  <c r="B38" i="2"/>
  <c r="AD37" i="2"/>
  <c r="X37" i="2"/>
  <c r="U37" i="2"/>
  <c r="T37" i="2" s="1"/>
  <c r="S37" i="2"/>
  <c r="N37" i="2"/>
  <c r="AG37" i="2" s="1"/>
  <c r="M37" i="2"/>
  <c r="L37" i="2"/>
  <c r="J37" i="2"/>
  <c r="I37" i="2"/>
  <c r="H37" i="2"/>
  <c r="B37" i="2"/>
  <c r="AD36" i="2"/>
  <c r="X36" i="2"/>
  <c r="U36" i="2"/>
  <c r="T36" i="2"/>
  <c r="S36" i="2"/>
  <c r="N36" i="2"/>
  <c r="AG36" i="2" s="1"/>
  <c r="M36" i="2"/>
  <c r="L36" i="2"/>
  <c r="J36" i="2"/>
  <c r="I36" i="2"/>
  <c r="H36" i="2"/>
  <c r="B36" i="2"/>
  <c r="X35" i="2"/>
  <c r="U35" i="2"/>
  <c r="AD35" i="2" s="1"/>
  <c r="T35" i="2"/>
  <c r="N35" i="2"/>
  <c r="AG35" i="2" s="1"/>
  <c r="M35" i="2"/>
  <c r="L35" i="2"/>
  <c r="J35" i="2"/>
  <c r="I35" i="2"/>
  <c r="H35" i="2"/>
  <c r="B35" i="2"/>
  <c r="X34" i="2"/>
  <c r="U34" i="2"/>
  <c r="T34" i="2" s="1"/>
  <c r="N34" i="2"/>
  <c r="AG34" i="2" s="1"/>
  <c r="M34" i="2"/>
  <c r="L34" i="2"/>
  <c r="J34" i="2"/>
  <c r="I34" i="2"/>
  <c r="H34" i="2"/>
  <c r="B34" i="2"/>
  <c r="AD33" i="2"/>
  <c r="X33" i="2"/>
  <c r="U33" i="2"/>
  <c r="T33" i="2" s="1"/>
  <c r="S33" i="2"/>
  <c r="N33" i="2"/>
  <c r="AG33" i="2" s="1"/>
  <c r="M33" i="2"/>
  <c r="L33" i="2"/>
  <c r="J33" i="2"/>
  <c r="I33" i="2"/>
  <c r="H33" i="2"/>
  <c r="B33" i="2"/>
  <c r="AD32" i="2"/>
  <c r="X32" i="2"/>
  <c r="V32" i="2"/>
  <c r="U32" i="2"/>
  <c r="S32" i="2" s="1"/>
  <c r="T32" i="2"/>
  <c r="N32" i="2"/>
  <c r="AG32" i="2" s="1"/>
  <c r="M32" i="2"/>
  <c r="L32" i="2"/>
  <c r="J32" i="2"/>
  <c r="I32" i="2"/>
  <c r="H32" i="2"/>
  <c r="B32" i="2"/>
  <c r="X31" i="2"/>
  <c r="U31" i="2"/>
  <c r="T31" i="2" s="1"/>
  <c r="N31" i="2"/>
  <c r="AG31" i="2" s="1"/>
  <c r="M31" i="2"/>
  <c r="L31" i="2"/>
  <c r="J31" i="2"/>
  <c r="I31" i="2"/>
  <c r="H31" i="2"/>
  <c r="B31" i="2"/>
  <c r="AD30" i="2"/>
  <c r="X30" i="2"/>
  <c r="U30" i="2"/>
  <c r="T30" i="2" s="1"/>
  <c r="S30" i="2"/>
  <c r="N30" i="2"/>
  <c r="AG30" i="2" s="1"/>
  <c r="M30" i="2"/>
  <c r="L30" i="2"/>
  <c r="J30" i="2"/>
  <c r="I30" i="2"/>
  <c r="H30" i="2"/>
  <c r="B30" i="2"/>
  <c r="AG29" i="2"/>
  <c r="AD29" i="2"/>
  <c r="X29" i="2"/>
  <c r="U29" i="2"/>
  <c r="T29" i="2"/>
  <c r="S29" i="2"/>
  <c r="N29" i="2"/>
  <c r="M29" i="2"/>
  <c r="L29" i="2"/>
  <c r="J29" i="2"/>
  <c r="I29" i="2"/>
  <c r="H29" i="2"/>
  <c r="B29" i="2"/>
  <c r="X28" i="2"/>
  <c r="U28" i="2"/>
  <c r="AD28" i="2" s="1"/>
  <c r="T28" i="2"/>
  <c r="N28" i="2"/>
  <c r="AG28" i="2" s="1"/>
  <c r="M28" i="2"/>
  <c r="L28" i="2"/>
  <c r="B28" i="2"/>
  <c r="AD27" i="2"/>
  <c r="X27" i="2"/>
  <c r="U27" i="2"/>
  <c r="T27" i="2" s="1"/>
  <c r="S27" i="2"/>
  <c r="N27" i="2"/>
  <c r="AG27" i="2" s="1"/>
  <c r="M27" i="2"/>
  <c r="L27" i="2"/>
  <c r="B27" i="2"/>
  <c r="X26" i="2"/>
  <c r="U26" i="2"/>
  <c r="AD26" i="2" s="1"/>
  <c r="T26" i="2"/>
  <c r="N26" i="2"/>
  <c r="AG26" i="2" s="1"/>
  <c r="M26" i="2"/>
  <c r="L26" i="2"/>
  <c r="B26" i="2"/>
  <c r="AD25" i="2"/>
  <c r="X25" i="2"/>
  <c r="U25" i="2"/>
  <c r="T25" i="2" s="1"/>
  <c r="S25" i="2"/>
  <c r="N25" i="2"/>
  <c r="AG25" i="2" s="1"/>
  <c r="M25" i="2"/>
  <c r="L25" i="2"/>
  <c r="J25" i="2"/>
  <c r="I25" i="2"/>
  <c r="H25" i="2"/>
  <c r="B25" i="2"/>
  <c r="AG24" i="2"/>
  <c r="AD24" i="2"/>
  <c r="X24" i="2"/>
  <c r="U24" i="2"/>
  <c r="T24" i="2"/>
  <c r="S24" i="2"/>
  <c r="N24" i="2"/>
  <c r="M24" i="2"/>
  <c r="L24" i="2"/>
  <c r="J24" i="2"/>
  <c r="I24" i="2"/>
  <c r="H24" i="2"/>
  <c r="B24" i="2"/>
  <c r="AG23" i="2"/>
  <c r="X23" i="2"/>
  <c r="U23" i="2"/>
  <c r="AD23" i="2" s="1"/>
  <c r="T23" i="2"/>
  <c r="R23" i="2"/>
  <c r="N23" i="2"/>
  <c r="M23" i="2"/>
  <c r="L23" i="2"/>
  <c r="J23" i="2"/>
  <c r="I23" i="2"/>
  <c r="H23" i="2"/>
  <c r="B23" i="2"/>
  <c r="AD22" i="2"/>
  <c r="X22" i="2"/>
  <c r="U22" i="2"/>
  <c r="T22" i="2" s="1"/>
  <c r="S22" i="2"/>
  <c r="R22" i="2"/>
  <c r="N22" i="2"/>
  <c r="AG22" i="2" s="1"/>
  <c r="M22" i="2"/>
  <c r="L22" i="2"/>
  <c r="J22" i="2"/>
  <c r="I22" i="2"/>
  <c r="H22" i="2"/>
  <c r="B22" i="2"/>
  <c r="AG21" i="2"/>
  <c r="X21" i="2"/>
  <c r="U21" i="2"/>
  <c r="AD21" i="2" s="1"/>
  <c r="T21" i="2"/>
  <c r="R21" i="2"/>
  <c r="N21" i="2"/>
  <c r="M21" i="2"/>
  <c r="L21" i="2"/>
  <c r="J21" i="2"/>
  <c r="I21" i="2"/>
  <c r="H21" i="2"/>
  <c r="B21" i="2"/>
  <c r="AD20" i="2"/>
  <c r="X20" i="2"/>
  <c r="U20" i="2"/>
  <c r="T20" i="2" s="1"/>
  <c r="S20" i="2"/>
  <c r="N20" i="2"/>
  <c r="AG20" i="2" s="1"/>
  <c r="M20" i="2"/>
  <c r="L20" i="2"/>
  <c r="J20" i="2"/>
  <c r="I20" i="2"/>
  <c r="H20" i="2"/>
  <c r="B20" i="2"/>
  <c r="AG19" i="2"/>
  <c r="AD19" i="2"/>
  <c r="X19" i="2"/>
  <c r="U19" i="2"/>
  <c r="T19" i="2"/>
  <c r="S19" i="2"/>
  <c r="N19" i="2"/>
  <c r="M19" i="2"/>
  <c r="L19" i="2"/>
  <c r="J19" i="2"/>
  <c r="I19" i="2"/>
  <c r="H19" i="2"/>
  <c r="B19" i="2"/>
  <c r="X18" i="2"/>
  <c r="U18" i="2"/>
  <c r="AD18" i="2" s="1"/>
  <c r="T18" i="2"/>
  <c r="N18" i="2"/>
  <c r="AG18" i="2" s="1"/>
  <c r="M18" i="2"/>
  <c r="L18" i="2"/>
  <c r="J18" i="2"/>
  <c r="I18" i="2"/>
  <c r="H18" i="2"/>
  <c r="B18" i="2"/>
  <c r="X17" i="2"/>
  <c r="U17" i="2"/>
  <c r="T17" i="2" s="1"/>
  <c r="N17" i="2"/>
  <c r="AG17" i="2" s="1"/>
  <c r="M17" i="2"/>
  <c r="L17" i="2"/>
  <c r="J17" i="2"/>
  <c r="I17" i="2"/>
  <c r="H17" i="2"/>
  <c r="B17" i="2"/>
  <c r="AD16" i="2"/>
  <c r="X16" i="2"/>
  <c r="U16" i="2"/>
  <c r="T16" i="2" s="1"/>
  <c r="S16" i="2"/>
  <c r="N16" i="2"/>
  <c r="AG16" i="2" s="1"/>
  <c r="M16" i="2"/>
  <c r="L16" i="2"/>
  <c r="J16" i="2"/>
  <c r="I16" i="2"/>
  <c r="H16" i="2"/>
  <c r="B16" i="2"/>
  <c r="X15" i="2"/>
  <c r="U15" i="2"/>
  <c r="T15" i="2" s="1"/>
  <c r="N15" i="2"/>
  <c r="AG15" i="2" s="1"/>
  <c r="M15" i="2"/>
  <c r="L15" i="2"/>
  <c r="J15" i="2"/>
  <c r="I15" i="2"/>
  <c r="H15" i="2"/>
  <c r="B15" i="2"/>
  <c r="X14" i="2"/>
  <c r="U14" i="2"/>
  <c r="T14" i="2" s="1"/>
  <c r="N14" i="2"/>
  <c r="AG14" i="2" s="1"/>
  <c r="M14" i="2"/>
  <c r="L14" i="2"/>
  <c r="J14" i="2"/>
  <c r="I14" i="2"/>
  <c r="H14" i="2"/>
  <c r="B14" i="2"/>
  <c r="X13" i="2"/>
  <c r="U13" i="2"/>
  <c r="AD13" i="2" s="1"/>
  <c r="N13" i="2"/>
  <c r="AG13" i="2" s="1"/>
  <c r="M13" i="2"/>
  <c r="L13" i="2"/>
  <c r="J13" i="2"/>
  <c r="I13" i="2"/>
  <c r="H13" i="2"/>
  <c r="B13" i="2"/>
  <c r="X12" i="2"/>
  <c r="U12" i="2"/>
  <c r="T12" i="2" s="1"/>
  <c r="N12" i="2"/>
  <c r="AG12" i="2" s="1"/>
  <c r="M12" i="2"/>
  <c r="L12" i="2"/>
  <c r="J12" i="2"/>
  <c r="I12" i="2"/>
  <c r="H12" i="2"/>
  <c r="B12" i="2"/>
  <c r="X11" i="2"/>
  <c r="U11" i="2"/>
  <c r="T11" i="2" s="1"/>
  <c r="N11" i="2"/>
  <c r="AG11" i="2" s="1"/>
  <c r="M11" i="2"/>
  <c r="L11" i="2"/>
  <c r="J11" i="2"/>
  <c r="I11" i="2"/>
  <c r="H11" i="2"/>
  <c r="B11" i="2"/>
  <c r="X10" i="2"/>
  <c r="U10" i="2"/>
  <c r="T10" i="2" s="1"/>
  <c r="N10" i="2"/>
  <c r="AG10" i="2" s="1"/>
  <c r="M10" i="2"/>
  <c r="L10" i="2"/>
  <c r="J10" i="2"/>
  <c r="I10" i="2"/>
  <c r="H10" i="2"/>
  <c r="B10" i="2"/>
  <c r="X9" i="2"/>
  <c r="U9" i="2"/>
  <c r="AD9" i="2" s="1"/>
  <c r="N9" i="2"/>
  <c r="AG9" i="2" s="1"/>
  <c r="M9" i="2"/>
  <c r="L9" i="2"/>
  <c r="J9" i="2"/>
  <c r="I9" i="2"/>
  <c r="H9" i="2"/>
  <c r="B9" i="2"/>
  <c r="AG8" i="2"/>
  <c r="X8" i="2"/>
  <c r="U8" i="2"/>
  <c r="T8" i="2" s="1"/>
  <c r="B8" i="2"/>
  <c r="X7" i="2"/>
  <c r="U7" i="2"/>
  <c r="AD7" i="2" s="1"/>
  <c r="T7" i="2"/>
  <c r="N7" i="2"/>
  <c r="AG7" i="2" s="1"/>
  <c r="M7" i="2"/>
  <c r="L7" i="2"/>
  <c r="J7" i="2"/>
  <c r="I7" i="2"/>
  <c r="H7" i="2"/>
  <c r="B7" i="2"/>
  <c r="X6" i="2"/>
  <c r="U6" i="2"/>
  <c r="T6" i="2" s="1"/>
  <c r="N6" i="2"/>
  <c r="AG6" i="2" s="1"/>
  <c r="M6" i="2"/>
  <c r="L6" i="2"/>
  <c r="J6" i="2"/>
  <c r="I6" i="2"/>
  <c r="H6" i="2"/>
  <c r="B6" i="2"/>
  <c r="X5" i="2"/>
  <c r="U5" i="2"/>
  <c r="T5" i="2" s="1"/>
  <c r="S5" i="2"/>
  <c r="N5" i="2"/>
  <c r="AG5" i="2" s="1"/>
  <c r="M5" i="2"/>
  <c r="L5" i="2"/>
  <c r="J5" i="2"/>
  <c r="I5" i="2"/>
  <c r="H5" i="2"/>
  <c r="B5" i="2"/>
  <c r="AG4" i="2"/>
  <c r="X4" i="2"/>
  <c r="U4" i="2"/>
  <c r="AD4" i="2" s="1"/>
  <c r="T4" i="2"/>
  <c r="N4" i="2"/>
  <c r="M4" i="2"/>
  <c r="L4" i="2"/>
  <c r="J4" i="2"/>
  <c r="I4" i="2"/>
  <c r="H4" i="2"/>
  <c r="B4" i="2"/>
  <c r="X3" i="2"/>
  <c r="U3" i="2"/>
  <c r="AD3" i="2" s="1"/>
  <c r="T3" i="2"/>
  <c r="N3" i="2"/>
  <c r="AG3" i="2" s="1"/>
  <c r="M3" i="2"/>
  <c r="L3" i="2"/>
  <c r="J3" i="2"/>
  <c r="I3" i="2"/>
  <c r="H3" i="2"/>
  <c r="B3" i="2"/>
  <c r="X2" i="2"/>
  <c r="U2" i="2"/>
  <c r="T2" i="2" s="1"/>
  <c r="N2" i="2"/>
  <c r="AG2" i="2" s="1"/>
  <c r="M2" i="2"/>
  <c r="L2" i="2"/>
  <c r="J2" i="2"/>
  <c r="I2" i="2"/>
  <c r="H2" i="2"/>
  <c r="B2" i="2"/>
  <c r="AD144" i="2" l="1"/>
  <c r="S144" i="2"/>
  <c r="AD152" i="2"/>
  <c r="S152" i="2"/>
  <c r="AD192" i="2"/>
  <c r="T192" i="2"/>
  <c r="AD195" i="2"/>
  <c r="S195" i="2"/>
  <c r="T218" i="2"/>
  <c r="AD218" i="2"/>
  <c r="S218" i="2"/>
  <c r="T226" i="2"/>
  <c r="AD226" i="2"/>
  <c r="S226" i="2"/>
  <c r="AD30" i="3"/>
  <c r="T30" i="3"/>
  <c r="T41" i="3"/>
  <c r="AD41" i="3"/>
  <c r="S41" i="3"/>
  <c r="T45" i="3"/>
  <c r="AD45" i="3"/>
  <c r="S45" i="3"/>
  <c r="T59" i="3"/>
  <c r="S59" i="3"/>
  <c r="AD59" i="3"/>
  <c r="T95" i="3"/>
  <c r="S95" i="3"/>
  <c r="AD95" i="3"/>
  <c r="T97" i="3"/>
  <c r="S97" i="3"/>
  <c r="AD97" i="3"/>
  <c r="AD11" i="2"/>
  <c r="S68" i="2"/>
  <c r="AD68" i="2"/>
  <c r="AD69" i="2"/>
  <c r="S72" i="2"/>
  <c r="AD72" i="2"/>
  <c r="AD73" i="2"/>
  <c r="S76" i="2"/>
  <c r="AD76" i="2"/>
  <c r="S84" i="2"/>
  <c r="AD84" i="2"/>
  <c r="AD85" i="2"/>
  <c r="S88" i="2"/>
  <c r="AD88" i="2"/>
  <c r="AD89" i="2"/>
  <c r="AD92" i="2"/>
  <c r="S95" i="2"/>
  <c r="AD95" i="2"/>
  <c r="AD96" i="2"/>
  <c r="AD120" i="2"/>
  <c r="T139" i="2"/>
  <c r="AD139" i="2"/>
  <c r="T177" i="2"/>
  <c r="AD177" i="2"/>
  <c r="T181" i="2"/>
  <c r="AD181" i="2"/>
  <c r="S181" i="2"/>
  <c r="T185" i="2"/>
  <c r="AD185" i="2"/>
  <c r="S185" i="2"/>
  <c r="T189" i="2"/>
  <c r="AD189" i="2"/>
  <c r="S189" i="2"/>
  <c r="AD193" i="2"/>
  <c r="T193" i="2"/>
  <c r="S193" i="2"/>
  <c r="AD201" i="2"/>
  <c r="S201" i="2"/>
  <c r="T224" i="2"/>
  <c r="AD224" i="2"/>
  <c r="S224" i="2"/>
  <c r="T31" i="3"/>
  <c r="AD31" i="3"/>
  <c r="S31" i="3"/>
  <c r="T38" i="3"/>
  <c r="AD38" i="3"/>
  <c r="S38" i="3"/>
  <c r="S10" i="2"/>
  <c r="AD10" i="2"/>
  <c r="S14" i="2"/>
  <c r="AD14" i="2"/>
  <c r="S4" i="2"/>
  <c r="AD5" i="2"/>
  <c r="T9" i="2"/>
  <c r="S11" i="2"/>
  <c r="T13" i="2"/>
  <c r="S15" i="2"/>
  <c r="T67" i="2"/>
  <c r="S69" i="2"/>
  <c r="T71" i="2"/>
  <c r="S73" i="2"/>
  <c r="T75" i="2"/>
  <c r="T83" i="2"/>
  <c r="S85" i="2"/>
  <c r="T87" i="2"/>
  <c r="S89" i="2"/>
  <c r="T91" i="2"/>
  <c r="S92" i="2"/>
  <c r="T94" i="2"/>
  <c r="S96" i="2"/>
  <c r="S112" i="2"/>
  <c r="AD112" i="2"/>
  <c r="AD113" i="2"/>
  <c r="S145" i="2"/>
  <c r="AD145" i="2"/>
  <c r="AD148" i="2"/>
  <c r="S148" i="2"/>
  <c r="S153" i="2"/>
  <c r="AD153" i="2"/>
  <c r="AD156" i="2"/>
  <c r="S156" i="2"/>
  <c r="S157" i="2"/>
  <c r="AD167" i="2"/>
  <c r="T168" i="2"/>
  <c r="S168" i="2"/>
  <c r="S170" i="2"/>
  <c r="AD170" i="2"/>
  <c r="AD171" i="2"/>
  <c r="S174" i="2"/>
  <c r="AD174" i="2"/>
  <c r="AD175" i="2"/>
  <c r="T178" i="2"/>
  <c r="S178" i="2"/>
  <c r="AD178" i="2"/>
  <c r="T182" i="2"/>
  <c r="S182" i="2"/>
  <c r="AD182" i="2"/>
  <c r="T186" i="2"/>
  <c r="S186" i="2"/>
  <c r="AD186" i="2"/>
  <c r="T190" i="2"/>
  <c r="S190" i="2"/>
  <c r="AD190" i="2"/>
  <c r="T194" i="2"/>
  <c r="AD194" i="2"/>
  <c r="S194" i="2"/>
  <c r="T204" i="2"/>
  <c r="AD204" i="2"/>
  <c r="S204" i="2"/>
  <c r="T25" i="3"/>
  <c r="AD25" i="3"/>
  <c r="S25" i="3"/>
  <c r="T55" i="3"/>
  <c r="AD55" i="3"/>
  <c r="S55" i="3"/>
  <c r="T80" i="3"/>
  <c r="S80" i="3"/>
  <c r="T101" i="3"/>
  <c r="AD101" i="3"/>
  <c r="S101" i="3"/>
  <c r="S113" i="2"/>
  <c r="T115" i="2"/>
  <c r="AD115" i="2"/>
  <c r="T144" i="2"/>
  <c r="AD160" i="2"/>
  <c r="S160" i="2"/>
  <c r="S167" i="2"/>
  <c r="S169" i="2"/>
  <c r="S171" i="2"/>
  <c r="S175" i="2"/>
  <c r="T195" i="2"/>
  <c r="AD207" i="2"/>
  <c r="S207" i="2"/>
  <c r="S15" i="3"/>
  <c r="T15" i="3"/>
  <c r="T48" i="3"/>
  <c r="AD48" i="3"/>
  <c r="S48" i="3"/>
  <c r="T73" i="3"/>
  <c r="S73" i="3"/>
  <c r="AD73" i="3"/>
  <c r="T171" i="3"/>
  <c r="S171" i="3"/>
  <c r="AD171" i="3"/>
  <c r="T175" i="3"/>
  <c r="S175" i="3"/>
  <c r="AD175" i="3"/>
  <c r="S223" i="2"/>
  <c r="AD223" i="2"/>
  <c r="S235" i="2"/>
  <c r="AD235" i="2"/>
  <c r="S238" i="2"/>
  <c r="AD238" i="2"/>
  <c r="S240" i="2"/>
  <c r="AD240" i="2"/>
  <c r="S242" i="2"/>
  <c r="AD242" i="2"/>
  <c r="S244" i="2"/>
  <c r="AD244" i="2"/>
  <c r="S246" i="2"/>
  <c r="AD246" i="2"/>
  <c r="S248" i="2"/>
  <c r="AD248" i="2"/>
  <c r="S250" i="2"/>
  <c r="AD250" i="2"/>
  <c r="S252" i="2"/>
  <c r="AD252" i="2"/>
  <c r="S254" i="2"/>
  <c r="AD254" i="2"/>
  <c r="S256" i="2"/>
  <c r="AD256" i="2"/>
  <c r="S258" i="2"/>
  <c r="AD258" i="2"/>
  <c r="S260" i="2"/>
  <c r="AD260" i="2"/>
  <c r="S262" i="2"/>
  <c r="AD262" i="2"/>
  <c r="S264" i="2"/>
  <c r="AD264" i="2"/>
  <c r="S266" i="2"/>
  <c r="AD266" i="2"/>
  <c r="S268" i="2"/>
  <c r="AD268" i="2"/>
  <c r="S270" i="2"/>
  <c r="AD270" i="2"/>
  <c r="S2" i="3"/>
  <c r="AD2" i="3"/>
  <c r="S6" i="3"/>
  <c r="AD6" i="3"/>
  <c r="S12" i="3"/>
  <c r="AD12" i="3"/>
  <c r="AD13" i="3"/>
  <c r="S17" i="3"/>
  <c r="AD17" i="3"/>
  <c r="T92" i="3"/>
  <c r="AD92" i="3"/>
  <c r="S92" i="3"/>
  <c r="T116" i="3"/>
  <c r="AD116" i="3"/>
  <c r="S116" i="3"/>
  <c r="T218" i="3"/>
  <c r="S218" i="3"/>
  <c r="AD218" i="3"/>
  <c r="T272" i="3"/>
  <c r="S272" i="3"/>
  <c r="AD272" i="3"/>
  <c r="T237" i="2"/>
  <c r="T11" i="3"/>
  <c r="S13" i="3"/>
  <c r="T16" i="3"/>
  <c r="T20" i="3"/>
  <c r="T27" i="3"/>
  <c r="S28" i="3"/>
  <c r="T63" i="3"/>
  <c r="AD77" i="3"/>
  <c r="T77" i="3"/>
  <c r="T93" i="3"/>
  <c r="S93" i="3"/>
  <c r="AD93" i="3"/>
  <c r="T106" i="3"/>
  <c r="AD106" i="3"/>
  <c r="S106" i="3"/>
  <c r="T110" i="3"/>
  <c r="AD110" i="3"/>
  <c r="S110" i="3"/>
  <c r="T117" i="3"/>
  <c r="S117" i="3"/>
  <c r="AD117" i="3"/>
  <c r="T134" i="3"/>
  <c r="AD134" i="3"/>
  <c r="S134" i="3"/>
  <c r="AD173" i="3"/>
  <c r="T173" i="3"/>
  <c r="T194" i="3"/>
  <c r="AD194" i="3"/>
  <c r="S194" i="3"/>
  <c r="S49" i="3"/>
  <c r="S52" i="3"/>
  <c r="S56" i="3"/>
  <c r="S60" i="3"/>
  <c r="AD96" i="3"/>
  <c r="S96" i="3"/>
  <c r="T107" i="3"/>
  <c r="S107" i="3"/>
  <c r="AD107" i="3"/>
  <c r="AD111" i="3"/>
  <c r="S111" i="3"/>
  <c r="T135" i="3"/>
  <c r="S135" i="3"/>
  <c r="AD135" i="3"/>
  <c r="T170" i="3"/>
  <c r="AD170" i="3"/>
  <c r="S170" i="3"/>
  <c r="T174" i="3"/>
  <c r="AD174" i="3"/>
  <c r="S174" i="3"/>
  <c r="T195" i="3"/>
  <c r="S195" i="3"/>
  <c r="AD195" i="3"/>
  <c r="AD271" i="3"/>
  <c r="T271" i="3"/>
  <c r="S139" i="3"/>
  <c r="T141" i="3"/>
  <c r="T163" i="3"/>
  <c r="S165" i="3"/>
  <c r="S178" i="3"/>
  <c r="T180" i="3"/>
  <c r="S182" i="3"/>
  <c r="T184" i="3"/>
  <c r="S186" i="3"/>
  <c r="T188" i="3"/>
  <c r="S190" i="3"/>
  <c r="S198" i="3"/>
  <c r="S204" i="3"/>
  <c r="S208" i="3"/>
  <c r="S212" i="3"/>
  <c r="S145" i="3"/>
  <c r="AD146" i="3"/>
  <c r="S149" i="3"/>
  <c r="AD150" i="3"/>
  <c r="S153" i="3"/>
  <c r="AD154" i="3"/>
  <c r="S167" i="3"/>
  <c r="AD168" i="3"/>
  <c r="AD191" i="3"/>
  <c r="S197" i="3"/>
  <c r="S3" i="3"/>
  <c r="AD4" i="3"/>
  <c r="S4" i="3"/>
  <c r="S7" i="3"/>
  <c r="S11" i="3"/>
  <c r="S16" i="3"/>
  <c r="S20" i="3"/>
  <c r="S23" i="3"/>
  <c r="AD24" i="3"/>
  <c r="S24" i="3"/>
  <c r="S26" i="3"/>
  <c r="S27" i="3"/>
  <c r="S30" i="3"/>
  <c r="AD40" i="3"/>
  <c r="S40" i="3"/>
  <c r="T42" i="3"/>
  <c r="AD42" i="3"/>
  <c r="S42" i="3"/>
  <c r="AD47" i="3"/>
  <c r="S47" i="3"/>
  <c r="T54" i="3"/>
  <c r="AD54" i="3"/>
  <c r="S54" i="3"/>
  <c r="AD32" i="3"/>
  <c r="T32" i="3"/>
  <c r="S32" i="3"/>
  <c r="T35" i="3"/>
  <c r="AD35" i="3"/>
  <c r="S35" i="3"/>
  <c r="T62" i="3"/>
  <c r="AD62" i="3"/>
  <c r="S62" i="3"/>
  <c r="AD10" i="3"/>
  <c r="S10" i="3"/>
  <c r="AD14" i="3"/>
  <c r="S14" i="3"/>
  <c r="S18" i="3"/>
  <c r="AD19" i="3"/>
  <c r="S19" i="3"/>
  <c r="S21" i="3"/>
  <c r="AD29" i="3"/>
  <c r="S29" i="3"/>
  <c r="T39" i="3"/>
  <c r="AD39" i="3"/>
  <c r="S39" i="3"/>
  <c r="T46" i="3"/>
  <c r="AD46" i="3"/>
  <c r="S46" i="3"/>
  <c r="AD3" i="3"/>
  <c r="AD7" i="3"/>
  <c r="AD23" i="3"/>
  <c r="AD26" i="3"/>
  <c r="AD36" i="3"/>
  <c r="S36" i="3"/>
  <c r="AD43" i="3"/>
  <c r="S43" i="3"/>
  <c r="T50" i="3"/>
  <c r="AD50" i="3"/>
  <c r="S50" i="3"/>
  <c r="T57" i="3"/>
  <c r="AD57" i="3"/>
  <c r="S57" i="3"/>
  <c r="T61" i="3"/>
  <c r="S61" i="3"/>
  <c r="AD70" i="3"/>
  <c r="AD74" i="3"/>
  <c r="S79" i="3"/>
  <c r="AD79" i="3"/>
  <c r="AD83" i="3"/>
  <c r="S83" i="3"/>
  <c r="AD87" i="3"/>
  <c r="S87" i="3"/>
  <c r="AD91" i="3"/>
  <c r="S91" i="3"/>
  <c r="AD94" i="3"/>
  <c r="S94" i="3"/>
  <c r="S98" i="3"/>
  <c r="AD98" i="3"/>
  <c r="AD100" i="3"/>
  <c r="S100" i="3"/>
  <c r="AD104" i="3"/>
  <c r="S104" i="3"/>
  <c r="AD115" i="3"/>
  <c r="T115" i="3"/>
  <c r="S115" i="3"/>
  <c r="T136" i="3"/>
  <c r="AD136" i="3"/>
  <c r="S136" i="3"/>
  <c r="T140" i="3"/>
  <c r="AD140" i="3"/>
  <c r="S140" i="3"/>
  <c r="T162" i="3"/>
  <c r="AD162" i="3"/>
  <c r="S162" i="3"/>
  <c r="T166" i="3"/>
  <c r="AD166" i="3"/>
  <c r="S166" i="3"/>
  <c r="T179" i="3"/>
  <c r="AD179" i="3"/>
  <c r="S179" i="3"/>
  <c r="T183" i="3"/>
  <c r="AD183" i="3"/>
  <c r="S183" i="3"/>
  <c r="T187" i="3"/>
  <c r="AD187" i="3"/>
  <c r="S187" i="3"/>
  <c r="T228" i="3"/>
  <c r="AD228" i="3"/>
  <c r="S228" i="3"/>
  <c r="T232" i="3"/>
  <c r="AD232" i="3"/>
  <c r="S232" i="3"/>
  <c r="T236" i="3"/>
  <c r="AD236" i="3"/>
  <c r="S236" i="3"/>
  <c r="S51" i="3"/>
  <c r="S58" i="3"/>
  <c r="S63" i="3"/>
  <c r="AD67" i="3"/>
  <c r="S67" i="3"/>
  <c r="S70" i="3"/>
  <c r="AD71" i="3"/>
  <c r="S71" i="3"/>
  <c r="S74" i="3"/>
  <c r="AD75" i="3"/>
  <c r="S75" i="3"/>
  <c r="AD80" i="3"/>
  <c r="T108" i="3"/>
  <c r="AD108" i="3"/>
  <c r="S108" i="3"/>
  <c r="T121" i="3"/>
  <c r="AD121" i="3"/>
  <c r="S121" i="3"/>
  <c r="T125" i="3"/>
  <c r="AD125" i="3"/>
  <c r="S125" i="3"/>
  <c r="T129" i="3"/>
  <c r="AD129" i="3"/>
  <c r="S129" i="3"/>
  <c r="T172" i="3"/>
  <c r="AD172" i="3"/>
  <c r="S172" i="3"/>
  <c r="AD176" i="3"/>
  <c r="T176" i="3"/>
  <c r="S176" i="3"/>
  <c r="AD78" i="3"/>
  <c r="S78" i="3"/>
  <c r="AD112" i="3"/>
  <c r="S112" i="3"/>
  <c r="AD133" i="3"/>
  <c r="S133" i="3"/>
  <c r="AD137" i="3"/>
  <c r="S137" i="3"/>
  <c r="T143" i="3"/>
  <c r="AD143" i="3"/>
  <c r="S143" i="3"/>
  <c r="T147" i="3"/>
  <c r="AD147" i="3"/>
  <c r="S147" i="3"/>
  <c r="T151" i="3"/>
  <c r="AD151" i="3"/>
  <c r="S151" i="3"/>
  <c r="T155" i="3"/>
  <c r="AD155" i="3"/>
  <c r="S155" i="3"/>
  <c r="AD169" i="3"/>
  <c r="T169" i="3"/>
  <c r="S169" i="3"/>
  <c r="AD200" i="3"/>
  <c r="S200" i="3"/>
  <c r="T200" i="3"/>
  <c r="S65" i="3"/>
  <c r="AD66" i="3"/>
  <c r="S66" i="3"/>
  <c r="T83" i="3"/>
  <c r="T87" i="3"/>
  <c r="T91" i="3"/>
  <c r="T94" i="3"/>
  <c r="T100" i="3"/>
  <c r="AD103" i="3"/>
  <c r="T104" i="3"/>
  <c r="AD105" i="3"/>
  <c r="S105" i="3"/>
  <c r="AD109" i="3"/>
  <c r="S109" i="3"/>
  <c r="T118" i="3"/>
  <c r="AD118" i="3"/>
  <c r="S118" i="3"/>
  <c r="AD122" i="3"/>
  <c r="S122" i="3"/>
  <c r="AD126" i="3"/>
  <c r="S126" i="3"/>
  <c r="AD130" i="3"/>
  <c r="S130" i="3"/>
  <c r="T158" i="3"/>
  <c r="AD158" i="3"/>
  <c r="S158" i="3"/>
  <c r="T196" i="3"/>
  <c r="AD196" i="3"/>
  <c r="S196" i="3"/>
  <c r="AD203" i="3"/>
  <c r="S203" i="3"/>
  <c r="AD206" i="3"/>
  <c r="S206" i="3"/>
  <c r="AD210" i="3"/>
  <c r="S210" i="3"/>
  <c r="AD214" i="3"/>
  <c r="S214" i="3"/>
  <c r="T216" i="3"/>
  <c r="AD216" i="3"/>
  <c r="S216" i="3"/>
  <c r="T219" i="3"/>
  <c r="AD219" i="3"/>
  <c r="S219" i="3"/>
  <c r="T111" i="3"/>
  <c r="T132" i="3"/>
  <c r="S191" i="3"/>
  <c r="AD192" i="3"/>
  <c r="S192" i="3"/>
  <c r="T197" i="3"/>
  <c r="AD197" i="3"/>
  <c r="T199" i="3"/>
  <c r="AD199" i="3"/>
  <c r="S199" i="3"/>
  <c r="AD222" i="3"/>
  <c r="S222" i="3"/>
  <c r="AD225" i="3"/>
  <c r="S225" i="3"/>
  <c r="AD229" i="3"/>
  <c r="S229" i="3"/>
  <c r="AD233" i="3"/>
  <c r="S233" i="3"/>
  <c r="AD237" i="3"/>
  <c r="S237" i="3"/>
  <c r="T239" i="3"/>
  <c r="AD239" i="3"/>
  <c r="S239" i="3"/>
  <c r="T241" i="3"/>
  <c r="AD241" i="3"/>
  <c r="S241" i="3"/>
  <c r="T243" i="3"/>
  <c r="AD243" i="3"/>
  <c r="S243" i="3"/>
  <c r="T245" i="3"/>
  <c r="AD245" i="3"/>
  <c r="S245" i="3"/>
  <c r="T247" i="3"/>
  <c r="AD247" i="3"/>
  <c r="S247" i="3"/>
  <c r="T249" i="3"/>
  <c r="AD249" i="3"/>
  <c r="S249" i="3"/>
  <c r="T251" i="3"/>
  <c r="AD251" i="3"/>
  <c r="S251" i="3"/>
  <c r="T253" i="3"/>
  <c r="AD253" i="3"/>
  <c r="S253" i="3"/>
  <c r="T255" i="3"/>
  <c r="AD255" i="3"/>
  <c r="S255" i="3"/>
  <c r="T257" i="3"/>
  <c r="AD257" i="3"/>
  <c r="S257" i="3"/>
  <c r="T259" i="3"/>
  <c r="AD259" i="3"/>
  <c r="S259" i="3"/>
  <c r="T261" i="3"/>
  <c r="AD261" i="3"/>
  <c r="S261" i="3"/>
  <c r="T263" i="3"/>
  <c r="AD263" i="3"/>
  <c r="S263" i="3"/>
  <c r="T265" i="3"/>
  <c r="AD265" i="3"/>
  <c r="S265" i="3"/>
  <c r="T267" i="3"/>
  <c r="AD267" i="3"/>
  <c r="S267" i="3"/>
  <c r="T269" i="3"/>
  <c r="AD269" i="3"/>
  <c r="S269" i="3"/>
  <c r="T273" i="3"/>
  <c r="AD273" i="3"/>
  <c r="S273" i="3"/>
  <c r="S141" i="3"/>
  <c r="S144" i="3"/>
  <c r="S148" i="3"/>
  <c r="S152" i="3"/>
  <c r="S156" i="3"/>
  <c r="S159" i="3"/>
  <c r="S163" i="3"/>
  <c r="S173" i="3"/>
  <c r="S180" i="3"/>
  <c r="S184" i="3"/>
  <c r="S188" i="3"/>
  <c r="T202" i="3"/>
  <c r="AD202" i="3"/>
  <c r="S202" i="3"/>
  <c r="T205" i="3"/>
  <c r="AD205" i="3"/>
  <c r="S205" i="3"/>
  <c r="T209" i="3"/>
  <c r="AD209" i="3"/>
  <c r="S209" i="3"/>
  <c r="T213" i="3"/>
  <c r="AD213" i="3"/>
  <c r="S213" i="3"/>
  <c r="AD217" i="3"/>
  <c r="S217" i="3"/>
  <c r="AD220" i="3"/>
  <c r="S220" i="3"/>
  <c r="T221" i="3"/>
  <c r="AD221" i="3"/>
  <c r="S221" i="3"/>
  <c r="S271" i="3"/>
  <c r="AD136" i="2"/>
  <c r="S136" i="2"/>
  <c r="AD162" i="2"/>
  <c r="S162" i="2"/>
  <c r="T202" i="2"/>
  <c r="S202" i="2"/>
  <c r="AD202" i="2"/>
  <c r="AD124" i="2"/>
  <c r="AD128" i="2"/>
  <c r="AD146" i="2"/>
  <c r="AD150" i="2"/>
  <c r="AD154" i="2"/>
  <c r="S159" i="2"/>
  <c r="AD159" i="2"/>
  <c r="AD180" i="2"/>
  <c r="S180" i="2"/>
  <c r="AD184" i="2"/>
  <c r="S184" i="2"/>
  <c r="AD188" i="2"/>
  <c r="S188" i="2"/>
  <c r="T209" i="2"/>
  <c r="AD209" i="2"/>
  <c r="S209" i="2"/>
  <c r="AD140" i="2"/>
  <c r="S140" i="2"/>
  <c r="AD166" i="2"/>
  <c r="S166" i="2"/>
  <c r="AD176" i="2"/>
  <c r="T176" i="2"/>
  <c r="S176" i="2"/>
  <c r="S2" i="2"/>
  <c r="AD2" i="2"/>
  <c r="S6" i="2"/>
  <c r="AD6" i="2"/>
  <c r="S8" i="2"/>
  <c r="AD8" i="2"/>
  <c r="S12" i="2"/>
  <c r="AD12" i="2"/>
  <c r="S17" i="2"/>
  <c r="AD17" i="2"/>
  <c r="S31" i="2"/>
  <c r="AD31" i="2"/>
  <c r="S34" i="2"/>
  <c r="AD34" i="2"/>
  <c r="S38" i="2"/>
  <c r="AD38" i="2"/>
  <c r="S45" i="2"/>
  <c r="AD45" i="2"/>
  <c r="S49" i="2"/>
  <c r="AD49" i="2"/>
  <c r="S53" i="2"/>
  <c r="AD53" i="2"/>
  <c r="S56" i="2"/>
  <c r="AD56" i="2"/>
  <c r="S60" i="2"/>
  <c r="AD60" i="2"/>
  <c r="S65" i="2"/>
  <c r="AD65" i="2"/>
  <c r="S70" i="2"/>
  <c r="AD70" i="2"/>
  <c r="S74" i="2"/>
  <c r="AD74" i="2"/>
  <c r="T77" i="2"/>
  <c r="S80" i="2"/>
  <c r="AD80" i="2"/>
  <c r="S82" i="2"/>
  <c r="AD82" i="2"/>
  <c r="S86" i="2"/>
  <c r="AD86" i="2"/>
  <c r="S90" i="2"/>
  <c r="AD90" i="2"/>
  <c r="S93" i="2"/>
  <c r="AD93" i="2"/>
  <c r="S97" i="2"/>
  <c r="AD97" i="2"/>
  <c r="S103" i="2"/>
  <c r="AD103" i="2"/>
  <c r="S107" i="2"/>
  <c r="AD107" i="2"/>
  <c r="S111" i="2"/>
  <c r="S114" i="2"/>
  <c r="AD114" i="2"/>
  <c r="S117" i="2"/>
  <c r="AD117" i="2"/>
  <c r="S120" i="2"/>
  <c r="AD121" i="2"/>
  <c r="S121" i="2"/>
  <c r="S124" i="2"/>
  <c r="AD125" i="2"/>
  <c r="S125" i="2"/>
  <c r="S128" i="2"/>
  <c r="AD129" i="2"/>
  <c r="S129" i="2"/>
  <c r="S133" i="2"/>
  <c r="AD133" i="2"/>
  <c r="S137" i="2"/>
  <c r="AD137" i="2"/>
  <c r="S141" i="2"/>
  <c r="AD141" i="2"/>
  <c r="AD143" i="2"/>
  <c r="S143" i="2"/>
  <c r="S146" i="2"/>
  <c r="AD147" i="2"/>
  <c r="S147" i="2"/>
  <c r="S150" i="2"/>
  <c r="AD151" i="2"/>
  <c r="S151" i="2"/>
  <c r="S154" i="2"/>
  <c r="AD155" i="2"/>
  <c r="S155" i="2"/>
  <c r="AD161" i="2"/>
  <c r="S163" i="2"/>
  <c r="AD163" i="2"/>
  <c r="AD173" i="2"/>
  <c r="S173" i="2"/>
  <c r="T199" i="2"/>
  <c r="S199" i="2"/>
  <c r="AD199" i="2"/>
  <c r="T172" i="2"/>
  <c r="AD172" i="2"/>
  <c r="S172" i="2"/>
  <c r="T219" i="2"/>
  <c r="AD219" i="2"/>
  <c r="S219" i="2"/>
  <c r="S3" i="2"/>
  <c r="S7" i="2"/>
  <c r="S9" i="2"/>
  <c r="S13" i="2"/>
  <c r="S18" i="2"/>
  <c r="S21" i="2"/>
  <c r="S23" i="2"/>
  <c r="S26" i="2"/>
  <c r="S28" i="2"/>
  <c r="S35" i="2"/>
  <c r="S39" i="2"/>
  <c r="S42" i="2"/>
  <c r="S46" i="2"/>
  <c r="S50" i="2"/>
  <c r="S54" i="2"/>
  <c r="S57" i="2"/>
  <c r="S62" i="2"/>
  <c r="S66" i="2"/>
  <c r="S67" i="2"/>
  <c r="S71" i="2"/>
  <c r="S75" i="2"/>
  <c r="S78" i="2"/>
  <c r="S83" i="2"/>
  <c r="S87" i="2"/>
  <c r="S91" i="2"/>
  <c r="S94" i="2"/>
  <c r="S100" i="2"/>
  <c r="S104" i="2"/>
  <c r="S108" i="2"/>
  <c r="T111" i="2"/>
  <c r="S118" i="2"/>
  <c r="AD132" i="2"/>
  <c r="T132" i="2"/>
  <c r="T136" i="2"/>
  <c r="T140" i="2"/>
  <c r="AD158" i="2"/>
  <c r="S158" i="2"/>
  <c r="S161" i="2"/>
  <c r="T162" i="2"/>
  <c r="AD165" i="2"/>
  <c r="T166" i="2"/>
  <c r="AD168" i="2"/>
  <c r="T169" i="2"/>
  <c r="AD169" i="2"/>
  <c r="T179" i="2"/>
  <c r="AD179" i="2"/>
  <c r="S179" i="2"/>
  <c r="T183" i="2"/>
  <c r="AD183" i="2"/>
  <c r="S183" i="2"/>
  <c r="T187" i="2"/>
  <c r="AD187" i="2"/>
  <c r="S187" i="2"/>
  <c r="T191" i="2"/>
  <c r="AD191" i="2"/>
  <c r="S191" i="2"/>
  <c r="AD206" i="2"/>
  <c r="S206" i="2"/>
  <c r="T213" i="2"/>
  <c r="AD213" i="2"/>
  <c r="S213" i="2"/>
  <c r="AD217" i="2"/>
  <c r="S217" i="2"/>
  <c r="AD222" i="2"/>
  <c r="S222" i="2"/>
  <c r="T228" i="2"/>
  <c r="AD228" i="2"/>
  <c r="S228" i="2"/>
  <c r="T239" i="2"/>
  <c r="AD239" i="2"/>
  <c r="S239" i="2"/>
  <c r="T241" i="2"/>
  <c r="AD241" i="2"/>
  <c r="S241" i="2"/>
  <c r="T243" i="2"/>
  <c r="AD243" i="2"/>
  <c r="S243" i="2"/>
  <c r="T245" i="2"/>
  <c r="AD245" i="2"/>
  <c r="S245" i="2"/>
  <c r="T247" i="2"/>
  <c r="AD247" i="2"/>
  <c r="S247" i="2"/>
  <c r="T249" i="2"/>
  <c r="AD249" i="2"/>
  <c r="S249" i="2"/>
  <c r="T251" i="2"/>
  <c r="AD251" i="2"/>
  <c r="S251" i="2"/>
  <c r="T253" i="2"/>
  <c r="AD253" i="2"/>
  <c r="S253" i="2"/>
  <c r="T255" i="2"/>
  <c r="AD255" i="2"/>
  <c r="S255" i="2"/>
  <c r="T257" i="2"/>
  <c r="AD257" i="2"/>
  <c r="S257" i="2"/>
  <c r="T259" i="2"/>
  <c r="AD259" i="2"/>
  <c r="S259" i="2"/>
  <c r="T261" i="2"/>
  <c r="AD261" i="2"/>
  <c r="S261" i="2"/>
  <c r="T263" i="2"/>
  <c r="AD263" i="2"/>
  <c r="S263" i="2"/>
  <c r="T265" i="2"/>
  <c r="AD265" i="2"/>
  <c r="S265" i="2"/>
  <c r="T267" i="2"/>
  <c r="AD267" i="2"/>
  <c r="S267" i="2"/>
  <c r="T269" i="2"/>
  <c r="AD269" i="2"/>
  <c r="S269" i="2"/>
  <c r="S196" i="2"/>
  <c r="S197" i="2"/>
  <c r="T201" i="2"/>
  <c r="AD210" i="2"/>
  <c r="S210" i="2"/>
  <c r="AD220" i="2"/>
  <c r="S220" i="2"/>
  <c r="T221" i="2"/>
  <c r="AD221" i="2"/>
  <c r="S221" i="2"/>
  <c r="AD225" i="2"/>
  <c r="S225" i="2"/>
  <c r="T232" i="2"/>
  <c r="AD232" i="2"/>
  <c r="S232" i="2"/>
  <c r="T273" i="2"/>
  <c r="AD273" i="2"/>
  <c r="S273" i="2"/>
  <c r="S192" i="2"/>
  <c r="AD200" i="2"/>
  <c r="S200" i="2"/>
  <c r="AD203" i="2"/>
  <c r="S203" i="2"/>
  <c r="T205" i="2"/>
  <c r="AD205" i="2"/>
  <c r="S205" i="2"/>
  <c r="AD214" i="2"/>
  <c r="S214" i="2"/>
  <c r="T216" i="2"/>
  <c r="AD216" i="2"/>
  <c r="S216" i="2"/>
  <c r="T236" i="2"/>
  <c r="AD236" i="2"/>
  <c r="S236" i="2"/>
  <c r="S229" i="2"/>
  <c r="S233" i="2"/>
  <c r="S237" i="2"/>
  <c r="S271" i="2"/>
</calcChain>
</file>

<file path=xl/sharedStrings.xml><?xml version="1.0" encoding="utf-8"?>
<sst xmlns="http://schemas.openxmlformats.org/spreadsheetml/2006/main" count="7910" uniqueCount="1601">
  <si>
    <t>Sort</t>
  </si>
  <si>
    <t>Repeated Company</t>
  </si>
  <si>
    <t>Phone number</t>
  </si>
  <si>
    <t>Phone Number Type</t>
  </si>
  <si>
    <t>REGNBR</t>
  </si>
  <si>
    <t>Serial Number</t>
  </si>
  <si>
    <t>Relation to A/C</t>
  </si>
  <si>
    <t>ACBASEIATA</t>
  </si>
  <si>
    <t>ACBASESTATE</t>
  </si>
  <si>
    <t>ACBASECOUNTRY</t>
  </si>
  <si>
    <t>Company</t>
  </si>
  <si>
    <t>COMPCITY</t>
  </si>
  <si>
    <t>COMPSTATE</t>
  </si>
  <si>
    <t>COMPCOUNTRY</t>
  </si>
  <si>
    <t>CONTACTFIRSTNAME</t>
  </si>
  <si>
    <t>CONTACTLASTNAME</t>
  </si>
  <si>
    <t>CONTACTTITLE</t>
  </si>
  <si>
    <t>Website</t>
  </si>
  <si>
    <t>email response</t>
  </si>
  <si>
    <t>snailMail</t>
  </si>
  <si>
    <t>Combined</t>
  </si>
  <si>
    <t>Combined 2</t>
  </si>
  <si>
    <t>Combined 3</t>
  </si>
  <si>
    <t>count</t>
  </si>
  <si>
    <t>Priority</t>
  </si>
  <si>
    <t>General Status</t>
  </si>
  <si>
    <t>contacted?</t>
  </si>
  <si>
    <t>Changes to spreadsheet needed:</t>
  </si>
  <si>
    <t>Notes</t>
  </si>
  <si>
    <t>Current email addr</t>
  </si>
  <si>
    <t>Quote Date</t>
  </si>
  <si>
    <t>Document Number</t>
  </si>
  <si>
    <t>Area Code</t>
  </si>
  <si>
    <t>260-432-6622</t>
  </si>
  <si>
    <t>COMPOFFICE, CONTACTBESTPHONE</t>
  </si>
  <si>
    <t>N116NC</t>
  </si>
  <si>
    <t>309</t>
  </si>
  <si>
    <t>Owner</t>
  </si>
  <si>
    <t>Benson Legacy, LLC</t>
  </si>
  <si>
    <t>Michael</t>
  </si>
  <si>
    <t>Himes</t>
  </si>
  <si>
    <t>Member/Manager</t>
  </si>
  <si>
    <t>www.petroleumtraders.com</t>
  </si>
  <si>
    <t>Determined NO potential</t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</si>
  <si>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Petroleum Traders Corp $1.24</t>
    </r>
    <r>
      <rPr>
        <b/>
        <sz val="11"/>
        <color theme="1"/>
        <rFont val="Calibri"/>
        <family val="2"/>
        <scheme val="minor"/>
      </rPr>
      <t>Billion</t>
    </r>
    <r>
      <rPr>
        <sz val="11"/>
        <color theme="1"/>
        <rFont val="Calibri"/>
        <family val="2"/>
        <scheme val="minor"/>
      </rPr>
      <t xml:space="preserve"> rev in 2021/ Referred to Himes PersAsst, Alision Newland - left voice mail/ follow-up
</t>
    </r>
    <r>
      <rPr>
        <b/>
        <sz val="11"/>
        <color theme="1"/>
        <rFont val="Calibri"/>
        <family val="2"/>
        <scheme val="minor"/>
      </rPr>
      <t>15apr</t>
    </r>
    <r>
      <rPr>
        <sz val="11"/>
        <color theme="1"/>
        <rFont val="Calibri"/>
        <family val="2"/>
        <scheme val="minor"/>
      </rPr>
      <t xml:space="preserve"> - left phone message, again/ not interest at this time
</t>
    </r>
  </si>
  <si>
    <t>702-736-6151</t>
  </si>
  <si>
    <t>N15PV</t>
  </si>
  <si>
    <t>276</t>
  </si>
  <si>
    <t>Terrible Herbst, Inc.</t>
  </si>
  <si>
    <t>Timothy</t>
  </si>
  <si>
    <t>Herbst</t>
  </si>
  <si>
    <t>President</t>
  </si>
  <si>
    <t>www.terribleherbst.com</t>
  </si>
  <si>
    <t>Yes</t>
  </si>
  <si>
    <t>Peregrine quote - to James Campbell, Dir Flt Ops, cc by Campbell to Paul Weinfurtner, DOM - 5195 Las Vegas Blvd S Las Vegas, NV, 89119-3209/Campbell 702-5976257, (M) 702-540-3717/ EMAILS/ jacampbell@terribles.com, pweinfurtner@terribles.com</t>
  </si>
  <si>
    <r>
      <t xml:space="preserve">07apr - </t>
    </r>
    <r>
      <rPr>
        <sz val="11"/>
        <color theme="1"/>
        <rFont val="Calibri"/>
        <family val="2"/>
        <scheme val="minor"/>
      </rPr>
      <t>Sent :\"DRAFT reduced RFQ docs" for their review, RFQ addressee TBD</t>
    </r>
    <r>
      <rPr>
        <b/>
        <sz val="11"/>
        <color theme="1"/>
        <rFont val="Calibri"/>
        <family val="2"/>
        <scheme val="minor"/>
      </rPr>
      <t xml:space="preserve">
18apr - </t>
    </r>
    <r>
      <rPr>
        <sz val="11"/>
        <color theme="1"/>
        <rFont val="Calibri"/>
        <family val="2"/>
        <scheme val="minor"/>
      </rPr>
      <t>sent draft quote</t>
    </r>
    <r>
      <rPr>
        <b/>
        <sz val="11"/>
        <color theme="1"/>
        <rFont val="Calibri"/>
        <family val="2"/>
        <scheme val="minor"/>
      </rPr>
      <t xml:space="preserve">
19apr - </t>
    </r>
    <r>
      <rPr>
        <sz val="11"/>
        <color theme="1"/>
        <rFont val="Calibri"/>
        <family val="2"/>
        <scheme val="minor"/>
      </rPr>
      <t>response from Campbell is not interest at this time</t>
    </r>
  </si>
  <si>
    <t>DRAFT reduced Approved Quote Package.pdf</t>
  </si>
  <si>
    <t>702-540-6727</t>
  </si>
  <si>
    <t>James</t>
  </si>
  <si>
    <t>Campbell</t>
  </si>
  <si>
    <t>Director, Flight Operations</t>
  </si>
  <si>
    <t>L-21-0027 Rev IR</t>
  </si>
  <si>
    <t>Paul</t>
  </si>
  <si>
    <t>Weinfurtner</t>
  </si>
  <si>
    <t>Director of Maintenance</t>
  </si>
  <si>
    <t>203-337-4600</t>
  </si>
  <si>
    <t>COMPOFFICE</t>
  </si>
  <si>
    <t>N819AM</t>
  </si>
  <si>
    <t>272</t>
  </si>
  <si>
    <t>Aircraft Management Company</t>
  </si>
  <si>
    <t>Gama Aviation, LLC</t>
  </si>
  <si>
    <t>KC</t>
  </si>
  <si>
    <t>Ihlefeld</t>
  </si>
  <si>
    <t/>
  </si>
  <si>
    <t>www.gamasignature.com</t>
  </si>
  <si>
    <t>203-337-4608</t>
  </si>
  <si>
    <t>CONTACTBESTPHONE, CONTACTOFFICE</t>
  </si>
  <si>
    <t>N819AM: OAK</t>
  </si>
  <si>
    <t>N819AM: CA</t>
  </si>
  <si>
    <t>N819AM: United States</t>
  </si>
  <si>
    <t>N819AM, LLC</t>
  </si>
  <si>
    <t>San Ramon</t>
  </si>
  <si>
    <t>CA</t>
  </si>
  <si>
    <t>United States</t>
  </si>
  <si>
    <t>Bob</t>
  </si>
  <si>
    <t>Philpott</t>
  </si>
  <si>
    <t>Contacted Peregrine</t>
  </si>
  <si>
    <t>rwphilpott@aol.com</t>
  </si>
  <si>
    <r>
      <t>07apr</t>
    </r>
    <r>
      <rPr>
        <sz val="11"/>
        <color theme="1"/>
        <rFont val="Calibri"/>
        <family val="2"/>
        <scheme val="minor"/>
      </rPr>
      <t xml:space="preserve"> - DaveR ok with AGG contacting, followup
phone nums? (603-7597800 New Hampshire)(772-285-8000 Levitown, NY)(203-337-6000 Bridgeport, CT)</t>
    </r>
    <r>
      <rPr>
        <b/>
        <sz val="11"/>
        <color theme="1"/>
        <rFont val="Calibri"/>
        <family val="2"/>
        <scheme val="minor"/>
      </rPr>
      <t xml:space="preserve">
08apr </t>
    </r>
    <r>
      <rPr>
        <sz val="11"/>
        <color theme="1"/>
        <rFont val="Calibri"/>
        <family val="2"/>
        <scheme val="minor"/>
      </rPr>
      <t>- sent docs, NOT quote/ follow up re sending a quote</t>
    </r>
    <r>
      <rPr>
        <b/>
        <sz val="11"/>
        <color theme="1"/>
        <rFont val="Calibri"/>
        <family val="2"/>
        <scheme val="minor"/>
      </rPr>
      <t xml:space="preserve">
18apr - </t>
    </r>
    <r>
      <rPr>
        <sz val="11"/>
        <color theme="1"/>
        <rFont val="Calibri"/>
        <family val="2"/>
        <scheme val="minor"/>
      </rPr>
      <t>Philpott sent email response - not interested at this time</t>
    </r>
  </si>
  <si>
    <t>925-866-0100</t>
  </si>
  <si>
    <t>Alexander</t>
  </si>
  <si>
    <t>Mehran</t>
  </si>
  <si>
    <t>Sole Member</t>
  </si>
  <si>
    <t>912-965-3293</t>
  </si>
  <si>
    <t>N150GV, N365GA, N150GA</t>
  </si>
  <si>
    <t>201, 225, 252</t>
  </si>
  <si>
    <t>Gulfstream Leasing, LLC</t>
  </si>
  <si>
    <t>Richard</t>
  </si>
  <si>
    <t>Chiariello</t>
  </si>
  <si>
    <t>Member</t>
  </si>
  <si>
    <t>No AGG Contact Required</t>
  </si>
  <si>
    <t>Confirm Peregrine is POC???</t>
  </si>
  <si>
    <t>480-579-2424</t>
  </si>
  <si>
    <t>N209AW</t>
  </si>
  <si>
    <t>209</t>
  </si>
  <si>
    <t>Blue Star Management, LLC</t>
  </si>
  <si>
    <t>Kenneth</t>
  </si>
  <si>
    <t>Palmer</t>
  </si>
  <si>
    <t>Manager</t>
  </si>
  <si>
    <r>
      <rPr>
        <b/>
        <sz val="11"/>
        <color theme="1"/>
        <rFont val="Calibri"/>
        <family val="2"/>
        <scheme val="minor"/>
      </rPr>
      <t>OPERATED, MANAGED BY PINNACLE/ SD</t>
    </r>
    <r>
      <rPr>
        <sz val="11"/>
        <color theme="1"/>
        <rFont val="Calibri"/>
        <family val="2"/>
        <scheme val="minor"/>
      </rPr>
      <t>L</t>
    </r>
  </si>
  <si>
    <t>480-998-8989</t>
  </si>
  <si>
    <t>COMPOFFICE, CONTACTOFFICE</t>
  </si>
  <si>
    <t>Pinnacle Aviation, Inc.</t>
  </si>
  <si>
    <t>Trevor</t>
  </si>
  <si>
    <t>Turcott</t>
  </si>
  <si>
    <t>Director of Operations</t>
  </si>
  <si>
    <t>www.pinnacleaviation.com</t>
  </si>
  <si>
    <r>
      <t xml:space="preserve">Trevor Turcott - Director Operations
</t>
    </r>
    <r>
      <rPr>
        <b/>
        <sz val="11"/>
        <color theme="1"/>
        <rFont val="Calibri"/>
        <family val="2"/>
        <scheme val="minor"/>
      </rPr>
      <t>OPERATED, MANAGED BY PINNACLE/ SDL</t>
    </r>
  </si>
  <si>
    <t>Curt</t>
  </si>
  <si>
    <t>Pavlicek</t>
  </si>
  <si>
    <t>507-2642841</t>
  </si>
  <si>
    <t>COMPOFFICE, CONTACTBESTPHONE, CONTACTOFFICE</t>
  </si>
  <si>
    <t>N150CT</t>
  </si>
  <si>
    <t>208</t>
  </si>
  <si>
    <t>Lessee</t>
  </si>
  <si>
    <t>Promerica Financial Corporation</t>
  </si>
  <si>
    <t>Ramiro</t>
  </si>
  <si>
    <t>Ortiz Mayorga</t>
  </si>
  <si>
    <t>www.grupopromerica.com</t>
  </si>
  <si>
    <t>602-618-6200</t>
  </si>
  <si>
    <t>CONTACTBESTPHONE, CONTACTMOBILE</t>
  </si>
  <si>
    <t>701-282-8425</t>
  </si>
  <si>
    <t>N511CT</t>
  </si>
  <si>
    <t>234</t>
  </si>
  <si>
    <t>Fractional Owner</t>
  </si>
  <si>
    <t>Corwin Brothers, LLC</t>
  </si>
  <si>
    <t>Corwin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</si>
  <si>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talked to GM at Corwin Toyota - Brant Wilson - will forward, someone to call me - follow up needed, but looks like dead end
</t>
    </r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on www: 
Registration Type: Corporation
 (864) 594-5809
Owner: Wyoming Associates Inc
340 East Main Street # 500
 Spartanburg, SC 29302
</t>
    </r>
    <r>
      <rPr>
        <b/>
        <sz val="11"/>
        <color theme="1"/>
        <rFont val="Calibri"/>
        <family val="2"/>
        <scheme val="minor"/>
      </rPr>
      <t>OPERATED, MANAGED BY PINNACLE/ SDL</t>
    </r>
  </si>
  <si>
    <t>615-298-5921</t>
  </si>
  <si>
    <t>Sewanee Ventures, LLC</t>
  </si>
  <si>
    <t>Buford</t>
  </si>
  <si>
    <t>Ortale</t>
  </si>
  <si>
    <t>OPERATED, MANAGED BY PINNACLE/ SDL</t>
  </si>
  <si>
    <t>615-414-7460</t>
  </si>
  <si>
    <t>52-222-2370700</t>
  </si>
  <si>
    <t>N248SL</t>
  </si>
  <si>
    <t>211</t>
  </si>
  <si>
    <t>Co-Owner</t>
  </si>
  <si>
    <t>Morales, Edgar</t>
  </si>
  <si>
    <t>Edgar</t>
  </si>
  <si>
    <t>Morales</t>
  </si>
  <si>
    <t>52-22-28922100</t>
  </si>
  <si>
    <t>Rio-Sul SA de CV</t>
  </si>
  <si>
    <t>Eduardo</t>
  </si>
  <si>
    <t>Abraham Kanan</t>
  </si>
  <si>
    <t>Director</t>
  </si>
  <si>
    <t>www.riosul.com.mx</t>
  </si>
  <si>
    <t>NO PHONE NUMBER, EMAIL=none</t>
  </si>
  <si>
    <t>ATG Aviation, LLC</t>
  </si>
  <si>
    <t>Matthew</t>
  </si>
  <si>
    <t>Hogan</t>
  </si>
  <si>
    <t>Society Street Partners, LLC</t>
  </si>
  <si>
    <t>Matt</t>
  </si>
  <si>
    <t>Soule</t>
  </si>
  <si>
    <t>Waldec Foods, LLC</t>
  </si>
  <si>
    <t>Thomas</t>
  </si>
  <si>
    <t>Wallace</t>
  </si>
  <si>
    <t>919-388-9878</t>
  </si>
  <si>
    <t>430 Holdings, Inc.</t>
  </si>
  <si>
    <t>Brian</t>
  </si>
  <si>
    <t>DuMont</t>
  </si>
  <si>
    <t>President &amp; CEO</t>
  </si>
  <si>
    <t>912-965-3000</t>
  </si>
  <si>
    <t>N247PS, N365GA</t>
  </si>
  <si>
    <t>215, 225</t>
  </si>
  <si>
    <t>Operator, Owner</t>
  </si>
  <si>
    <t>Gulfstream Aerospace Corporation</t>
  </si>
  <si>
    <t>Director of Contracts</t>
  </si>
  <si>
    <t>www.gulfstream.com/preowned</t>
  </si>
  <si>
    <t>+1 (303) 466-3506</t>
  </si>
  <si>
    <t>Your G150 Clients</t>
  </si>
  <si>
    <t>_MRO</t>
  </si>
  <si>
    <t>Mountain Aviation</t>
  </si>
  <si>
    <t>Bruce</t>
  </si>
  <si>
    <t>Goyins</t>
  </si>
  <si>
    <t>www.mountainaviation.com</t>
  </si>
  <si>
    <t>Confirm Peregrine is POC????</t>
  </si>
  <si>
    <t>+1 (818) 782-6658</t>
  </si>
  <si>
    <t>SoCal Jets</t>
  </si>
  <si>
    <t>Robert</t>
  </si>
  <si>
    <t>Roig</t>
  </si>
  <si>
    <t>www.socaljets.aero</t>
  </si>
  <si>
    <t>+1 (303) 799-8906</t>
  </si>
  <si>
    <t>Straight Flight</t>
  </si>
  <si>
    <t>Lane</t>
  </si>
  <si>
    <t>www.straightflight.com</t>
  </si>
  <si>
    <t>NA</t>
  </si>
  <si>
    <t>Peregrine is the POC</t>
  </si>
  <si>
    <t>312-543-4695</t>
  </si>
  <si>
    <t>N100GX</t>
  </si>
  <si>
    <t>228</t>
  </si>
  <si>
    <t>Brulecreek Aviation, LLC</t>
  </si>
  <si>
    <t>Peter</t>
  </si>
  <si>
    <t>Ehrich</t>
  </si>
  <si>
    <t>WIP Interested, Processing</t>
  </si>
  <si>
    <t>801-933-7528</t>
  </si>
  <si>
    <t>Website source</t>
  </si>
  <si>
    <t>N100GX, N928ST, N6950C</t>
  </si>
  <si>
    <t>228, 232, 322</t>
  </si>
  <si>
    <t>Keystone Aviation, LLC</t>
  </si>
  <si>
    <t>Chris</t>
  </si>
  <si>
    <t>Wilde</t>
  </si>
  <si>
    <t>Chief Pilot</t>
  </si>
  <si>
    <t>www.keystoneaviation.com</t>
  </si>
  <si>
    <t>801-933-7548</t>
  </si>
  <si>
    <t>Chad</t>
  </si>
  <si>
    <t>Walker</t>
  </si>
  <si>
    <t>Servce Manager MRO SLC</t>
  </si>
  <si>
    <t>11apr - Chad Walker, Service Manager MRO SLC/Direct:  801-933-7548/ cwalker/@keystone-mro.com</t>
  </si>
  <si>
    <r>
      <rPr>
        <b/>
        <sz val="11"/>
        <color theme="1"/>
        <rFont val="Calibri"/>
        <family val="2"/>
        <scheme val="minor"/>
      </rPr>
      <t>11apr</t>
    </r>
    <r>
      <rPr>
        <sz val="11"/>
        <color theme="1"/>
        <rFont val="Calibri"/>
        <family val="2"/>
        <scheme val="minor"/>
      </rPr>
      <t xml:space="preserve"> - Walker interested, sent quote package, Keystone does own hvy maint in SLC</t>
    </r>
  </si>
  <si>
    <t>L-22-0011-05</t>
  </si>
  <si>
    <t>56-2-23777400</t>
  </si>
  <si>
    <t>CC-AOA, 
CC-CWK</t>
  </si>
  <si>
    <t>219, 237</t>
  </si>
  <si>
    <t>Charter Company, Operator, Owner</t>
  </si>
  <si>
    <t>Aerocardal, Ltda.</t>
  </si>
  <si>
    <t>Ricardo
Max</t>
  </si>
  <si>
    <t>Espinosa Urrejola
Kaufmann Ritschka</t>
  </si>
  <si>
    <t>Operations Manager
President</t>
  </si>
  <si>
    <t>www.aerocardal.com</t>
  </si>
  <si>
    <t>423-237-34-34</t>
  </si>
  <si>
    <t>CC-CWK</t>
  </si>
  <si>
    <t>219</t>
  </si>
  <si>
    <t>Cardal AG</t>
  </si>
  <si>
    <t>Guido</t>
  </si>
  <si>
    <t>Meier</t>
  </si>
  <si>
    <t>603-773-8603</t>
  </si>
  <si>
    <t>Colleen</t>
  </si>
  <si>
    <t>McCauley</t>
  </si>
  <si>
    <t>Vice President of Charter Operations &amp; Owner Services</t>
  </si>
  <si>
    <t>Charlie</t>
  </si>
  <si>
    <t>Chamberlain</t>
  </si>
  <si>
    <t>No longer with Keystone</t>
  </si>
  <si>
    <t>Scott</t>
  </si>
  <si>
    <t>Guetti</t>
  </si>
  <si>
    <t>Correct email/ sg@pinnacleaviation.com</t>
  </si>
  <si>
    <r>
      <rPr>
        <b/>
        <sz val="11"/>
        <color rgb="FFFF0000"/>
        <rFont val="Calibri"/>
        <family val="2"/>
        <scheme val="minor"/>
      </rPr>
      <t>OPERATED, MANAGED BY PINNACLE/ SDL
N209AW/209, N511CT/234</t>
    </r>
    <r>
      <rPr>
        <b/>
        <sz val="11"/>
        <color theme="1"/>
        <rFont val="Calibri"/>
        <family val="2"/>
        <scheme val="minor"/>
      </rPr>
      <t xml:space="preserve">
07apr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Primary POC</t>
    </r>
    <r>
      <rPr>
        <sz val="11"/>
        <color theme="1"/>
        <rFont val="Calibri"/>
        <family val="2"/>
        <scheme val="minor"/>
      </rPr>
      <t xml:space="preserve">/ called 480-998-8989 X402, left voice mail for </t>
    </r>
    <r>
      <rPr>
        <b/>
        <sz val="11"/>
        <color theme="1"/>
        <rFont val="Calibri"/>
        <family val="2"/>
        <scheme val="minor"/>
      </rPr>
      <t>Scott Guetti - Director of Maintenance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11apr</t>
    </r>
    <r>
      <rPr>
        <sz val="11"/>
        <color theme="1"/>
        <rFont val="Calibri"/>
        <family val="2"/>
        <scheme val="minor"/>
      </rPr>
      <t xml:space="preserve"> - ctc Guetti/ operating G150 for only 4-5 months but interested in STC/ sent quote package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
</t>
    </r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N20TW, N458TB no longer at Pinnacle - N209A$ &amp; N511CT are currently only G150s in flee</t>
    </r>
    <r>
      <rPr>
        <sz val="11"/>
        <rFont val="Calibri"/>
        <family val="2"/>
        <scheme val="minor"/>
      </rPr>
      <t>t/ OPERATED, MANAGED BY PINNACLE/ SDL</t>
    </r>
  </si>
  <si>
    <t>L-22-0011-06</t>
  </si>
  <si>
    <t>602-606-6684</t>
  </si>
  <si>
    <t>N390KX</t>
  </si>
  <si>
    <t>305</t>
  </si>
  <si>
    <t>Knight Air, LLC</t>
  </si>
  <si>
    <t>Todd</t>
  </si>
  <si>
    <t>Carlson</t>
  </si>
  <si>
    <t>61-4-2837-7868</t>
  </si>
  <si>
    <t>EMAIL REPLY</t>
  </si>
  <si>
    <t>VH-OVG</t>
  </si>
  <si>
    <t>235</t>
  </si>
  <si>
    <t>Operator</t>
  </si>
  <si>
    <t>CareFlight Limited</t>
  </si>
  <si>
    <t>Trent</t>
  </si>
  <si>
    <t>Acton</t>
  </si>
  <si>
    <t>www.careflight.org</t>
  </si>
  <si>
    <r>
      <rPr>
        <b/>
        <sz val="11"/>
        <color theme="1"/>
        <rFont val="Calibri"/>
        <family val="2"/>
        <scheme val="minor"/>
      </rPr>
      <t>28mar</t>
    </r>
    <r>
      <rPr>
        <sz val="11"/>
        <color theme="1"/>
        <rFont val="Calibri"/>
        <family val="2"/>
        <scheme val="minor"/>
      </rPr>
      <t xml:space="preserve"> -  email: "Hi, What's the cost and time frame of the G150 flap/slat STC?"</t>
    </r>
  </si>
  <si>
    <t>61-2-9843-5100</t>
  </si>
  <si>
    <t>Jody</t>
  </si>
  <si>
    <t>Mills</t>
  </si>
  <si>
    <t>Operations Manager</t>
  </si>
  <si>
    <t>Andrew</t>
  </si>
  <si>
    <t>Refshauge</t>
  </si>
  <si>
    <t>Non-Executive Chairman</t>
  </si>
  <si>
    <t>61-4-2727-5411</t>
  </si>
  <si>
    <t>480-998-2661</t>
  </si>
  <si>
    <t>N150MT</t>
  </si>
  <si>
    <t>220</t>
  </si>
  <si>
    <t>Grayhawk Development</t>
  </si>
  <si>
    <t>Scottsdale</t>
  </si>
  <si>
    <t>AZ</t>
  </si>
  <si>
    <t>Clesson</t>
  </si>
  <si>
    <t>Hill</t>
  </si>
  <si>
    <t>VP Finance</t>
  </si>
  <si>
    <t>www.grayhawkdevelopment.com</t>
  </si>
  <si>
    <t>WIP more info &amp;  FlwUps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</si>
  <si>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reception referred to Clesson Hill/ VP Finance/ not in today, left voice mail - follow-up needed </t>
    </r>
    <r>
      <rPr>
        <b/>
        <sz val="11"/>
        <color theme="1"/>
        <rFont val="Calibri"/>
        <family val="2"/>
        <scheme val="minor"/>
      </rPr>
      <t>MANAGED BY BRADLEY MACK/SDL</t>
    </r>
  </si>
  <si>
    <t>GH Consulting Services, LLC</t>
  </si>
  <si>
    <t>Gregg</t>
  </si>
  <si>
    <t>Tryhus</t>
  </si>
  <si>
    <t>President &amp; Owner</t>
  </si>
  <si>
    <t>MANAGED BY BRADLEY MACK/SDL</t>
  </si>
  <si>
    <t>214-662-6021</t>
  </si>
  <si>
    <t>Nick Chapman Consulting, LLC</t>
  </si>
  <si>
    <t>Nicolas</t>
  </si>
  <si>
    <t>Chapman</t>
  </si>
  <si>
    <t>Will contact co-owner, Chapman, if needed
MANAGED BY BRADLEY MACK/ SDL</t>
  </si>
  <si>
    <t>480-393-0770</t>
  </si>
  <si>
    <t>Bradley Mack Aviation, Inc.</t>
  </si>
  <si>
    <t>Mary</t>
  </si>
  <si>
    <t>Randolph</t>
  </si>
  <si>
    <t>Randolph mobile number</t>
  </si>
  <si>
    <r>
      <rPr>
        <b/>
        <sz val="11"/>
        <color theme="1"/>
        <rFont val="Calibri"/>
        <family val="2"/>
        <scheme val="minor"/>
      </rPr>
      <t>06apr</t>
    </r>
    <r>
      <rPr>
        <sz val="11"/>
        <color theme="1"/>
        <rFont val="Calibri"/>
        <family val="2"/>
        <scheme val="minor"/>
      </rPr>
      <t xml:space="preserve"> - ctc POC/ M Randolph, has had the problem, sending quote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 up email</t>
    </r>
  </si>
  <si>
    <t>L-22-0011-02</t>
  </si>
  <si>
    <t>602-980-7200</t>
  </si>
  <si>
    <t>Bradley Mack office number</t>
  </si>
  <si>
    <t>SEE ABOVE</t>
  </si>
  <si>
    <t>310-990-4541</t>
  </si>
  <si>
    <t>N151PW</t>
  </si>
  <si>
    <t>310</t>
  </si>
  <si>
    <t>Talon Tactical Management, LLC</t>
  </si>
  <si>
    <t>David</t>
  </si>
  <si>
    <t>Megdal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</si>
  <si>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Ph numb answered as "wrong number", N151PW is in Mayo Aviation charter fleet, at ARA, and DavidR has contacts, will talk and advise contact info.
</t>
    </r>
    <r>
      <rPr>
        <b/>
        <sz val="11"/>
        <color theme="1"/>
        <rFont val="Calibri"/>
        <family val="2"/>
        <scheme val="minor"/>
      </rPr>
      <t>15apr</t>
    </r>
    <r>
      <rPr>
        <sz val="11"/>
        <color theme="1"/>
        <rFont val="Calibri"/>
        <family val="2"/>
        <scheme val="minor"/>
      </rPr>
      <t xml:space="preserve"> - DaveR checked with Mayo, advise we contact direct
</t>
    </r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Mayo Aviation (ARA) - 7735 S Peoria St, Englewood, CO 80112/ ctc Marvin Stein, Dir Aviation - left phone message</t>
    </r>
  </si>
  <si>
    <t>620-231-2230</t>
  </si>
  <si>
    <t>N192SW</t>
  </si>
  <si>
    <t>216</t>
  </si>
  <si>
    <t>CAF, LLC</t>
  </si>
  <si>
    <t>Nathan</t>
  </si>
  <si>
    <t>Keizer</t>
  </si>
  <si>
    <r>
      <rPr>
        <b/>
        <sz val="11"/>
        <color theme="1"/>
        <rFont val="Calibri"/>
        <family val="2"/>
        <scheme val="minor"/>
      </rPr>
      <t>04apr</t>
    </r>
    <r>
      <rPr>
        <sz val="11"/>
        <color theme="1"/>
        <rFont val="Calibri"/>
        <family val="2"/>
        <scheme val="minor"/>
      </rPr>
      <t xml:space="preserve"> - Keizer/ Chf Pilot - sent white paper and FAQs - follow up needed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</t>
    </r>
  </si>
  <si>
    <t>360-708-8516</t>
  </si>
  <si>
    <t>COMPMOBILE</t>
  </si>
  <si>
    <t>N29JW</t>
  </si>
  <si>
    <t>205</t>
  </si>
  <si>
    <t>Schussboomer Systems, Inc.</t>
  </si>
  <si>
    <t>Kevin</t>
  </si>
  <si>
    <t>Welch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</si>
  <si>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ctc Kevin Welch/ not had the problem before but interested and will discuss with his maint lead- Gary Eberhardt, Corporate Air Center, Burlington, WA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email/ responded he is looking for metrics on how often problem occurs (cost/benefit analysis)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>- sent email to Peregrine team asking if any issue metrics available, i.e. GAC?</t>
    </r>
  </si>
  <si>
    <t>L-22-0011-04</t>
  </si>
  <si>
    <t>360-588-0574</t>
  </si>
  <si>
    <t>N719KX</t>
  </si>
  <si>
    <t>275</t>
  </si>
  <si>
    <t>Martis Holdings, LLC</t>
  </si>
  <si>
    <t>Knight</t>
  </si>
  <si>
    <t>602-421-2345</t>
  </si>
  <si>
    <t>Bud</t>
  </si>
  <si>
    <t>Frarer</t>
  </si>
  <si>
    <t>Director, Aviation</t>
  </si>
  <si>
    <r>
      <rPr>
        <b/>
        <sz val="11"/>
        <color theme="1"/>
        <rFont val="Calibri"/>
        <family val="2"/>
        <scheme val="minor"/>
      </rPr>
      <t>05apr</t>
    </r>
    <r>
      <rPr>
        <sz val="11"/>
        <color theme="1"/>
        <rFont val="Calibri"/>
        <family val="2"/>
        <scheme val="minor"/>
      </rPr>
      <t xml:space="preserve"> - Two aircraft; sn 275 &amp; 305 - Duncan does hvy maint
</t>
    </r>
    <r>
      <rPr>
        <b/>
        <sz val="11"/>
        <color theme="1"/>
        <rFont val="Calibri"/>
        <family val="2"/>
        <scheme val="minor"/>
      </rPr>
      <t>06apr</t>
    </r>
    <r>
      <rPr>
        <sz val="11"/>
        <color theme="1"/>
        <rFont val="Calibri"/>
        <family val="2"/>
        <scheme val="minor"/>
      </rPr>
      <t xml:space="preserve"> - sent f-u email/ replied will advise if interested</t>
    </r>
  </si>
  <si>
    <t>L-22-0011-01</t>
  </si>
  <si>
    <t>GJK, LLC</t>
  </si>
  <si>
    <t>Gary</t>
  </si>
  <si>
    <t>650-529-9591</t>
  </si>
  <si>
    <t>N777FL</t>
  </si>
  <si>
    <t>214</t>
  </si>
  <si>
    <t>Warren, James D.</t>
  </si>
  <si>
    <t>Warren</t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</si>
  <si>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ctc James Warren/ CA office - voice message
Registration Type:	Corporation
Owner:	Agnes Llc
Address:	Ashland, OR 97520
United States</t>
    </r>
  </si>
  <si>
    <t>+1 (480) 991-0900</t>
  </si>
  <si>
    <t>AeroCheck MRO</t>
  </si>
  <si>
    <t>Hicks</t>
  </si>
  <si>
    <t>Director, Maintenance</t>
  </si>
  <si>
    <t>https://www.aerocheckmro.com</t>
  </si>
  <si>
    <t>Address: Sky Harbor Airport, 2710 East Old Tower Road, Phoenix, AZ 85034</t>
  </si>
  <si>
    <r>
      <rPr>
        <b/>
        <sz val="11"/>
        <color theme="1"/>
        <rFont val="Calibri"/>
        <family val="2"/>
        <scheme val="minor"/>
      </rPr>
      <t>06apr</t>
    </r>
    <r>
      <rPr>
        <sz val="11"/>
        <color theme="1"/>
        <rFont val="Calibri"/>
        <family val="2"/>
        <scheme val="minor"/>
      </rPr>
      <t xml:space="preserve"> - ctc James Hicks &amp; sent quote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</t>
    </r>
  </si>
  <si>
    <t>L-22-0011-03</t>
  </si>
  <si>
    <t>336-430-3222</t>
  </si>
  <si>
    <t>N101RX</t>
  </si>
  <si>
    <t>262</t>
  </si>
  <si>
    <t>Teall Capital Partners, LLC</t>
  </si>
  <si>
    <t>Ben</t>
  </si>
  <si>
    <t>Sutton</t>
  </si>
  <si>
    <t>https://teallcapital.com</t>
  </si>
  <si>
    <t>WIP to be contacted</t>
  </si>
  <si>
    <r>
      <t xml:space="preserve">P.O. Box 21528
Winston-Salem, NC 27120
</t>
    </r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ph num listed is for Snapper mowers/ 336-263-3761 is ok?/ current address:  500 W. 5TH STREET, SUITE 1200, WINSTON-SALEM 27101
North Carolina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1001 W 4th St, Winston-Salem, North Carolina 27101</t>
    </r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</si>
  <si>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Ben Sutton is Teall founder, Managing Prtner</t>
    </r>
  </si>
  <si>
    <t>208-472-2350</t>
  </si>
  <si>
    <t>N12WF</t>
  </si>
  <si>
    <t>323</t>
  </si>
  <si>
    <t>PNC Equipment Finance, LLC</t>
  </si>
  <si>
    <t>Luci</t>
  </si>
  <si>
    <t>Johnson</t>
  </si>
  <si>
    <t>Senior Vice President</t>
  </si>
  <si>
    <t>www.pnc.com</t>
  </si>
  <si>
    <t>208-472-1519</t>
  </si>
  <si>
    <t>404-813-7159</t>
  </si>
  <si>
    <t>N13WF</t>
  </si>
  <si>
    <t>303</t>
  </si>
  <si>
    <t>Truist Equipment Finance Corp.</t>
  </si>
  <si>
    <t>Lawrence</t>
  </si>
  <si>
    <t>Cooper</t>
  </si>
  <si>
    <t>Secretary</t>
  </si>
  <si>
    <t>www.truist.com</t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</si>
  <si>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corrected N12WF is SN 323</t>
    </r>
  </si>
  <si>
    <t>65-6287-1111</t>
  </si>
  <si>
    <t>VH-PFV</t>
  </si>
  <si>
    <t>233</t>
  </si>
  <si>
    <t>ST Aerospace Services Co. Pte. Ltd.</t>
  </si>
  <si>
    <t>Serh</t>
  </si>
  <si>
    <t>Ghee Lim</t>
  </si>
  <si>
    <t>www.staero.aero</t>
  </si>
  <si>
    <t>N13WF, N12WF</t>
  </si>
  <si>
    <t>303, 323</t>
  </si>
  <si>
    <t>Flight Department</t>
  </si>
  <si>
    <t>Flowers Foods, Inc.</t>
  </si>
  <si>
    <t>John</t>
  </si>
  <si>
    <t>Lohmueller</t>
  </si>
  <si>
    <t>Chief of Maintenance</t>
  </si>
  <si>
    <t>www.flowersfoods.com/</t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</si>
  <si>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corp num: 229-226-9110, address: 1919 Flowers Cir, Thomasville, Georgia, 31757
N13WF is SN</t>
    </r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</si>
  <si>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- 1st/ need to contact Lohmueller/ WIP</t>
    </r>
  </si>
  <si>
    <t>xxxxx@flocorp.com</t>
  </si>
  <si>
    <t>206-683-2815</t>
  </si>
  <si>
    <t>N150JN</t>
  </si>
  <si>
    <t>212</t>
  </si>
  <si>
    <t>Koselig, LLC</t>
  </si>
  <si>
    <t>Loren</t>
  </si>
  <si>
    <t>Ness</t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</si>
  <si>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Loren Ness, owner, co is Ness Management, LLC ph 360-488-2992 - left voice mail</t>
    </r>
  </si>
  <si>
    <t>330-965-2041</t>
  </si>
  <si>
    <t>N1ED</t>
  </si>
  <si>
    <t>324</t>
  </si>
  <si>
    <t>DBCT, LLC</t>
  </si>
  <si>
    <t>Timon</t>
  </si>
  <si>
    <t>Kaple</t>
  </si>
  <si>
    <t>724-456-0748</t>
  </si>
  <si>
    <t>DeBartolo Corporation</t>
  </si>
  <si>
    <t>Chuck</t>
  </si>
  <si>
    <t>Eaves</t>
  </si>
  <si>
    <t>Flight Operations Manager</t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</si>
  <si>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family owns SF 49ers, left ph message for Eaves/ Flt Ops Mgr</t>
    </r>
  </si>
  <si>
    <t>620-231-2264</t>
  </si>
  <si>
    <t>N67KP</t>
  </si>
  <si>
    <t>249</t>
  </si>
  <si>
    <t>Marivest Support Services, LLC</t>
  </si>
  <si>
    <t>Marietta</t>
  </si>
  <si>
    <t>Vice President &amp; Director</t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</si>
  <si>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ctc M Marietta/ VP Director</t>
    </r>
  </si>
  <si>
    <t>501-628-9111</t>
  </si>
  <si>
    <t>N20TW</t>
  </si>
  <si>
    <t>295</t>
  </si>
  <si>
    <t>A4 Air, LLC</t>
  </si>
  <si>
    <t>Adams</t>
  </si>
  <si>
    <t>NO LONGER AT PINNACLE/ SDL</t>
  </si>
  <si>
    <t>IGOTTAGO, LLC</t>
  </si>
  <si>
    <t>262-723-5108</t>
  </si>
  <si>
    <t>JS Aviation, LLC</t>
  </si>
  <si>
    <t>Hans</t>
  </si>
  <si>
    <t>Schaupp</t>
  </si>
  <si>
    <t>212-620-4034</t>
  </si>
  <si>
    <t>Lovo Holdings, LLC</t>
  </si>
  <si>
    <t>Vogel</t>
  </si>
  <si>
    <t>858-309-2665</t>
  </si>
  <si>
    <t>Vanny &amp; RP, LLC</t>
  </si>
  <si>
    <t>Randy</t>
  </si>
  <si>
    <t>Perkins</t>
  </si>
  <si>
    <t>56-9-223806</t>
  </si>
  <si>
    <t>CC-AOA</t>
  </si>
  <si>
    <t>237</t>
  </si>
  <si>
    <t>Max</t>
  </si>
  <si>
    <t>Kaufmann Ritschka</t>
  </si>
  <si>
    <t>56-2-23777422</t>
  </si>
  <si>
    <t>CONTACTOFFICE</t>
  </si>
  <si>
    <t>39-011-996-3365</t>
  </si>
  <si>
    <t>9H-LAR</t>
  </si>
  <si>
    <t>238</t>
  </si>
  <si>
    <t>Flight Solutions Srl</t>
  </si>
  <si>
    <t>Luciano</t>
  </si>
  <si>
    <t>De Luca</t>
  </si>
  <si>
    <t>Managing Director</t>
  </si>
  <si>
    <t>www.flightsolutions.it</t>
  </si>
  <si>
    <t>39-339-285-3755</t>
  </si>
  <si>
    <t>356-77-33-4470</t>
  </si>
  <si>
    <t>Charter Company</t>
  </si>
  <si>
    <t>LuxWing, Ltd.</t>
  </si>
  <si>
    <t>Giuseppe</t>
  </si>
  <si>
    <t>Sapia</t>
  </si>
  <si>
    <t>www.luxwing.com</t>
  </si>
  <si>
    <t>356-79-440-057</t>
  </si>
  <si>
    <t>55-51-39211426</t>
  </si>
  <si>
    <t>PR-FVJ</t>
  </si>
  <si>
    <t>239</t>
  </si>
  <si>
    <t>Testa Patrimonial Eireli</t>
  </si>
  <si>
    <t>Luis
Marciano</t>
  </si>
  <si>
    <t>Leitao
Testa</t>
  </si>
  <si>
    <t>Director of Operations &amp; Chief Pilot
President</t>
  </si>
  <si>
    <t>55-51-99934083</t>
  </si>
  <si>
    <t>Luis</t>
  </si>
  <si>
    <t>Leitao</t>
  </si>
  <si>
    <t>Director of Operations &amp; Chief Pilot</t>
  </si>
  <si>
    <t>55-51-995223477</t>
  </si>
  <si>
    <t>Marciano</t>
  </si>
  <si>
    <t>Testa</t>
  </si>
  <si>
    <t>Franklin Transportation Group, LLC</t>
  </si>
  <si>
    <t>Colby</t>
  </si>
  <si>
    <t>Nitterhouse</t>
  </si>
  <si>
    <t>SJ Aviation, LLC</t>
  </si>
  <si>
    <t>Jack</t>
  </si>
  <si>
    <t>Draughon</t>
  </si>
  <si>
    <t>Knysna Ventures, LLC</t>
  </si>
  <si>
    <t>McEwan</t>
  </si>
  <si>
    <t>Managing Member</t>
  </si>
  <si>
    <t>910-475-7100</t>
  </si>
  <si>
    <t>GML Development, Inc.</t>
  </si>
  <si>
    <t>Patrick</t>
  </si>
  <si>
    <t>McKee</t>
  </si>
  <si>
    <t>787-791-7090</t>
  </si>
  <si>
    <t>N553CB</t>
  </si>
  <si>
    <t>244</t>
  </si>
  <si>
    <t>Certificate Holder</t>
  </si>
  <si>
    <t>M &amp; N Aviation, Inc.</t>
  </si>
  <si>
    <t>Alicia</t>
  </si>
  <si>
    <t>Pineda</t>
  </si>
  <si>
    <t>Controller</t>
  </si>
  <si>
    <t>www.mnaviation.com</t>
  </si>
  <si>
    <t>787-475-5075</t>
  </si>
  <si>
    <t>787-796-5656</t>
  </si>
  <si>
    <t>N553CB, LLC</t>
  </si>
  <si>
    <t>Federico</t>
  </si>
  <si>
    <t>Stubbe</t>
  </si>
  <si>
    <t>55-82-33221785</t>
  </si>
  <si>
    <t>PS-CMP</t>
  </si>
  <si>
    <t>245</t>
  </si>
  <si>
    <t>Sociedade de Taxi Aereo Do Nordeste, Ltda.</t>
  </si>
  <si>
    <t>Fernando</t>
  </si>
  <si>
    <t>Lopes de Farias</t>
  </si>
  <si>
    <t>602-677-9912</t>
  </si>
  <si>
    <t>N458TB</t>
  </si>
  <si>
    <t>242</t>
  </si>
  <si>
    <t>M3 Aviation, LLC</t>
  </si>
  <si>
    <t>William</t>
  </si>
  <si>
    <t>Brownlee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</si>
  <si>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talked to Brownlee/ acft is with Pinnacle Aviation in SDL, already WIP see Pinnacle Notes
</t>
    </r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no longer at Pinnacle</t>
    </r>
    <r>
      <rPr>
        <sz val="11"/>
        <color theme="1"/>
        <rFont val="Calibri"/>
        <family val="2"/>
        <scheme val="minor"/>
      </rPr>
      <t xml:space="preserve"> - owner sold acft</t>
    </r>
  </si>
  <si>
    <t>914-574-7702</t>
  </si>
  <si>
    <t>N511CT, N20TW</t>
  </si>
  <si>
    <t>234, 295</t>
  </si>
  <si>
    <t>Operator, Program Holder</t>
  </si>
  <si>
    <t>Jet It LLC</t>
  </si>
  <si>
    <t>Vishal</t>
  </si>
  <si>
    <t>Hiremaths</t>
  </si>
  <si>
    <t>Founder &amp; President</t>
  </si>
  <si>
    <t>www.gojetit.com</t>
  </si>
  <si>
    <r>
      <t xml:space="preserve">21apr - </t>
    </r>
    <r>
      <rPr>
        <b/>
        <sz val="11"/>
        <color rgb="FFFF0000"/>
        <rFont val="Calibri"/>
        <family val="2"/>
        <scheme val="minor"/>
      </rPr>
      <t>N20TW is no longer at Pinnacle</t>
    </r>
    <r>
      <rPr>
        <sz val="11"/>
        <color theme="1"/>
        <rFont val="Calibri"/>
        <family val="2"/>
        <scheme val="minor"/>
      </rPr>
      <t>, N511CT still at Pinnacle</t>
    </r>
  </si>
  <si>
    <t>Glenn</t>
  </si>
  <si>
    <t>Gonzales</t>
  </si>
  <si>
    <t>Founder &amp; CEO</t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</si>
  <si>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ctc Gonzales/ JetIt needed/ noticed another TN 20TW/ sn 295 shows up at JetIt, along with N511CT/ WIP to sort out multiple owners/ TN's
</t>
    </r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>N20TW is no longer at Pinnacle</t>
    </r>
    <r>
      <rPr>
        <sz val="11"/>
        <color theme="1"/>
        <rFont val="Calibri"/>
        <family val="2"/>
        <scheme val="minor"/>
      </rPr>
      <t xml:space="preserve">, N511CT still at Pinnacle
</t>
    </r>
    <r>
      <rPr>
        <b/>
        <sz val="11"/>
        <color theme="1"/>
        <rFont val="Calibri"/>
        <family val="2"/>
        <scheme val="minor"/>
      </rPr>
      <t>N511CT OPERATED, MANAGED BY PINNACLE/ SDL</t>
    </r>
  </si>
  <si>
    <t>403-243-6200</t>
  </si>
  <si>
    <t>C-FKAI</t>
  </si>
  <si>
    <t>300</t>
  </si>
  <si>
    <t>Conrad Point LP</t>
  </si>
  <si>
    <t>Stevenson</t>
  </si>
  <si>
    <t>Director, Business Development</t>
  </si>
  <si>
    <t>C-FMDN</t>
  </si>
  <si>
    <t>290</t>
  </si>
  <si>
    <t>2269514 Alberta Ltd</t>
  </si>
  <si>
    <t>Daniel</t>
  </si>
  <si>
    <t>403-236-0912</t>
  </si>
  <si>
    <t>C-FREE</t>
  </si>
  <si>
    <t>296</t>
  </si>
  <si>
    <t>888676 Alberta, Inc.</t>
  </si>
  <si>
    <t>Rob</t>
  </si>
  <si>
    <t>Croteau</t>
  </si>
  <si>
    <t>403-901-5614</t>
  </si>
  <si>
    <t>204-632-6694</t>
  </si>
  <si>
    <t>C-FTXX</t>
  </si>
  <si>
    <t>222</t>
  </si>
  <si>
    <t>6404805 Manitoba, Ltd.</t>
  </si>
  <si>
    <t>Louie</t>
  </si>
  <si>
    <t>Tolaini</t>
  </si>
  <si>
    <t>905-679-2400</t>
  </si>
  <si>
    <t>C-FWXR</t>
  </si>
  <si>
    <t>253</t>
  </si>
  <si>
    <t>Jetport, Inc.</t>
  </si>
  <si>
    <t>Bouvry</t>
  </si>
  <si>
    <t>www.jetport.com</t>
  </si>
  <si>
    <t>65-9155-1772</t>
  </si>
  <si>
    <t>VH-PFW</t>
  </si>
  <si>
    <t>255</t>
  </si>
  <si>
    <t>ST Aerospace Engineering Pte. Ltd.</t>
  </si>
  <si>
    <t>Vincent</t>
  </si>
  <si>
    <t>Chong</t>
  </si>
  <si>
    <t>www.stengg.com</t>
  </si>
  <si>
    <t>NO PHONE NUMBER, EMAIL=info@jetport.com</t>
  </si>
  <si>
    <t>2828520 Ontario, Inc.</t>
  </si>
  <si>
    <t>519-455-6760</t>
  </si>
  <si>
    <t>C-GGGT</t>
  </si>
  <si>
    <t>311</t>
  </si>
  <si>
    <t>The Craig Evan Corporation</t>
  </si>
  <si>
    <t>Nickolaus</t>
  </si>
  <si>
    <t>Erb</t>
  </si>
  <si>
    <t>www.flightexec.com</t>
  </si>
  <si>
    <t>C-GPRN</t>
  </si>
  <si>
    <t>294</t>
  </si>
  <si>
    <t>Princess Aviation, Ltd.</t>
  </si>
  <si>
    <t>204-982-7240</t>
  </si>
  <si>
    <t>C-GPRN, C-FREE</t>
  </si>
  <si>
    <t>294, 296</t>
  </si>
  <si>
    <t>Fast Air, Ltd.</t>
  </si>
  <si>
    <t>Dylan</t>
  </si>
  <si>
    <t>Fast</t>
  </si>
  <si>
    <t>www.flyfastair.com</t>
  </si>
  <si>
    <t>Cecily</t>
  </si>
  <si>
    <t>Kennedy</t>
  </si>
  <si>
    <t>905-673-0287</t>
  </si>
  <si>
    <t>C-GWQM</t>
  </si>
  <si>
    <t>325</t>
  </si>
  <si>
    <t>2106701 Ontario, Inc.</t>
  </si>
  <si>
    <t>Philip</t>
  </si>
  <si>
    <t>Babbitt</t>
  </si>
  <si>
    <t>www.novajet.com</t>
  </si>
  <si>
    <t>905-626-8358</t>
  </si>
  <si>
    <t>519-727-4255</t>
  </si>
  <si>
    <t>QM Holding Corporation</t>
  </si>
  <si>
    <t>Szekesy</t>
  </si>
  <si>
    <t>905-677-3300</t>
  </si>
  <si>
    <t>C-GXNW</t>
  </si>
  <si>
    <t>264</t>
  </si>
  <si>
    <t>Skyservice Business Aviation, Inc.</t>
  </si>
  <si>
    <t>Robin</t>
  </si>
  <si>
    <t>Gray</t>
  </si>
  <si>
    <t>Charter Sales Coordinator</t>
  </si>
  <si>
    <t>www.skyservice.com</t>
  </si>
  <si>
    <t>Benjamin</t>
  </si>
  <si>
    <t>Murray</t>
  </si>
  <si>
    <t>403-837-2389</t>
  </si>
  <si>
    <t>C-GZCZ</t>
  </si>
  <si>
    <t>273</t>
  </si>
  <si>
    <t>Charter Company, Owner</t>
  </si>
  <si>
    <t>Sunwest Aviation, Ltd.</t>
  </si>
  <si>
    <t>Ian</t>
  </si>
  <si>
    <t>Darnley</t>
  </si>
  <si>
    <t>Director of Business Development</t>
  </si>
  <si>
    <t>www.sunwestaviation.ca</t>
  </si>
  <si>
    <t>52-722-2791600</t>
  </si>
  <si>
    <t>XA-CHY</t>
  </si>
  <si>
    <t>265</t>
  </si>
  <si>
    <t>Aerolineas Ejecutivas, SA de CV</t>
  </si>
  <si>
    <t>Eric</t>
  </si>
  <si>
    <t>Guzman</t>
  </si>
  <si>
    <t>Charter Dept. Manager</t>
  </si>
  <si>
    <t>www.aerolineasejecutivas.com</t>
  </si>
  <si>
    <t>403-275-8121</t>
  </si>
  <si>
    <t>C-GZCZ, C-FMDN</t>
  </si>
  <si>
    <t>273, 290</t>
  </si>
  <si>
    <t>Charter Company, Owner, Operator</t>
  </si>
  <si>
    <t>55-31-32910349</t>
  </si>
  <si>
    <t>PR-SMG</t>
  </si>
  <si>
    <t>267</t>
  </si>
  <si>
    <t>Co-Owner, Operator</t>
  </si>
  <si>
    <t>Dos Mares Guia Neto, Walfrido Silvido, Samos Participacoes, Ltda.</t>
  </si>
  <si>
    <t>Walfrido silvido
Walfrido Silvino
Leonardo</t>
  </si>
  <si>
    <t>Dos Mares Guia Neto
dos Mares Guia
de Vasconcelos Vieira</t>
  </si>
  <si>
    <t xml:space="preserve">
Manager
Fixed Wing Chief Pilot</t>
  </si>
  <si>
    <t>Walfrido Silvido^Dos Mares Guia^PR-SMG</t>
  </si>
  <si>
    <t>55-31-999812865</t>
  </si>
  <si>
    <t>Samos Participacoes, Ltda.</t>
  </si>
  <si>
    <t>Leonardo</t>
  </si>
  <si>
    <t>de Vasconcelos Vieira</t>
  </si>
  <si>
    <t>Fixed Wing Chief Pilot</t>
  </si>
  <si>
    <t>Charles</t>
  </si>
  <si>
    <t>Bertrand</t>
  </si>
  <si>
    <t>Director of Flight Operations</t>
  </si>
  <si>
    <t>630-556-3731</t>
  </si>
  <si>
    <t>N100SR</t>
  </si>
  <si>
    <t>227</t>
  </si>
  <si>
    <t>Owner, Flight Department</t>
  </si>
  <si>
    <t>G-150 Trust, Executive Capital Corporation</t>
  </si>
  <si>
    <t>Steven</t>
  </si>
  <si>
    <t>Rayman</t>
  </si>
  <si>
    <t>Trustee</t>
  </si>
  <si>
    <t>52-722-2731419</t>
  </si>
  <si>
    <t>XA-CPL</t>
  </si>
  <si>
    <t>269</t>
  </si>
  <si>
    <t>ADRO Servicios Aereos, SA</t>
  </si>
  <si>
    <t>Emilio
Lorena</t>
  </si>
  <si>
    <t>Perez de Leon
Martinez</t>
  </si>
  <si>
    <t>Director of Maintenance,General Aviation
Administrative Manager</t>
  </si>
  <si>
    <t>52-172-25105460</t>
  </si>
  <si>
    <t>Emilio</t>
  </si>
  <si>
    <t>Perez de Leon</t>
  </si>
  <si>
    <t>Director of Maintenance,General Aviation</t>
  </si>
  <si>
    <t>Bohr</t>
  </si>
  <si>
    <t>303-770-3700</t>
  </si>
  <si>
    <t>N10RZ</t>
  </si>
  <si>
    <t>258</t>
  </si>
  <si>
    <t>The Peregrine Leasing Trust</t>
  </si>
  <si>
    <t>Dan</t>
  </si>
  <si>
    <t>DeKeyrel</t>
  </si>
  <si>
    <t>Leon Air, LLC</t>
  </si>
  <si>
    <t>Ortiz</t>
  </si>
  <si>
    <t>713-691-3616</t>
  </si>
  <si>
    <t>N150QA</t>
  </si>
  <si>
    <t>206</t>
  </si>
  <si>
    <t>North Houston Pole Line</t>
  </si>
  <si>
    <t>Meisel</t>
  </si>
  <si>
    <t>https://www.nhplc.com</t>
  </si>
  <si>
    <t>Daren</t>
  </si>
  <si>
    <t>Austin</t>
  </si>
  <si>
    <t>415-693-9000</t>
  </si>
  <si>
    <t>N175MG</t>
  </si>
  <si>
    <t>260</t>
  </si>
  <si>
    <t>Merlone Geier Management, LLC</t>
  </si>
  <si>
    <t>Merlone</t>
  </si>
  <si>
    <t>www.merlonegeier.com</t>
  </si>
  <si>
    <t>610-696-5800</t>
  </si>
  <si>
    <t>N1924D</t>
  </si>
  <si>
    <t>286</t>
  </si>
  <si>
    <t>A. Duie Pyle, Inc.</t>
  </si>
  <si>
    <t>Komisor</t>
  </si>
  <si>
    <t>www.pyleco.com</t>
  </si>
  <si>
    <t>814-404-2792</t>
  </si>
  <si>
    <t>610-350-3165</t>
  </si>
  <si>
    <t>N995DP, LLC</t>
  </si>
  <si>
    <t>Latta</t>
  </si>
  <si>
    <t>Chairman, President &amp; CEO</t>
  </si>
  <si>
    <t>610-585-5800</t>
  </si>
  <si>
    <t>610-350-3006</t>
  </si>
  <si>
    <t>580-310-4262</t>
  </si>
  <si>
    <t>COMPMOBILE, CONTACTBESTPHONE, CONTACTMOBILE</t>
  </si>
  <si>
    <t>N1HE</t>
  </si>
  <si>
    <t>218</t>
  </si>
  <si>
    <t>Conquest Air, LLC</t>
  </si>
  <si>
    <t>Hatton</t>
  </si>
  <si>
    <t>312-953-2722</t>
  </si>
  <si>
    <t>N217MS</t>
  </si>
  <si>
    <t>217</t>
  </si>
  <si>
    <t>GS 150-217, LLC</t>
  </si>
  <si>
    <t>MarrGwen</t>
  </si>
  <si>
    <t>Townsend</t>
  </si>
  <si>
    <t>91-484-4035020</t>
  </si>
  <si>
    <t>VT-GKB</t>
  </si>
  <si>
    <t>280</t>
  </si>
  <si>
    <t>K-Air Charters</t>
  </si>
  <si>
    <t>Koshy</t>
  </si>
  <si>
    <t>Varghese</t>
  </si>
  <si>
    <t>www.k-aircharters.com</t>
  </si>
  <si>
    <t>91-9387-032180</t>
  </si>
  <si>
    <t>52-81-1932-5600</t>
  </si>
  <si>
    <t>N57RG</t>
  </si>
  <si>
    <t>281</t>
  </si>
  <si>
    <t>Soliq, SA de CV</t>
  </si>
  <si>
    <t>Jorge
Roberto</t>
  </si>
  <si>
    <t>Siller
Gonzalez Valdez</t>
  </si>
  <si>
    <t>Chief Pilot
Founder &amp; General Partner</t>
  </si>
  <si>
    <t>www.soliq.mx</t>
  </si>
  <si>
    <t>52-51-28077386</t>
  </si>
  <si>
    <t>Jorge</t>
  </si>
  <si>
    <t>Siller</t>
  </si>
  <si>
    <t>52-55-45664710</t>
  </si>
  <si>
    <t>Roberto</t>
  </si>
  <si>
    <t>Gonzalez Valdez</t>
  </si>
  <si>
    <t>Founder &amp; General Partner</t>
  </si>
  <si>
    <t>850-217-6580</t>
  </si>
  <si>
    <t>N224GG</t>
  </si>
  <si>
    <t>224</t>
  </si>
  <si>
    <t>Gator Tracks, LLC</t>
  </si>
  <si>
    <t>Les</t>
  </si>
  <si>
    <t>Rose</t>
  </si>
  <si>
    <t>48-22-346-5330</t>
  </si>
  <si>
    <t>SP-TBF</t>
  </si>
  <si>
    <t>283</t>
  </si>
  <si>
    <t>AMC Aviation Sp. z.o.o.</t>
  </si>
  <si>
    <t>Jarek</t>
  </si>
  <si>
    <t>Pierzchala</t>
  </si>
  <si>
    <t>CFO</t>
  </si>
  <si>
    <t>www.amcaviation.eu</t>
  </si>
  <si>
    <t>48-503-077-212</t>
  </si>
  <si>
    <t>48-71-747-4747</t>
  </si>
  <si>
    <t>Kaczmarski Group SP z.o.o.</t>
  </si>
  <si>
    <t>Martin</t>
  </si>
  <si>
    <t>Kaczmarski</t>
  </si>
  <si>
    <t>President of the Board</t>
  </si>
  <si>
    <t>https://kaczmarskigroup.pl/</t>
  </si>
  <si>
    <t>90-212-592-0036</t>
  </si>
  <si>
    <t>TC-AEH</t>
  </si>
  <si>
    <t>284</t>
  </si>
  <si>
    <t>BarAir</t>
  </si>
  <si>
    <t>Serdar</t>
  </si>
  <si>
    <t>Ertan</t>
  </si>
  <si>
    <t>90-533-704-4606</t>
  </si>
  <si>
    <t>330-796-2121</t>
  </si>
  <si>
    <t>N22G, N24G</t>
  </si>
  <si>
    <t>282, 289</t>
  </si>
  <si>
    <t>The Goodyear Tire &amp; Rubber Company, Goodyear Tire &amp; Rubber Company</t>
  </si>
  <si>
    <t>Laura</t>
  </si>
  <si>
    <t>Thompson</t>
  </si>
  <si>
    <t>Executive Vice President &amp; CFO</t>
  </si>
  <si>
    <t>www.goodyear.com</t>
  </si>
  <si>
    <t>Kramer</t>
  </si>
  <si>
    <t>NO PHONE NUMBER, EMAIL=chris_kostiuk@goodyear.com</t>
  </si>
  <si>
    <t>Goodyear Flight Department</t>
  </si>
  <si>
    <t>Kostiuk</t>
  </si>
  <si>
    <t>972-562-9473</t>
  </si>
  <si>
    <t>N23EW</t>
  </si>
  <si>
    <t>320</t>
  </si>
  <si>
    <t>Encore Wire Corporation</t>
  </si>
  <si>
    <t>Jones</t>
  </si>
  <si>
    <t>www.encorewire.com</t>
  </si>
  <si>
    <t>925-930-2880</t>
  </si>
  <si>
    <t>Willow Fabrics and Consulting, LLC</t>
  </si>
  <si>
    <t>Jeffry</t>
  </si>
  <si>
    <t>Wright</t>
  </si>
  <si>
    <t>940-567-3147</t>
  </si>
  <si>
    <t>N27KB</t>
  </si>
  <si>
    <t>291</t>
  </si>
  <si>
    <t>3 KB Investments, LLC</t>
  </si>
  <si>
    <t>Swan</t>
  </si>
  <si>
    <t>940-567-1080</t>
  </si>
  <si>
    <t>616-336-4800</t>
  </si>
  <si>
    <t>N285GA</t>
  </si>
  <si>
    <t>285</t>
  </si>
  <si>
    <t>Northern Jet Management</t>
  </si>
  <si>
    <t>Steve</t>
  </si>
  <si>
    <t>Cok</t>
  </si>
  <si>
    <t>www.northernjet.net</t>
  </si>
  <si>
    <t>358-205-101-900</t>
  </si>
  <si>
    <t>OH-WIL</t>
  </si>
  <si>
    <t>288</t>
  </si>
  <si>
    <t>Jetflite Oy</t>
  </si>
  <si>
    <t>Elina</t>
  </si>
  <si>
    <t>Karjalainen</t>
  </si>
  <si>
    <t>www.jetflite.fi</t>
  </si>
  <si>
    <t>358-205-102-740</t>
  </si>
  <si>
    <t>358-205-10-10</t>
  </si>
  <si>
    <t>Wihuri Oy</t>
  </si>
  <si>
    <t>Juha</t>
  </si>
  <si>
    <t>Hellgren</t>
  </si>
  <si>
    <t>CEO</t>
  </si>
  <si>
    <t>www.wihuri.com</t>
  </si>
  <si>
    <t>231-578-7866</t>
  </si>
  <si>
    <t>PFC Holdings, LLC</t>
  </si>
  <si>
    <t>Aaron</t>
  </si>
  <si>
    <t>Peterson</t>
  </si>
  <si>
    <t>785-400-6136</t>
  </si>
  <si>
    <t>N318KS</t>
  </si>
  <si>
    <t>287</t>
  </si>
  <si>
    <t>MMTH Air, LLC</t>
  </si>
  <si>
    <t>Jacob</t>
  </si>
  <si>
    <t>Farrant</t>
  </si>
  <si>
    <t>201-462-4000</t>
  </si>
  <si>
    <t>N360AV</t>
  </si>
  <si>
    <t>240</t>
  </si>
  <si>
    <t>Jet Aviation Flight Services, Inc.</t>
  </si>
  <si>
    <t>Ansh</t>
  </si>
  <si>
    <t>Singh</t>
  </si>
  <si>
    <t>Charter Sales Director</t>
  </si>
  <si>
    <t>www.jetaviation.com</t>
  </si>
  <si>
    <t>516-324-5804</t>
  </si>
  <si>
    <t>213-797-4255</t>
  </si>
  <si>
    <t>M3 Industries, LLC</t>
  </si>
  <si>
    <t>Dalia</t>
  </si>
  <si>
    <t>Wahab</t>
  </si>
  <si>
    <t>809-373-5208</t>
  </si>
  <si>
    <t>N557GA</t>
  </si>
  <si>
    <t>292</t>
  </si>
  <si>
    <t>Gestiones Ambair, Ltd.</t>
  </si>
  <si>
    <t>Robin
Miguel</t>
  </si>
  <si>
    <t>Pena
Barletta</t>
  </si>
  <si>
    <t>Chief Pilot
President</t>
  </si>
  <si>
    <t>www.grupoambar.com</t>
  </si>
  <si>
    <t>809-540-3800</t>
  </si>
  <si>
    <t>Miguel</t>
  </si>
  <si>
    <t>Barletta</t>
  </si>
  <si>
    <t>214-336-3828</t>
  </si>
  <si>
    <t>N365SS</t>
  </si>
  <si>
    <t>268</t>
  </si>
  <si>
    <t>Stallings, Robert W.</t>
  </si>
  <si>
    <t>Stallings</t>
  </si>
  <si>
    <t>954-655-6004</t>
  </si>
  <si>
    <t>GAINSCO, Inc.</t>
  </si>
  <si>
    <t>Roman</t>
  </si>
  <si>
    <t>Fleysher</t>
  </si>
  <si>
    <t>N375AB</t>
  </si>
  <si>
    <t>261</t>
  </si>
  <si>
    <t>ALPHA BRAVO AVIATION LLC</t>
  </si>
  <si>
    <t>Las Vegas</t>
  </si>
  <si>
    <t>NV</t>
  </si>
  <si>
    <t>727-480-8685</t>
  </si>
  <si>
    <t>N3FS</t>
  </si>
  <si>
    <t>274</t>
  </si>
  <si>
    <t>DDMR, LLC</t>
  </si>
  <si>
    <t>Doyle</t>
  </si>
  <si>
    <t>404-888-7990</t>
  </si>
  <si>
    <t>N428JD</t>
  </si>
  <si>
    <t>210</t>
  </si>
  <si>
    <t>Dewberry Air, LLC</t>
  </si>
  <si>
    <t>Dewberry</t>
  </si>
  <si>
    <t>662-371-4124</t>
  </si>
  <si>
    <t>N469DM</t>
  </si>
  <si>
    <t>257</t>
  </si>
  <si>
    <t>D&amp;I Transportation, LLC</t>
  </si>
  <si>
    <t>Stephen</t>
  </si>
  <si>
    <t>Miles</t>
  </si>
  <si>
    <t>601-212-6420</t>
  </si>
  <si>
    <t>662-269-6475</t>
  </si>
  <si>
    <t>NAC Flight Service, LLC</t>
  </si>
  <si>
    <t>Walter</t>
  </si>
  <si>
    <t>Elliott</t>
  </si>
  <si>
    <t>704-453-2587</t>
  </si>
  <si>
    <t>N480JJ</t>
  </si>
  <si>
    <t>270</t>
  </si>
  <si>
    <t>Jimmie Johnson Racing II, Inc.</t>
  </si>
  <si>
    <t>Jimmie</t>
  </si>
  <si>
    <t>www.jimmiejohnson.com</t>
  </si>
  <si>
    <t>876-960-1156-8</t>
  </si>
  <si>
    <t>N876GH</t>
  </si>
  <si>
    <t>298</t>
  </si>
  <si>
    <t>Continental Baking Company, Ltd.</t>
  </si>
  <si>
    <t>Lesmore
Gary</t>
  </si>
  <si>
    <t>Samuels
Hendrickson</t>
  </si>
  <si>
    <t>Chief Pilot
Owner &amp; Director</t>
  </si>
  <si>
    <t>www.nationalbakingcompany.com</t>
  </si>
  <si>
    <t>876-878-0552</t>
  </si>
  <si>
    <t>Lesmore</t>
  </si>
  <si>
    <t>Samuels</t>
  </si>
  <si>
    <t>330-384-7201</t>
  </si>
  <si>
    <t>N501RP</t>
  </si>
  <si>
    <t>308</t>
  </si>
  <si>
    <t>The Huntington National Bank</t>
  </si>
  <si>
    <t>www.huntington.com</t>
  </si>
  <si>
    <t>610-775-6300</t>
  </si>
  <si>
    <t>N503RP</t>
  </si>
  <si>
    <t>307</t>
  </si>
  <si>
    <t>Omicron Transportation, Inc.</t>
  </si>
  <si>
    <t>Roger</t>
  </si>
  <si>
    <t>Penske</t>
  </si>
  <si>
    <t>248-666-3910</t>
  </si>
  <si>
    <t>Penske Jet, Inc.</t>
  </si>
  <si>
    <t>Ed</t>
  </si>
  <si>
    <t>Hendricks</t>
  </si>
  <si>
    <t>203-542-4000</t>
  </si>
  <si>
    <t>N508RP</t>
  </si>
  <si>
    <t>306</t>
  </si>
  <si>
    <t>Silver Point Capital, LP</t>
  </si>
  <si>
    <t>Stacey</t>
  </si>
  <si>
    <t>Hatch</t>
  </si>
  <si>
    <t>https://www.silverpointcapital.com</t>
  </si>
  <si>
    <t>203-231-7311</t>
  </si>
  <si>
    <t>55-11-31773820</t>
  </si>
  <si>
    <t>PP-ESV</t>
  </si>
  <si>
    <t>301</t>
  </si>
  <si>
    <t>Ultrapar Participacoes, SA</t>
  </si>
  <si>
    <t>Pedro Javier
Lucio</t>
  </si>
  <si>
    <t>Sole Jacques
de Castro Andrade Filho</t>
  </si>
  <si>
    <t>Chief Pilot
Vice Chairman of the Board</t>
  </si>
  <si>
    <t>www.ultra.com.br</t>
  </si>
  <si>
    <t>55-51-992159816</t>
  </si>
  <si>
    <t>Pedro Javier</t>
  </si>
  <si>
    <t>Sole Jacques</t>
  </si>
  <si>
    <t>55-51-981181128</t>
  </si>
  <si>
    <t>559-906-0300</t>
  </si>
  <si>
    <t>N518KH</t>
  </si>
  <si>
    <t>229</t>
  </si>
  <si>
    <t>Golden Eagle Management, LLC</t>
  </si>
  <si>
    <t>King</t>
  </si>
  <si>
    <t>Husein</t>
  </si>
  <si>
    <t>325-370-7389</t>
  </si>
  <si>
    <t>N530LD</t>
  </si>
  <si>
    <t>203</t>
  </si>
  <si>
    <t>4 Love of Flight, LLC</t>
  </si>
  <si>
    <t>Lou Ann</t>
  </si>
  <si>
    <t>Davis</t>
  </si>
  <si>
    <t>937-974-7845</t>
  </si>
  <si>
    <t>N531GP</t>
  </si>
  <si>
    <t>207</t>
  </si>
  <si>
    <t>Blue Flag Two, Ltd.</t>
  </si>
  <si>
    <t>Hemmelgarn</t>
  </si>
  <si>
    <t>55-11-21221414</t>
  </si>
  <si>
    <t>PR-CBA</t>
  </si>
  <si>
    <t>304</t>
  </si>
  <si>
    <t>Ambev, SA</t>
  </si>
  <si>
    <t>Eduardo
Jean
Aircraft</t>
  </si>
  <si>
    <t>Eiji Horai
Jerisatti Neto
Operations</t>
  </si>
  <si>
    <t>Chief Information Officer
CEO</t>
  </si>
  <si>
    <t>Jean^Jerisatti Neto^PR-CBA</t>
  </si>
  <si>
    <t>Aircraft^Operations^PR-CBA</t>
  </si>
  <si>
    <t>225-408-1300</t>
  </si>
  <si>
    <t>N546MM</t>
  </si>
  <si>
    <t>256</t>
  </si>
  <si>
    <t>Excel Group Services, Inc.</t>
  </si>
  <si>
    <t>Roberts</t>
  </si>
  <si>
    <t>www.excelusa.com</t>
  </si>
  <si>
    <t>225-408-1364</t>
  </si>
  <si>
    <t>IES Leasing, LLC</t>
  </si>
  <si>
    <t>612-396-5634</t>
  </si>
  <si>
    <t>N581SF</t>
  </si>
  <si>
    <t>250</t>
  </si>
  <si>
    <t>FKM Enterprises, LLC</t>
  </si>
  <si>
    <t>Frederick</t>
  </si>
  <si>
    <t>612-317-4100</t>
  </si>
  <si>
    <t>269-547-4799</t>
  </si>
  <si>
    <t>N5950C</t>
  </si>
  <si>
    <t>213</t>
  </si>
  <si>
    <t>Bravo Zulu G150, LLC</t>
  </si>
  <si>
    <t>Sanderson</t>
  </si>
  <si>
    <t>410-654-6700</t>
  </si>
  <si>
    <t>N611NC</t>
  </si>
  <si>
    <t>223</t>
  </si>
  <si>
    <t>MHW Group Holdings, LLC</t>
  </si>
  <si>
    <t>Marvin</t>
  </si>
  <si>
    <t>Weiner</t>
  </si>
  <si>
    <t>Chairman &amp; Founder</t>
  </si>
  <si>
    <t>www.mhwgroup.com</t>
  </si>
  <si>
    <t>601-649-4030</t>
  </si>
  <si>
    <t>N637SF, N636SF, N639SF, N622SF</t>
  </si>
  <si>
    <t>248, 277, 297, 317</t>
  </si>
  <si>
    <t>Sanderson Farms, Inc.</t>
  </si>
  <si>
    <t>Zane</t>
  </si>
  <si>
    <t>Lambert</t>
  </si>
  <si>
    <t>Manager of Aircraft Operations</t>
  </si>
  <si>
    <t>www.sandersonfarms.com</t>
  </si>
  <si>
    <t>314-423-6698</t>
  </si>
  <si>
    <t>N650DH, N651DH</t>
  </si>
  <si>
    <t>247, 319</t>
  </si>
  <si>
    <t>Drury Development Corporation</t>
  </si>
  <si>
    <t>Schrock</t>
  </si>
  <si>
    <t>Larry</t>
  </si>
  <si>
    <t>Hasselfeld</t>
  </si>
  <si>
    <t>Senior Vice President &amp; CFO</t>
  </si>
  <si>
    <t>58-212-9590401</t>
  </si>
  <si>
    <t>YV3119</t>
  </si>
  <si>
    <t>312</t>
  </si>
  <si>
    <t>Aerocentro de Servicios, CA</t>
  </si>
  <si>
    <t>Benatar</t>
  </si>
  <si>
    <t>www.aerocentro.com</t>
  </si>
  <si>
    <t>786-375-8147</t>
  </si>
  <si>
    <t>52-55-56265911</t>
  </si>
  <si>
    <t>TP-08, XC-LOI</t>
  </si>
  <si>
    <t>313, 314</t>
  </si>
  <si>
    <t>Gov't of Mexico - Air Force</t>
  </si>
  <si>
    <t>Carlos</t>
  </si>
  <si>
    <t>Rodriguez Munguia</t>
  </si>
  <si>
    <t>Commander</t>
  </si>
  <si>
    <t>www.gob.mx/sedena</t>
  </si>
  <si>
    <t>52-55-56265930</t>
  </si>
  <si>
    <t>57-5-3710350</t>
  </si>
  <si>
    <t>N963CH</t>
  </si>
  <si>
    <t>316</t>
  </si>
  <si>
    <t>Golden Gate International Corp., LLC</t>
  </si>
  <si>
    <t>Jose</t>
  </si>
  <si>
    <t>Carbonell</t>
  </si>
  <si>
    <t>91-99-52970810</t>
  </si>
  <si>
    <t>VT-KZN</t>
  </si>
  <si>
    <t>318</t>
  </si>
  <si>
    <t>King Jets Pvt. Ltd.</t>
  </si>
  <si>
    <t>Ankit
Sunil</t>
  </si>
  <si>
    <t>Kumar Jain
Kumar</t>
  </si>
  <si>
    <t>91-98-40310006</t>
  </si>
  <si>
    <t>Sunil</t>
  </si>
  <si>
    <t>Kumar</t>
  </si>
  <si>
    <t>91-44-40097700</t>
  </si>
  <si>
    <t>801-486-0144</t>
  </si>
  <si>
    <t>N6950C</t>
  </si>
  <si>
    <t>322</t>
  </si>
  <si>
    <t>Milloaks, LLC</t>
  </si>
  <si>
    <t>Okland</t>
  </si>
  <si>
    <t>787-774-6558</t>
  </si>
  <si>
    <t>N123QU</t>
  </si>
  <si>
    <t>321</t>
  </si>
  <si>
    <t>Dorado Aviation, LLC</t>
  </si>
  <si>
    <t>Ricardo
Jose</t>
  </si>
  <si>
    <t>Gonzalez
Quiros Jorge</t>
  </si>
  <si>
    <t>Vice President &amp; Director of Operations
President &amp; CEO</t>
  </si>
  <si>
    <t>787-505-6771</t>
  </si>
  <si>
    <t>Ricardo</t>
  </si>
  <si>
    <t>Gonzalez</t>
  </si>
  <si>
    <t>Vice President &amp; Director of Operations</t>
  </si>
  <si>
    <t>787-774-3753</t>
  </si>
  <si>
    <t>N700FA</t>
  </si>
  <si>
    <t>278</t>
  </si>
  <si>
    <t>Frank's Management Company, LLC</t>
  </si>
  <si>
    <t>318-221-2688</t>
  </si>
  <si>
    <t>Jet Flight, LLC</t>
  </si>
  <si>
    <t>Bobby</t>
  </si>
  <si>
    <t>Jelks</t>
  </si>
  <si>
    <t>910-859-8574</t>
  </si>
  <si>
    <t>N703HA</t>
  </si>
  <si>
    <t>202</t>
  </si>
  <si>
    <t>Full Send Aviation, LLC</t>
  </si>
  <si>
    <t>Christopher</t>
  </si>
  <si>
    <t>Scerri</t>
  </si>
  <si>
    <t>559-591-8394</t>
  </si>
  <si>
    <t>N705AK</t>
  </si>
  <si>
    <t>221</t>
  </si>
  <si>
    <t>Family Tree Farms Aviation, LLC</t>
  </si>
  <si>
    <t>Muxlow</t>
  </si>
  <si>
    <t>415-897-4522</t>
  </si>
  <si>
    <t>Solairus Aviation</t>
  </si>
  <si>
    <t>Judge</t>
  </si>
  <si>
    <t>Charter Sales &amp; Owner Services Executive</t>
  </si>
  <si>
    <t>www.solairus.aero</t>
  </si>
  <si>
    <t>516-851-8060</t>
  </si>
  <si>
    <t>229-230-1453</t>
  </si>
  <si>
    <t>N722SW</t>
  </si>
  <si>
    <t>230</t>
  </si>
  <si>
    <t>Gator One Air, LLC</t>
  </si>
  <si>
    <t>Penney</t>
  </si>
  <si>
    <t>719-228-1100</t>
  </si>
  <si>
    <t>N730GA</t>
  </si>
  <si>
    <t>302</t>
  </si>
  <si>
    <t>BTI Aviation, LLC, Snowy Range Aviation, LLC</t>
  </si>
  <si>
    <t>Ronald</t>
  </si>
  <si>
    <t>Manager
President</t>
  </si>
  <si>
    <t>380-56-732-2459</t>
  </si>
  <si>
    <t>T7-DSD</t>
  </si>
  <si>
    <t>326</t>
  </si>
  <si>
    <t>AC-Terra International, Ltd.</t>
  </si>
  <si>
    <t>Zlata</t>
  </si>
  <si>
    <t>Golovii</t>
  </si>
  <si>
    <t>www.ac-terra.com</t>
  </si>
  <si>
    <t>372-5-955-9412</t>
  </si>
  <si>
    <t>380-44-406-6020</t>
  </si>
  <si>
    <t>ICS Aero, Ltd.</t>
  </si>
  <si>
    <t>Dmitriy</t>
  </si>
  <si>
    <t>Avanesov</t>
  </si>
  <si>
    <t>www.ics-aero.com</t>
  </si>
  <si>
    <t>719-228-1090</t>
  </si>
  <si>
    <t>+52 (866) 634.2034</t>
  </si>
  <si>
    <t>ANTAIR, S.A. de C.V.</t>
  </si>
  <si>
    <t>Salgado Cruz</t>
  </si>
  <si>
    <t>Gerente de mantenimiento</t>
  </si>
  <si>
    <t>antair@gan.com.mx</t>
  </si>
  <si>
    <t>785-878-4000</t>
  </si>
  <si>
    <t>N7476C</t>
  </si>
  <si>
    <t>204</t>
  </si>
  <si>
    <t>Dodson International Parts, Inc.</t>
  </si>
  <si>
    <t>(J.R.) Dodson</t>
  </si>
  <si>
    <t>www.dodson.com</t>
  </si>
  <si>
    <t>+41 71 858 51 95</t>
  </si>
  <si>
    <t>Atlas Air Service</t>
  </si>
  <si>
    <t>of Maintenance</t>
  </si>
  <si>
    <t>aal.aero</t>
  </si>
  <si>
    <t>785-878-8013</t>
  </si>
  <si>
    <t>620-231-8050</t>
  </si>
  <si>
    <t>N77709</t>
  </si>
  <si>
    <t>236</t>
  </si>
  <si>
    <t>Miller's, Inc.</t>
  </si>
  <si>
    <t>Miller</t>
  </si>
  <si>
    <t>818-989-2900</t>
  </si>
  <si>
    <t>N787BN</t>
  </si>
  <si>
    <t>231</t>
  </si>
  <si>
    <t>N787BN: VNY</t>
  </si>
  <si>
    <t>N787BN: CA</t>
  </si>
  <si>
    <t>N787BN: United States</t>
  </si>
  <si>
    <t>Clay Lacy Aviation, Inc.</t>
  </si>
  <si>
    <t>Van Nuys</t>
  </si>
  <si>
    <t>Alex</t>
  </si>
  <si>
    <t>Kvassay</t>
  </si>
  <si>
    <t>www.claylacy.com</t>
  </si>
  <si>
    <t>Henry</t>
  </si>
  <si>
    <t>Vice President, Aircraft Management</t>
  </si>
  <si>
    <t>310-300-4100</t>
  </si>
  <si>
    <t>Omninet Capital, LLC</t>
  </si>
  <si>
    <t>Nazarian</t>
  </si>
  <si>
    <t>www.omninet.com</t>
  </si>
  <si>
    <t>310-490-9028</t>
  </si>
  <si>
    <t>N802RR</t>
  </si>
  <si>
    <t>263</t>
  </si>
  <si>
    <t>Sage Air, LLC</t>
  </si>
  <si>
    <t>Brent</t>
  </si>
  <si>
    <t>Smittcamp</t>
  </si>
  <si>
    <t>N80WB</t>
  </si>
  <si>
    <t>279</t>
  </si>
  <si>
    <t>WB ATS LLC</t>
  </si>
  <si>
    <t>Bowen</t>
  </si>
  <si>
    <t>559-492-9403</t>
  </si>
  <si>
    <t>N8821C</t>
  </si>
  <si>
    <t>226</t>
  </si>
  <si>
    <t>CSM Aviation</t>
  </si>
  <si>
    <t>Albert</t>
  </si>
  <si>
    <t>Buccieri</t>
  </si>
  <si>
    <t>www.CSMAviation.com</t>
  </si>
  <si>
    <t>559-584-5751</t>
  </si>
  <si>
    <t>JVWL, LLC</t>
  </si>
  <si>
    <t>Tos</t>
  </si>
  <si>
    <t>832-320-5522</t>
  </si>
  <si>
    <t>N885TC</t>
  </si>
  <si>
    <t>271</t>
  </si>
  <si>
    <t>TransCanada USA Pipeline Services, LLC</t>
  </si>
  <si>
    <t>Stanley</t>
  </si>
  <si>
    <t>Executive Vice President</t>
  </si>
  <si>
    <t>510-797-7980</t>
  </si>
  <si>
    <t>N901SS</t>
  </si>
  <si>
    <t>254</t>
  </si>
  <si>
    <t>Additional Company/Contact, Owner</t>
  </si>
  <si>
    <t>Ardenbrook, Inc., Two Star Maritime, LLC</t>
  </si>
  <si>
    <t>Brooks</t>
  </si>
  <si>
    <t>Owner
Member</t>
  </si>
  <si>
    <t>www.ardenbrook.com</t>
  </si>
  <si>
    <t>770-956-1945</t>
  </si>
  <si>
    <t>N922LR</t>
  </si>
  <si>
    <t>299</t>
  </si>
  <si>
    <t>Capital Holdings 210, LLC</t>
  </si>
  <si>
    <t>Saher</t>
  </si>
  <si>
    <t>Rizk</t>
  </si>
  <si>
    <t>402-315-1050</t>
  </si>
  <si>
    <t>Jet Linx Aviation, LLC</t>
  </si>
  <si>
    <t>Jay</t>
  </si>
  <si>
    <t>Vidlak</t>
  </si>
  <si>
    <t>www.jetlinx.com/omaha</t>
  </si>
  <si>
    <t>402-699-6909</t>
  </si>
  <si>
    <t>402-315-1022</t>
  </si>
  <si>
    <t>801-943-4163</t>
  </si>
  <si>
    <t>N928ST</t>
  </si>
  <si>
    <t>232</t>
  </si>
  <si>
    <t>Flying Bar B, LLC</t>
  </si>
  <si>
    <t>Sandie</t>
  </si>
  <si>
    <t>Tillotson</t>
  </si>
  <si>
    <t>920-592-2000</t>
  </si>
  <si>
    <t>N935GB</t>
  </si>
  <si>
    <t>293</t>
  </si>
  <si>
    <t>Schneider National, Inc.</t>
  </si>
  <si>
    <t>Mark</t>
  </si>
  <si>
    <t>Rourke</t>
  </si>
  <si>
    <t>www.schneider.com</t>
  </si>
  <si>
    <t>360-671-7703</t>
  </si>
  <si>
    <t>N96AD</t>
  </si>
  <si>
    <t>246</t>
  </si>
  <si>
    <t>Altair Advanced Industries, Inc.</t>
  </si>
  <si>
    <t>Grace</t>
  </si>
  <si>
    <t>Borsari</t>
  </si>
  <si>
    <t>Chairman &amp; CEO</t>
  </si>
  <si>
    <t>www.alpha.com/altair-advanced-industries</t>
  </si>
  <si>
    <t>61-2-9791-0055</t>
  </si>
  <si>
    <t>VH-PFV, VH-PFW</t>
  </si>
  <si>
    <t>233, 255</t>
  </si>
  <si>
    <t>Pacific Flight Services, Pty. Ltd.</t>
  </si>
  <si>
    <t>Rod</t>
  </si>
  <si>
    <t>Crane</t>
  </si>
  <si>
    <t>www.pacificflight.com.au</t>
  </si>
  <si>
    <t>574-235-2918</t>
  </si>
  <si>
    <t>SFG Equipment Leasing Corporation I</t>
  </si>
  <si>
    <t>Jeff</t>
  </si>
  <si>
    <t>Buhr</t>
  </si>
  <si>
    <t>+1 (817) 626-1532</t>
  </si>
  <si>
    <t>Broadie's Aircraft &amp; Engine Service</t>
  </si>
  <si>
    <t>Spoonemore</t>
  </si>
  <si>
    <t>QC Manager</t>
  </si>
  <si>
    <t>https://broadiesaircraft.com</t>
  </si>
  <si>
    <t>+1 (905) 671-4674</t>
  </si>
  <si>
    <t>Chartright Air Group</t>
  </si>
  <si>
    <t>Constantine</t>
  </si>
  <si>
    <t>Tsokas</t>
  </si>
  <si>
    <t>Vice President, Maintenance</t>
  </si>
  <si>
    <t>https://chartright.com/</t>
  </si>
  <si>
    <t>+1 (847) 850-5738</t>
  </si>
  <si>
    <t>Chicago Executive Service Center</t>
  </si>
  <si>
    <t>Edward</t>
  </si>
  <si>
    <t>Leonard</t>
  </si>
  <si>
    <t xml:space="preserve">www.n-jet.com </t>
  </si>
  <si>
    <t>+1 (801) 342-5552</t>
  </si>
  <si>
    <t>Duncan Aviation Inc.</t>
  </si>
  <si>
    <t>Doehring</t>
  </si>
  <si>
    <t>Accountable Manager</t>
  </si>
  <si>
    <t>https://www.duncanaviation.aero/services/gulfstream-mid-cabin/factsheet</t>
  </si>
  <si>
    <t>Anyone Peregrine or AGG have additional direct contact to recommend?</t>
  </si>
  <si>
    <t>+1 (269) 698-8400 x 8495</t>
  </si>
  <si>
    <t>Richards</t>
  </si>
  <si>
    <t>Executive VP &amp; General Manager</t>
  </si>
  <si>
    <t>+1 (402) 475-2611</t>
  </si>
  <si>
    <t>+1 (770) 454-9210 x 1413</t>
  </si>
  <si>
    <t>Elliott Aviation of Atlanta</t>
  </si>
  <si>
    <t>Andy</t>
  </si>
  <si>
    <t>General Manager</t>
  </si>
  <si>
    <t xml:space="preserve"> https://www.elliottaviation.com</t>
  </si>
  <si>
    <t>+1 (631) 737-5801</t>
  </si>
  <si>
    <t>EXCELAIRE - A Hawthorne Company</t>
  </si>
  <si>
    <t>Zarzano</t>
  </si>
  <si>
    <t>https://www.excelaire.com/</t>
  </si>
  <si>
    <t>+1 (204) 833-2252</t>
  </si>
  <si>
    <t>Fast Air</t>
  </si>
  <si>
    <t>Denis</t>
  </si>
  <si>
    <t>Bourgouin</t>
  </si>
  <si>
    <t>https://flyfastair.com</t>
  </si>
  <si>
    <t>+1 (905) 679-2400</t>
  </si>
  <si>
    <t>Jetport</t>
  </si>
  <si>
    <t>https://jetport.com</t>
  </si>
  <si>
    <t>+1 (651) 209-2721</t>
  </si>
  <si>
    <t>Signature TechnicAir (STP)</t>
  </si>
  <si>
    <t>Terry</t>
  </si>
  <si>
    <t>Speight</t>
  </si>
  <si>
    <t>https://www.technicair.com</t>
  </si>
  <si>
    <t>NO PHONE NUMBER, EMAIL=corporate.finance@pal.com.ph</t>
  </si>
  <si>
    <t>RP-C5168</t>
  </si>
  <si>
    <t>259</t>
  </si>
  <si>
    <t>Philippine Airlines, Inc.</t>
  </si>
  <si>
    <t>NO PHONE NUMBER, EMAIL=lucio_tan@pal.com.ph</t>
  </si>
  <si>
    <t>Lucio</t>
  </si>
  <si>
    <t>Tan</t>
  </si>
  <si>
    <t>+1 (281) 230-7800</t>
  </si>
  <si>
    <t>StandardAero (IAH)</t>
  </si>
  <si>
    <t>Vandolzer</t>
  </si>
  <si>
    <t>www.standardaero.com</t>
  </si>
  <si>
    <t>NO PHONE NUMBER, EMAIL=aircraftsales@asianaerospace.com.ph</t>
  </si>
  <si>
    <t>RP-C8150</t>
  </si>
  <si>
    <t>315</t>
  </si>
  <si>
    <t>Additional Location/Contact, Owner</t>
  </si>
  <si>
    <t>Asian Aerospace Corporation</t>
  </si>
  <si>
    <t>NO PHONE NUMBER, EMAIL=ceo@asianaerospace.com.ph</t>
  </si>
  <si>
    <t>Additional Location/Contact</t>
  </si>
  <si>
    <t>Rodriguez</t>
  </si>
  <si>
    <t>+1 (631) 737-9911</t>
  </si>
  <si>
    <t>Sunrise Jets</t>
  </si>
  <si>
    <t>Cappellano</t>
  </si>
  <si>
    <t>https://sunrisejets.com/</t>
  </si>
  <si>
    <t>+1 (403) 275-8121</t>
  </si>
  <si>
    <t>Sunwest Aviation</t>
  </si>
  <si>
    <t>Maint contact</t>
  </si>
  <si>
    <t>https://www.sunwestaviation.ca/</t>
  </si>
  <si>
    <t>+1 (818) 787-0205</t>
  </si>
  <si>
    <t>Thornton Aviation</t>
  </si>
  <si>
    <t>Tim</t>
  </si>
  <si>
    <t>Johnston</t>
  </si>
  <si>
    <t>https://www.thorntonaviation.com</t>
  </si>
  <si>
    <t>+1 (423) 661-8919</t>
  </si>
  <si>
    <t>West Star Aviation</t>
  </si>
  <si>
    <t>Will</t>
  </si>
  <si>
    <t>Carroll</t>
  </si>
  <si>
    <t>www.weststaraviation.com</t>
  </si>
  <si>
    <t>+1 (618) 258-8862</t>
  </si>
  <si>
    <t>Sonsoucie</t>
  </si>
  <si>
    <t>+1 (970) 248-5249</t>
  </si>
  <si>
    <t>West Star Aviation Inc.</t>
  </si>
  <si>
    <t>Jon</t>
  </si>
  <si>
    <t>Toms</t>
  </si>
  <si>
    <t>+1 (970) 243-7500 x 222</t>
  </si>
  <si>
    <t>Krogman</t>
  </si>
  <si>
    <t>+1 (305) 253-0802</t>
  </si>
  <si>
    <t>ASG Aerospace</t>
  </si>
  <si>
    <t>Art</t>
  </si>
  <si>
    <t>www.asgaerospace.com</t>
  </si>
  <si>
    <t>+1 (888) 797-5387</t>
  </si>
  <si>
    <t>Aurora Jet Partners</t>
  </si>
  <si>
    <t>https://aurorajet.ca/</t>
  </si>
  <si>
    <t>+1 (302) 777-1003</t>
  </si>
  <si>
    <t>Dumont Aviation</t>
  </si>
  <si>
    <t>Moore</t>
  </si>
  <si>
    <t>www.dumontaviation.com</t>
  </si>
  <si>
    <t>+1 (843) 553-2203</t>
  </si>
  <si>
    <t>Hawthorne Global Aviation Services</t>
  </si>
  <si>
    <t>Kegley</t>
  </si>
  <si>
    <t>https://www.hawthorne.aero</t>
  </si>
  <si>
    <t>+1 (405) 694-4755</t>
  </si>
  <si>
    <t>Meta Special Aerospace</t>
  </si>
  <si>
    <t>Not available</t>
  </si>
  <si>
    <t>https://meta.aero
https://meta.aero/msa</t>
  </si>
  <si>
    <t>M-FAST</t>
  </si>
  <si>
    <t>243</t>
  </si>
  <si>
    <t>Owner, Operator</t>
  </si>
  <si>
    <t>G-150 Aeronautics, Ltd.</t>
  </si>
  <si>
    <t>+1 (405) 516-3342</t>
  </si>
  <si>
    <t>Meta Special Aerospace MRO</t>
  </si>
  <si>
    <t>Brown</t>
  </si>
  <si>
    <t>+1 (888) 759-7591</t>
  </si>
  <si>
    <t>Skyservice Business Aviation Services</t>
  </si>
  <si>
    <t>https://skyservice.com/business-aircraft-maintenance/</t>
  </si>
  <si>
    <t>+1 (817) 626-1376</t>
  </si>
  <si>
    <t>Trimec Aviation</t>
  </si>
  <si>
    <t>Rabadi</t>
  </si>
  <si>
    <t>trimecaviation.com</t>
  </si>
  <si>
    <t>Your G150 clients</t>
  </si>
  <si>
    <t>Quantum Aviation</t>
  </si>
  <si>
    <t>+1 (707) 603-1214</t>
  </si>
  <si>
    <t>Napa Jet Center</t>
  </si>
  <si>
    <t>Acosta</t>
  </si>
  <si>
    <t>www.napajetcenter.com</t>
  </si>
  <si>
    <t>XA-JCZ</t>
  </si>
  <si>
    <t>266</t>
  </si>
  <si>
    <t>Impulsive Marine Investments, Inc.</t>
  </si>
  <si>
    <t>Contact Priority</t>
  </si>
  <si>
    <t>Closed - Ordered</t>
  </si>
  <si>
    <t>1 Priority</t>
  </si>
  <si>
    <t>Closing Process</t>
  </si>
  <si>
    <t>2 Priority</t>
  </si>
  <si>
    <t>3 Priority</t>
  </si>
  <si>
    <t>4 Priority</t>
  </si>
  <si>
    <t>3</t>
  </si>
  <si>
    <t>MRO</t>
  </si>
  <si>
    <t>6</t>
  </si>
  <si>
    <t>8</t>
  </si>
  <si>
    <t>4</t>
  </si>
  <si>
    <t>Quoted</t>
  </si>
  <si>
    <t>General Status As of  29APR2022</t>
  </si>
  <si>
    <t>Aircraft Owner/ Op</t>
  </si>
  <si>
    <t xml:space="preserve">N116NC: </t>
  </si>
  <si>
    <t>N15PV: LAS</t>
  </si>
  <si>
    <t>N150GV: SAV
N365GA: SAV
N150GA: SAV</t>
  </si>
  <si>
    <t>N209AW: SCF</t>
  </si>
  <si>
    <t>Ft. Wayne</t>
  </si>
  <si>
    <t>IN</t>
  </si>
  <si>
    <t>Shelton</t>
  </si>
  <si>
    <t>CT</t>
  </si>
  <si>
    <t>Savannah</t>
  </si>
  <si>
    <t>GA</t>
  </si>
  <si>
    <t>Craig</t>
  </si>
  <si>
    <t>AK</t>
  </si>
  <si>
    <t>3/21-Sent, Opens-26</t>
  </si>
  <si>
    <t>Mar-17-2022</t>
  </si>
  <si>
    <t>Michael^Himes^N116NC</t>
  </si>
  <si>
    <t>Timothy^Herbst^N15PV</t>
  </si>
  <si>
    <t xml:space="preserve"> </t>
  </si>
  <si>
    <t>James^Campbell^N15PV</t>
  </si>
  <si>
    <t>Paul^Weinfurtner^N15PV</t>
  </si>
  <si>
    <t>3/21-Sent
4/11-Sent, Opens-1, Clicks-1</t>
  </si>
  <si>
    <t>KC^Ihlefeld^N819AM</t>
  </si>
  <si>
    <t>Bob^Philpott^N819AM</t>
  </si>
  <si>
    <t>3/21-Sent
4/11-Sent</t>
  </si>
  <si>
    <t>Alexander^Mehran^N819AM</t>
  </si>
  <si>
    <t>Held</t>
  </si>
  <si>
    <t>Richard^Chiariello^N150GV, N365GA, N150GA</t>
  </si>
  <si>
    <t>Kenneth^Palmer^N209AW</t>
  </si>
  <si>
    <t>Trevor^Turcott^N209AW</t>
  </si>
  <si>
    <t>3/21-Sent, Opens-1</t>
  </si>
  <si>
    <t>Curt^Pavlicek^N209AW</t>
  </si>
  <si>
    <t xml:space="preserve">14apr - Petroleum Traders Corp $1.24Billion rev in 2021/ Referred to Himes PersAsst, Alision Newland - left voice mail/ follow-up
15apr - left phone message, again/ not interest at this time
</t>
  </si>
  <si>
    <t>07apr - Sent :\"DRAFT reduced RFQ docs" for their review, RFQ addressee TBD
18apr - sent draft quote
19apr - response from Campbell is not interest at this time</t>
  </si>
  <si>
    <t>07apr - DaveR ok with AGG contacting, followup
phone nums? (603-7597800 New Hampshire)(772-285-8000 Levitown, NY)(203-337-6000 Bridgeport, CT)
08apr - sent docs, NOT quote/ follow up re sending a quote
18apr - Philpott sent email response - not interested at this time</t>
  </si>
  <si>
    <t>Trevor Turcott - Director Operations
OPERATED, MANAGED BY PINNACLE/ SDL</t>
  </si>
  <si>
    <t xml:space="preserve">N511CT: </t>
  </si>
  <si>
    <t>Fargo</t>
  </si>
  <si>
    <t>ND</t>
  </si>
  <si>
    <t>Nashville</t>
  </si>
  <si>
    <t>TN</t>
  </si>
  <si>
    <t>Timothy^Corwin^N511CT</t>
  </si>
  <si>
    <t>Buford^Ortale^N511CT</t>
  </si>
  <si>
    <t>07apr - talked to GM at Corwin Toyota - Brant Wilson - will forward, someone to call me - follow up needed, but looks like dead end
19apr - on www: 
Registration Type: Corporation
 (864) 594-5809
Owner: Wyoming Associates Inc
340 East Main Street # 500
 Spartanburg, SC 29302
OPERATED, MANAGED BY PINNACLE/ SDL</t>
  </si>
  <si>
    <t>Shoal Creek</t>
  </si>
  <si>
    <t>AL</t>
  </si>
  <si>
    <t>Greensboro</t>
  </si>
  <si>
    <t>NC</t>
  </si>
  <si>
    <t>Tampa</t>
  </si>
  <si>
    <t>FL</t>
  </si>
  <si>
    <t>Morrisville</t>
  </si>
  <si>
    <t>Matthew^Hogan^N511CT</t>
  </si>
  <si>
    <t>Matt^Soule^N511CT</t>
  </si>
  <si>
    <t>Thomas^Wallace^N511CT</t>
  </si>
  <si>
    <t>3/21-Sent, Opens-2</t>
  </si>
  <si>
    <t>Brian^DuMont^N511CT</t>
  </si>
  <si>
    <t>N100GX: TAC</t>
  </si>
  <si>
    <t>N100GX: TAC
N928ST: SLC
N6950C: SLC</t>
  </si>
  <si>
    <t>Park City</t>
  </si>
  <si>
    <t>UT</t>
  </si>
  <si>
    <t>Salt Lake City</t>
  </si>
  <si>
    <t>Peter^Ehrich^N100GX</t>
  </si>
  <si>
    <t>Chris^Wilde^N100GX, N928ST, N6950C</t>
  </si>
  <si>
    <t>Chad^Walker^N100GX, N928ST, N6950C</t>
  </si>
  <si>
    <t>11apr - Walker interested, sent quote package, Keystone does own hvy maint in SLC</t>
  </si>
  <si>
    <t>N390KX: SCF</t>
  </si>
  <si>
    <t>VH-OVG: DRW</t>
  </si>
  <si>
    <t>N150MT: PHX</t>
  </si>
  <si>
    <t>N151PW: SCF</t>
  </si>
  <si>
    <t>N192SW: PTS</t>
  </si>
  <si>
    <t>N29JW: MVW</t>
  </si>
  <si>
    <t>N719KX: SCF</t>
  </si>
  <si>
    <t>N777FL: SJC</t>
  </si>
  <si>
    <t>N101RX: INT</t>
  </si>
  <si>
    <t>N12WF: TVI</t>
  </si>
  <si>
    <t>N13WF: TVI</t>
  </si>
  <si>
    <t>Phoenix</t>
  </si>
  <si>
    <t>Wentworthville</t>
  </si>
  <si>
    <t>NSW</t>
  </si>
  <si>
    <t>Australia</t>
  </si>
  <si>
    <t>Pittsburg</t>
  </si>
  <si>
    <t>KS</t>
  </si>
  <si>
    <t>Anacortes</t>
  </si>
  <si>
    <t>WA</t>
  </si>
  <si>
    <t>Redwood City</t>
  </si>
  <si>
    <t>Winston-Salem</t>
  </si>
  <si>
    <t>Boise</t>
  </si>
  <si>
    <t>ID</t>
  </si>
  <si>
    <t>Atlanta</t>
  </si>
  <si>
    <t>Colleen^McCauley^N100GX, N928ST, N6950C</t>
  </si>
  <si>
    <t>Charlie^Chamberlain^N100GX, N928ST, N6950C</t>
  </si>
  <si>
    <t>Scott^Guetti^N209AW</t>
  </si>
  <si>
    <t>Todd^Carlson^N390KX</t>
  </si>
  <si>
    <t>Trent^Acton^VH-OVG</t>
  </si>
  <si>
    <t>Jody^Mills^VH-OVG</t>
  </si>
  <si>
    <t>3/21-Unsub, Sent, Opens-1</t>
  </si>
  <si>
    <t>Andrew^Refshauge^VH-OVG</t>
  </si>
  <si>
    <t>Clesson^Hill^N150MT</t>
  </si>
  <si>
    <t>Gregg^Tryhus^N150MT</t>
  </si>
  <si>
    <t>Nicolas^Chapman^N150MT</t>
  </si>
  <si>
    <t>Mary^Randolph^N150MT</t>
  </si>
  <si>
    <t>David^Megdal^N151PW</t>
  </si>
  <si>
    <t>Nathan^Keizer^N192SW</t>
  </si>
  <si>
    <t>3/21-Sent, Opens-6, Clicks-1</t>
  </si>
  <si>
    <t>Kevin^Welch^N29JW</t>
  </si>
  <si>
    <t>3/21-Sent, Opens-1, Clicks-2</t>
  </si>
  <si>
    <t>Kevin^Knight^N719KX</t>
  </si>
  <si>
    <t>Bud^Frarer^N719KX</t>
  </si>
  <si>
    <t>Gary^Knight^N719KX</t>
  </si>
  <si>
    <t>3/21-Sent, Opens-3</t>
  </si>
  <si>
    <t>James^Warren^N777FL</t>
  </si>
  <si>
    <t>Mar-24-2022</t>
  </si>
  <si>
    <t>James^Hicks^Your G150 Clients</t>
  </si>
  <si>
    <t>3/17/2022
Returned - NDAA
Resent: 3/28/2022</t>
  </si>
  <si>
    <t>Ben^Sutton^N101RX</t>
  </si>
  <si>
    <t>Luci^Johnson^N12WF</t>
  </si>
  <si>
    <t>Lawrence^Cooper^N13WF</t>
  </si>
  <si>
    <t>OPERATED, MANAGED BY PINNACLE/ SDL
N209AW/209, N511CT/234
07apr - Primary POC/ called 480-998-8989 X402, left voice mail for Scott Guetti - Director of Maintenance
11apr - ctc Guetti/ operating G150 for only 4-5 months but interested in STC/ sent quote package
18apr - sent followup email
21apr - N20TW, N458TB no longer at Pinnacle - N209A$ &amp; N511CT are currently only G150s in fleet/ OPERATED, MANAGED BY PINNACLE/ SDL</t>
  </si>
  <si>
    <t>28mar -  email: "Hi, What's the cost and time frame of the G150 flap/slat STC?"</t>
  </si>
  <si>
    <t>07apr - reception referred to Clesson Hill/ VP Finance/ not in today, left voice mail - follow-up needed MANAGED BY BRADLEY MACK/SDL</t>
  </si>
  <si>
    <t>06apr - ctc POC/ M Randolph, has had the problem, sending quote
18apr - sent follow up email</t>
  </si>
  <si>
    <t>07apr - Ph numb answered as "wrong number", N151PW is in Mayo Aviation charter fleet, at ARA, and DavidR has contacts, will talk and advise contact info.
15apr - DaveR checked with Mayo, advise we contact direct
19apr - Mayo Aviation (ARA) - 7735 S Peoria St, Englewood, CO 80112/ ctc Marvin Stein, Dir Aviation - left phone message</t>
  </si>
  <si>
    <t>04apr - Keizer/ Chf Pilot - sent white paper and FAQs - follow up needed
18apr - sent followup email</t>
  </si>
  <si>
    <t>07apr - ctc Kevin Welch/ not had the problem before but interested and will discuss with his maint lead- Gary Eberhardt, Corporate Air Center, Burlington, WA
18apr - sent followup email/ responded he is looking for metrics on how often problem occurs (cost/benefit analysis)
18apr- sent email to Peregrine team asking if any issue metrics available, i.e. GAC?</t>
  </si>
  <si>
    <t>05apr - Two aircraft; sn 275 &amp; 305 - Duncan does hvy maint
06apr - sent f-u email/ replied will advise if interested</t>
  </si>
  <si>
    <t>19apr - ctc James Warren/ CA office - voice message
Registration Type:	Corporation
Owner:	Agnes Llc
Address:	Ashland, OR 97520
United States</t>
  </si>
  <si>
    <t>06apr - ctc James Hicks &amp; sent quote
18apr - sent followup email</t>
  </si>
  <si>
    <t>P.O. Box 21528
Winston-Salem, NC 27120
14apr - ph num listed is for Snapper mowers/ 336-263-3761 is ok?/ current address:  500 W. 5TH STREET, SUITE 1200, WINSTON-SALEM 27101
North Carolina OR 1001 W 4th St, Winston-Salem, North Carolina 27101</t>
  </si>
  <si>
    <t>14apr - Ben Sutton is Teall founder, Managing Prtner</t>
  </si>
  <si>
    <t>19apr - corrected N12WF is SN 323</t>
  </si>
  <si>
    <t>N13WF: TVI
N12WF: TVI</t>
  </si>
  <si>
    <t>N150JN: MVW</t>
  </si>
  <si>
    <t>N1ED: YNG</t>
  </si>
  <si>
    <t>N67KP: PTS</t>
  </si>
  <si>
    <t xml:space="preserve">N20TW: </t>
  </si>
  <si>
    <t>Thomasville</t>
  </si>
  <si>
    <t>Stanwood</t>
  </si>
  <si>
    <t>Youngstown</t>
  </si>
  <si>
    <t>OH</t>
  </si>
  <si>
    <t>Vienna</t>
  </si>
  <si>
    <t>Cabot</t>
  </si>
  <si>
    <t>AR</t>
  </si>
  <si>
    <t>Elkhorn</t>
  </si>
  <si>
    <t>WI</t>
  </si>
  <si>
    <t>New York</t>
  </si>
  <si>
    <t>NY</t>
  </si>
  <si>
    <t>Whitefish</t>
  </si>
  <si>
    <t>MT</t>
  </si>
  <si>
    <t>John^Lohmueller^N13WF, N12WF</t>
  </si>
  <si>
    <t>Loren^Ness^N150JN</t>
  </si>
  <si>
    <t>Timon^Kaple^N1ED</t>
  </si>
  <si>
    <t>3/21-Sent, Opens-2, Clicks-1</t>
  </si>
  <si>
    <t>Chuck^Eaves^N1ED</t>
  </si>
  <si>
    <t>Michael^Marietta^N67KP</t>
  </si>
  <si>
    <t>3/17/2022
Returned-NDAA</t>
  </si>
  <si>
    <t>John^Adams^N20TW</t>
  </si>
  <si>
    <t>^^N20TW</t>
  </si>
  <si>
    <t>Hans^Schaupp^N20TW</t>
  </si>
  <si>
    <t>Richard^Vogel^N20TW</t>
  </si>
  <si>
    <t>Randy^Perkins^N20TW</t>
  </si>
  <si>
    <t>14apr - corp num: 229-226-9110, address: 1919 Flowers Cir, Thomasville, Georgia, 31757
N13WF is SN</t>
  </si>
  <si>
    <t>19apr - 1st/ need to contact Lohmueller/ WIP</t>
  </si>
  <si>
    <t>14apr - Loren Ness, owner, co is Ness Management, LLC ph 360-488-2992 - left voice mail</t>
  </si>
  <si>
    <t>14apr - family owns SF 49ers, left ph message for Eaves/ Flt Ops Mgr</t>
  </si>
  <si>
    <t>19apr - ctc M Marietta/ VP Director</t>
  </si>
  <si>
    <t>Chambersburg</t>
  </si>
  <si>
    <t>PA</t>
  </si>
  <si>
    <t>Diablo</t>
  </si>
  <si>
    <t>Wendell</t>
  </si>
  <si>
    <t>Colby^Nitterhouse^N20TW</t>
  </si>
  <si>
    <t>Jack^Draughon^N20TW</t>
  </si>
  <si>
    <t>Paul^McEwan^N20TW</t>
  </si>
  <si>
    <t>Patrick^McKee^N20TW</t>
  </si>
  <si>
    <t>N458TB: SCF</t>
  </si>
  <si>
    <t xml:space="preserve">N511CT: 
N20TW: </t>
  </si>
  <si>
    <t>William^Brownlee^N458TB</t>
  </si>
  <si>
    <t>Vishal^Hiremaths^N511CT, N20TW</t>
  </si>
  <si>
    <t>3/21-Sent, Opens-5</t>
  </si>
  <si>
    <t>Glenn^Gonzales^N511CT, N20TW</t>
  </si>
  <si>
    <t>07apr - talked to Brownlee/ acft is with Pinnacle Aviation in SDL, already WIP see Pinnacle Notes
21apr - no longer at Pinnacle - owner sold acft</t>
  </si>
  <si>
    <t>21apr - N20TW is no longer at Pinnacle, N511CT still at Pinnacle</t>
  </si>
  <si>
    <t>19apr - ctc Gonzales/ JetIt needed/ noticed another TN 20TW/ sn 295 shows up at JetIt, along with N511CT/ WIP to sort out multiple owners/ TN's
21apr - N20TW is no longer at Pinnacle, N511CT still at Pinnacle
N511CT OPERATED, MANAGED BY PINNACLE/ SDL</t>
  </si>
  <si>
    <t>Provo</t>
  </si>
  <si>
    <t>Battle Creek</t>
  </si>
  <si>
    <t>MI</t>
  </si>
  <si>
    <t>Lincoln</t>
  </si>
  <si>
    <t>NE</t>
  </si>
  <si>
    <t>Duncan G150 Clients</t>
  </si>
  <si>
    <t>Elliott G150 Clients</t>
  </si>
  <si>
    <t>1</t>
  </si>
  <si>
    <t xml:space="preserve">Mar-17-2022
 </t>
  </si>
  <si>
    <t>2</t>
  </si>
  <si>
    <t>DRAFT reduced Approved Quote Package.pdf
L-21-0027 Rev IR</t>
  </si>
  <si>
    <t>Gama Aviation, LLC
N819AM, LLC</t>
  </si>
  <si>
    <t>Shelton
San Ramon</t>
  </si>
  <si>
    <t>CT
CA</t>
  </si>
  <si>
    <t>3/21-Sent
4/11-Sent, Opens-1, Clicks-1
3/21-Sent
4/11-Sent</t>
  </si>
  <si>
    <t>Blue Star Management, LLC
Pinnacle Aviation, Inc.</t>
  </si>
  <si>
    <t>Craig
Scottsdale</t>
  </si>
  <si>
    <t>AK
AZ</t>
  </si>
  <si>
    <t>No AGG Contact Required
WIP Interested, Processing</t>
  </si>
  <si>
    <t>44662</t>
  </si>
  <si>
    <t>Corwin Brothers, LLC
Sewanee Ventures, LLC
ATG Aviation, LLC
Society Street Partners, LLC
Waldec Foods, LLC
430 Holdings, Inc.</t>
  </si>
  <si>
    <t>Fargo
Nashville
Shoal Creek
Greensboro
Tampa
Morrisville</t>
  </si>
  <si>
    <t>ND
TN
AL
NC
FL</t>
  </si>
  <si>
    <t>1
2</t>
  </si>
  <si>
    <t>1
3</t>
  </si>
  <si>
    <t>Grayhawk Development
GH Consulting Services, LLC
Nick Chapman Consulting, LLC
Bradley Mack Aviation, Inc.</t>
  </si>
  <si>
    <t>Scottsdale
Phoenix</t>
  </si>
  <si>
    <t xml:space="preserve"> 
Mar-17-2022</t>
  </si>
  <si>
    <t>Randolph mobile number
Bradley Mack office number</t>
  </si>
  <si>
    <t>07apr - reception referred to Clesson Hill/ VP Finance/ not in today, left voice mail - follow-up needed MANAGED BY BRADLEY MACK/SDL
MANAGED BY BRADLEY MACK/SDL
Will contact co-owner, Chapman, if needed
MANAGED BY BRADLEY MACK/ SDL
06apr - ctc POC/ M Randolph, has had the problem, sending quote
18apr - sent follow up email
SEE ABOVE</t>
  </si>
  <si>
    <t>44657</t>
  </si>
  <si>
    <t>44658</t>
  </si>
  <si>
    <t>Martis Holdings, LLC
GJK, LLC</t>
  </si>
  <si>
    <t>44656</t>
  </si>
  <si>
    <t>Provo
Battle Creek
Lincoln</t>
  </si>
  <si>
    <t>UT
MI
NE</t>
  </si>
  <si>
    <t>DBCT, LLC
DeBartolo Corporation</t>
  </si>
  <si>
    <t>Youngstown
Vienna</t>
  </si>
  <si>
    <t>A4 Air, LLC
IGOTTAGO, LLC
JS Aviation, LLC
Lovo Holdings, LLC
Vanny &amp; RP, LLC
Franklin Transportation Group, LLC
SJ Aviation, LLC
Knysna Ventures, LLC
GML Development, Inc.</t>
  </si>
  <si>
    <t>Cabot
Elkhorn
New York
Whitefish
Chambersburg
Atlanta
Diablo
Wendell</t>
  </si>
  <si>
    <t>AR
WI
NY
MT
PA
GA
CA
NC</t>
  </si>
  <si>
    <t>3/17/2022
Returned-NDAA
Mar-17-2022</t>
  </si>
  <si>
    <t>1
2
3</t>
  </si>
  <si>
    <t>21apr - N20TW is no longer at Pinnacle, N511CT still at Pinnacle
19apr - ctc Gonzales/ JetIt needed/ noticed another TN 20TW/ sn 295 shows up at JetIt, along with N511CT/ WIP to sort out multiple owners/ TN's
21apr - N20TW is no longer at Pinnacle, N511CT still at Pinnacle
N511CT OPERATED, MANAGED BY PINNACLE/ SDL</t>
  </si>
  <si>
    <t>Chad^Doehring^Duncan G150 Clients</t>
  </si>
  <si>
    <t>Andrew^Richards^Duncan G150 Clients</t>
  </si>
  <si>
    <t>Director^of Maintenance^Duncan G150 Clients</t>
  </si>
  <si>
    <t>Andy^Bertrand^Elliott G150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</si>
</sst>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8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FFDDD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9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" fillId="0" borderId="0" xfId="1" applyNumberFormat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3" borderId="0" xfId="0" applyFont="1" applyFill="1" applyAlignment="1">
      <alignment vertical="top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horizontal="center" vertical="top"/>
    </xf>
    <xf numFmtId="0" fontId="0" fillId="5" borderId="0" xfId="0" applyFill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2" fillId="6" borderId="0" xfId="0" applyFont="1" applyFill="1" applyAlignment="1">
      <alignment vertical="top"/>
    </xf>
    <xf numFmtId="0" fontId="4" fillId="0" borderId="0" xfId="1" applyBorder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0" fillId="3" borderId="0" xfId="0" applyFill="1" applyAlignment="1">
      <alignment vertical="top"/>
    </xf>
    <xf numFmtId="49" fontId="0" fillId="0" borderId="0" xfId="0" applyNumberForma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0" fillId="7" borderId="0" xfId="0" applyFill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vertical="top"/>
    </xf>
    <xf numFmtId="0" fontId="5" fillId="3" borderId="0" xfId="0" applyFont="1" applyFill="1" applyAlignment="1">
      <alignment vertical="top" wrapText="1"/>
    </xf>
    <xf numFmtId="0" fontId="0" fillId="4" borderId="0" xfId="0" applyFill="1" applyAlignment="1">
      <alignment horizontal="center" vertical="center"/>
    </xf>
    <xf numFmtId="0" fontId="0" fillId="8" borderId="0" xfId="0" applyFill="1" applyAlignment="1">
      <alignment horizontal="center" vertical="top"/>
    </xf>
    <xf numFmtId="15" fontId="0" fillId="0" borderId="0" xfId="0" applyNumberFormat="1" applyAlignment="1">
      <alignment horizontal="left" vertical="top"/>
    </xf>
    <xf numFmtId="0" fontId="0" fillId="9" borderId="0" xfId="0" applyFill="1" applyAlignment="1">
      <alignment horizontal="center" vertical="center"/>
    </xf>
    <xf numFmtId="49" fontId="0" fillId="6" borderId="0" xfId="0" applyNumberFormat="1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10" borderId="0" xfId="0" applyFill="1" applyAlignment="1">
      <alignment vertical="top"/>
    </xf>
    <xf numFmtId="0" fontId="0" fillId="10" borderId="0" xfId="0" applyFill="1" applyAlignment="1">
      <alignment vertical="top" wrapText="1"/>
    </xf>
    <xf numFmtId="16" fontId="0" fillId="0" borderId="0" xfId="0" applyNumberFormat="1" applyAlignment="1">
      <alignment horizontal="left" vertical="top"/>
    </xf>
    <xf numFmtId="49" fontId="8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49" fontId="0" fillId="0" borderId="0" xfId="0" quotePrefix="1" applyNumberFormat="1" applyAlignment="1">
      <alignment vertical="top"/>
    </xf>
    <xf numFmtId="0" fontId="0" fillId="6" borderId="0" xfId="0" applyFill="1" applyAlignment="1">
      <alignment horizontal="center" vertical="top"/>
    </xf>
    <xf numFmtId="0" fontId="0" fillId="11" borderId="0" xfId="0" applyFill="1" applyAlignment="1">
      <alignment horizontal="center" vertical="center"/>
    </xf>
    <xf numFmtId="49" fontId="0" fillId="12" borderId="0" xfId="0" applyNumberFormat="1" applyFill="1" applyAlignment="1">
      <alignment vertical="top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49" fontId="0" fillId="0" borderId="0" xfId="0" applyNumberFormat="1" applyAlignment="1">
      <alignment horizontal="center" vertical="top" wrapText="1"/>
    </xf>
    <xf numFmtId="49" fontId="5" fillId="11" borderId="0" xfId="0" applyNumberFormat="1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49" fontId="5" fillId="5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49" fontId="5" fillId="9" borderId="0" xfId="0" applyNumberFormat="1" applyFont="1" applyFill="1" applyAlignment="1">
      <alignment vertical="top"/>
    </xf>
    <xf numFmtId="0" fontId="5" fillId="5" borderId="0" xfId="0" applyFont="1" applyFill="1" applyAlignment="1">
      <alignment vertical="top"/>
    </xf>
    <xf numFmtId="49" fontId="10" fillId="6" borderId="0" xfId="0" applyNumberFormat="1" applyFont="1" applyFill="1" applyAlignment="1">
      <alignment vertical="top"/>
    </xf>
    <xf numFmtId="0" fontId="5" fillId="9" borderId="0" xfId="0" applyFont="1" applyFill="1" applyAlignment="1">
      <alignment vertical="top"/>
    </xf>
    <xf numFmtId="49" fontId="5" fillId="13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49" fontId="5" fillId="10" borderId="0" xfId="0" applyNumberFormat="1" applyFont="1" applyFill="1" applyAlignment="1">
      <alignment vertical="top"/>
    </xf>
    <xf numFmtId="49" fontId="5" fillId="14" borderId="0" xfId="0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0" fillId="0" borderId="2" xfId="0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vertical="top"/>
    </xf>
    <xf numFmtId="0" fontId="0" fillId="0" borderId="5" xfId="0" applyBorder="1" applyAlignment="1">
      <alignment vertical="top"/>
    </xf>
    <xf numFmtId="49" fontId="5" fillId="11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49" fontId="5" fillId="9" borderId="7" xfId="0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49" fontId="5" fillId="11" borderId="0" xfId="0" applyNumberFormat="1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49" fontId="10" fillId="6" borderId="7" xfId="0" applyNumberFormat="1" applyFont="1" applyFill="1" applyBorder="1" applyAlignment="1">
      <alignment vertical="top"/>
    </xf>
    <xf numFmtId="49" fontId="5" fillId="13" borderId="7" xfId="0" applyNumberFormat="1" applyFont="1" applyFill="1" applyBorder="1" applyAlignment="1">
      <alignment vertical="top"/>
    </xf>
    <xf numFmtId="49" fontId="5" fillId="10" borderId="7" xfId="0" applyNumberFormat="1" applyFont="1" applyFill="1" applyBorder="1" applyAlignment="1">
      <alignment vertical="top"/>
    </xf>
    <xf numFmtId="49" fontId="5" fillId="14" borderId="7" xfId="0" applyNumberFormat="1" applyFont="1" applyFill="1" applyBorder="1" applyAlignment="1">
      <alignment vertical="top"/>
    </xf>
    <xf numFmtId="49" fontId="5" fillId="3" borderId="9" xfId="0" applyNumberFormat="1" applyFont="1" applyFill="1" applyBorder="1" applyAlignment="1">
      <alignment vertical="top"/>
    </xf>
    <xf numFmtId="0" fontId="0" fillId="0" borderId="10" xfId="0" applyBorder="1" applyAlignment="1">
      <alignment vertical="top"/>
    </xf>
    <xf numFmtId="49" fontId="5" fillId="11" borderId="10" xfId="0" applyNumberFormat="1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/>
    </xf>
    <xf numFmtId="49" fontId="5" fillId="13" borderId="0" xfId="0" applyNumberFormat="1" applyFont="1" applyFill="1" applyBorder="1" applyAlignment="1">
      <alignment horizontal="center" vertical="center" wrapText="1"/>
    </xf>
    <xf numFmtId="0" fontId="5" fillId="13" borderId="0" xfId="0" applyFont="1" applyFill="1" applyBorder="1" applyAlignment="1">
      <alignment horizontal="center" vertical="center"/>
    </xf>
    <xf numFmtId="0" fontId="5" fillId="13" borderId="0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12" fillId="15" borderId="12" xfId="0" applyFont="1" applyFill="1" applyBorder="1"/>
    <xf numFmtId="0" fontId="12" fillId="15" borderId="13" xfId="0" applyFont="1" applyFill="1" applyBorder="1"/>
    <xf numFmtId="0" fontId="0" fillId="16" borderId="12" xfId="0" applyFont="1" applyFill="1" applyBorder="1" applyAlignment="1">
      <alignment vertical="top"/>
    </xf>
    <xf numFmtId="0" fontId="0" fillId="16" borderId="13" xfId="0" applyFont="1" applyFill="1" applyBorder="1" applyAlignment="1">
      <alignment vertical="top"/>
    </xf>
    <xf numFmtId="0" fontId="0" fillId="0" borderId="12" xfId="0" applyFont="1" applyBorder="1" applyAlignment="1">
      <alignment vertical="top"/>
    </xf>
    <xf numFmtId="0" fontId="2" fillId="3" borderId="13" xfId="0" applyFont="1" applyFill="1" applyBorder="1" applyAlignment="1">
      <alignment vertical="top"/>
    </xf>
    <xf numFmtId="0" fontId="0" fillId="6" borderId="13" xfId="0" applyFont="1" applyFill="1" applyBorder="1" applyAlignment="1">
      <alignment vertical="top"/>
    </xf>
    <xf numFmtId="0" fontId="0" fillId="3" borderId="13" xfId="0" applyFont="1" applyFill="1" applyBorder="1" applyAlignment="1">
      <alignment vertical="top"/>
    </xf>
    <xf numFmtId="0" fontId="0" fillId="0" borderId="13" xfId="0" applyFont="1" applyBorder="1" applyAlignment="1">
      <alignment vertical="top"/>
    </xf>
    <xf numFmtId="0" fontId="12" fillId="15" borderId="13" xfId="0" applyFont="1" applyFill="1" applyBorder="1" applyAlignment="1">
      <alignment wrapText="1"/>
    </xf>
    <xf numFmtId="49" fontId="12" fillId="15" borderId="13" xfId="0" applyNumberFormat="1" applyFont="1" applyFill="1" applyBorder="1"/>
    <xf numFmtId="0" fontId="0" fillId="16" borderId="13" xfId="0" applyFont="1" applyFill="1" applyBorder="1" applyAlignment="1">
      <alignment vertical="top" wrapText="1"/>
    </xf>
    <xf numFmtId="49" fontId="0" fillId="16" borderId="13" xfId="0" applyNumberFormat="1" applyFont="1" applyFill="1" applyBorder="1" applyAlignment="1">
      <alignment vertical="top"/>
    </xf>
    <xf numFmtId="0" fontId="0" fillId="3" borderId="13" xfId="0" applyFont="1" applyFill="1" applyBorder="1" applyAlignment="1">
      <alignment vertical="top" wrapText="1"/>
    </xf>
    <xf numFmtId="49" fontId="0" fillId="0" borderId="13" xfId="0" applyNumberFormat="1" applyFont="1" applyBorder="1" applyAlignment="1">
      <alignment vertical="top"/>
    </xf>
    <xf numFmtId="0" fontId="0" fillId="0" borderId="13" xfId="0" applyFont="1" applyBorder="1" applyAlignment="1">
      <alignment vertical="top" wrapText="1"/>
    </xf>
    <xf numFmtId="49" fontId="0" fillId="16" borderId="13" xfId="0" applyNumberFormat="1" applyFont="1" applyFill="1" applyBorder="1" applyAlignment="1">
      <alignment vertical="top" wrapText="1"/>
    </xf>
    <xf numFmtId="0" fontId="0" fillId="6" borderId="13" xfId="0" applyFont="1" applyFill="1" applyBorder="1" applyAlignment="1">
      <alignment vertical="top" wrapText="1"/>
    </xf>
    <xf numFmtId="0" fontId="12" fillId="15" borderId="13" xfId="0" applyFont="1" applyFill="1" applyBorder="1" applyAlignment="1">
      <alignment horizontal="left"/>
    </xf>
    <xf numFmtId="0" fontId="0" fillId="16" borderId="13" xfId="0" applyFont="1" applyFill="1" applyBorder="1" applyAlignment="1">
      <alignment horizontal="center" vertical="top"/>
    </xf>
    <xf numFmtId="0" fontId="0" fillId="4" borderId="13" xfId="0" applyFont="1" applyFill="1" applyBorder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0" fontId="0" fillId="7" borderId="13" xfId="0" applyFont="1" applyFill="1" applyBorder="1" applyAlignment="1">
      <alignment horizontal="center" vertical="top"/>
    </xf>
    <xf numFmtId="0" fontId="12" fillId="15" borderId="13" xfId="0" applyFont="1" applyFill="1" applyBorder="1" applyAlignment="1">
      <alignment horizontal="center" wrapText="1"/>
    </xf>
    <xf numFmtId="49" fontId="12" fillId="15" borderId="13" xfId="0" applyNumberFormat="1" applyFont="1" applyFill="1" applyBorder="1" applyAlignment="1">
      <alignment horizontal="center" wrapText="1"/>
    </xf>
    <xf numFmtId="0" fontId="0" fillId="16" borderId="13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center"/>
    </xf>
    <xf numFmtId="0" fontId="0" fillId="16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top" wrapText="1"/>
    </xf>
    <xf numFmtId="0" fontId="0" fillId="5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3" borderId="13" xfId="0" applyFont="1" applyFill="1" applyBorder="1" applyAlignment="1">
      <alignment vertical="top" wrapText="1"/>
    </xf>
    <xf numFmtId="0" fontId="4" fillId="16" borderId="13" xfId="1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12" fillId="15" borderId="13" xfId="0" applyFont="1" applyFill="1" applyBorder="1" applyAlignment="1">
      <alignment horizontal="left" vertical="top" wrapText="1"/>
    </xf>
    <xf numFmtId="0" fontId="12" fillId="15" borderId="14" xfId="0" applyFont="1" applyFill="1" applyBorder="1" applyAlignment="1">
      <alignment horizontal="left" vertical="top"/>
    </xf>
    <xf numFmtId="0" fontId="0" fillId="16" borderId="13" xfId="0" applyFont="1" applyFill="1" applyBorder="1" applyAlignment="1">
      <alignment horizontal="left" vertical="top"/>
    </xf>
    <xf numFmtId="0" fontId="0" fillId="16" borderId="14" xfId="0" applyFont="1" applyFill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14" fontId="0" fillId="0" borderId="13" xfId="0" applyNumberFormat="1" applyFont="1" applyBorder="1" applyAlignment="1">
      <alignment horizontal="left" vertical="top"/>
    </xf>
    <xf numFmtId="14" fontId="0" fillId="16" borderId="13" xfId="0" applyNumberFormat="1" applyFont="1" applyFill="1" applyBorder="1" applyAlignment="1">
      <alignment horizontal="left" vertical="top"/>
    </xf>
    <xf numFmtId="0" fontId="2" fillId="16" borderId="13" xfId="0" applyFont="1" applyFill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49" fontId="0" fillId="0" borderId="13" xfId="0" applyNumberFormat="1" applyFont="1" applyBorder="1" applyAlignment="1">
      <alignment vertical="top" wrapText="1"/>
    </xf>
    <xf numFmtId="0" fontId="0" fillId="8" borderId="13" xfId="0" applyFont="1" applyFill="1" applyBorder="1" applyAlignment="1">
      <alignment horizontal="center" vertical="top"/>
    </xf>
    <xf numFmtId="0" fontId="0" fillId="9" borderId="13" xfId="0" applyFont="1" applyFill="1" applyBorder="1" applyAlignment="1">
      <alignment horizontal="center" vertical="center"/>
    </xf>
    <xf numFmtId="15" fontId="0" fillId="0" borderId="13" xfId="0" applyNumberFormat="1" applyFont="1" applyBorder="1" applyAlignment="1">
      <alignment horizontal="left" vertical="top"/>
    </xf>
    <xf numFmtId="15" fontId="0" fillId="16" borderId="13" xfId="0" applyNumberFormat="1" applyFont="1" applyFill="1" applyBorder="1" applyAlignment="1">
      <alignment horizontal="left" vertical="top"/>
    </xf>
    <xf numFmtId="0" fontId="0" fillId="10" borderId="13" xfId="0" applyFont="1" applyFill="1" applyBorder="1" applyAlignment="1">
      <alignment vertical="top"/>
    </xf>
    <xf numFmtId="0" fontId="0" fillId="2" borderId="13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left" vertical="top" wrapText="1"/>
    </xf>
    <xf numFmtId="0" fontId="0" fillId="10" borderId="13" xfId="0" applyFont="1" applyFill="1" applyBorder="1" applyAlignment="1">
      <alignment vertical="top" wrapText="1"/>
    </xf>
    <xf numFmtId="16" fontId="0" fillId="0" borderId="13" xfId="0" applyNumberFormat="1" applyFont="1" applyBorder="1" applyAlignment="1">
      <alignment horizontal="left" vertical="top"/>
    </xf>
    <xf numFmtId="49" fontId="0" fillId="0" borderId="13" xfId="0" quotePrefix="1" applyNumberFormat="1" applyFont="1" applyBorder="1" applyAlignment="1">
      <alignment vertical="top"/>
    </xf>
    <xf numFmtId="0" fontId="0" fillId="6" borderId="13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center"/>
    </xf>
    <xf numFmtId="0" fontId="2" fillId="16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130">
    <dxf>
      <fill>
        <patternFill>
          <bgColor rgb="FFCFFDDD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FFDDD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FFDDD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ont>
        <b/>
        <i/>
      </font>
    </dxf>
    <dxf>
      <fill>
        <patternFill>
          <bgColor rgb="FFCFFDDD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ont>
        <b/>
        <i/>
      </font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bottom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bottom" textRotation="0" indent="0" justifyLastLine="0" shrinkToFit="0" readingOrder="0"/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885825</xdr:colOff>
          <xdr:row>0</xdr:row>
          <xdr:rowOff>28575</xdr:rowOff>
        </xdr:from>
        <xdr:to>
          <xdr:col>28</xdr:col>
          <xdr:colOff>2314575</xdr:colOff>
          <xdr:row>0</xdr:row>
          <xdr:rowOff>314325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Create Quotes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885825</xdr:colOff>
          <xdr:row>0</xdr:row>
          <xdr:rowOff>28575</xdr:rowOff>
        </xdr:from>
        <xdr:to>
          <xdr:col>28</xdr:col>
          <xdr:colOff>2314575</xdr:colOff>
          <xdr:row>0</xdr:row>
          <xdr:rowOff>314325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Create Quotes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220406%20-%20Final%20Email%20and%20Cold%20Call%20List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P"/>
      <sheetName val="JETNET Data"/>
      <sheetName val="Aircraft Trustee"/>
      <sheetName val="Sorter"/>
      <sheetName val="Maintenance Facilities"/>
      <sheetName val="Bounced"/>
      <sheetName val="Sent"/>
      <sheetName val="Opened"/>
      <sheetName val="Clicked"/>
      <sheetName val="unsub"/>
      <sheetName val="not_opened"/>
      <sheetName val="resend-clicks"/>
      <sheetName val="resend-not_opened"/>
      <sheetName val="resend-sent"/>
      <sheetName val="resend-bounces"/>
      <sheetName val="resend-open"/>
      <sheetName val="results"/>
      <sheetName val="Postage"/>
      <sheetName val="Final Mailing Addresses"/>
      <sheetName val="Final Email List"/>
      <sheetName val="Final Phone List"/>
      <sheetName val="Quote O'Matic"/>
      <sheetName val="quote these"/>
      <sheetName val="Final Ph WIPsumm 29APR22"/>
      <sheetName val="Final Ph TBDsumm 29APR22"/>
      <sheetName val="Followup O'Matic"/>
      <sheetName val="x220406 - Final Email and Cold "/>
    </sheetNames>
    <definedNames>
      <definedName name="QuoteTheseSub"/>
    </definedNames>
    <sheetDataSet>
      <sheetData sheetId="0"/>
      <sheetData sheetId="1"/>
      <sheetData sheetId="2"/>
      <sheetData sheetId="3"/>
      <sheetData sheetId="4">
        <row r="1">
          <cell r="B1" t="str">
            <v>CRS</v>
          </cell>
          <cell r="D1" t="str">
            <v>Notes</v>
          </cell>
          <cell r="E1" t="str">
            <v>Addr1</v>
          </cell>
          <cell r="F1" t="str">
            <v>Addr2</v>
          </cell>
          <cell r="G1" t="str">
            <v>Addr3</v>
          </cell>
          <cell r="H1" t="str">
            <v>City</v>
          </cell>
          <cell r="I1" t="str">
            <v>State</v>
          </cell>
          <cell r="J1" t="str">
            <v>Zip</v>
          </cell>
          <cell r="K1" t="str">
            <v>Country</v>
          </cell>
          <cell r="L1" t="str">
            <v>Phone</v>
          </cell>
          <cell r="M1" t="str">
            <v>First</v>
          </cell>
          <cell r="N1" t="str">
            <v>Last</v>
          </cell>
          <cell r="O1" t="str">
            <v>Title</v>
          </cell>
          <cell r="P1" t="str">
            <v>email</v>
          </cell>
          <cell r="Q1" t="str">
            <v>Web</v>
          </cell>
        </row>
        <row r="2">
          <cell r="A2" t="str">
            <v>Canada</v>
          </cell>
          <cell r="C2" t="str">
            <v>Aurora Jet Partners</v>
          </cell>
          <cell r="D2" t="str">
            <v>No G150s in fleet</v>
          </cell>
          <cell r="E2" t="str">
            <v>3759 60 Ave East</v>
          </cell>
          <cell r="H2" t="str">
            <v>Edmonton International Airport</v>
          </cell>
          <cell r="I2" t="str">
            <v>AB</v>
          </cell>
          <cell r="J2" t="str">
            <v>T9E 0V4</v>
          </cell>
          <cell r="K2" t="str">
            <v>Canada</v>
          </cell>
          <cell r="L2" t="str">
            <v>+1 (888) 797-5387</v>
          </cell>
          <cell r="M2" t="str">
            <v>Director</v>
          </cell>
          <cell r="N2" t="str">
            <v>of Maintenance</v>
          </cell>
          <cell r="Q2" t="str">
            <v>https://aurorajet.ca/</v>
          </cell>
        </row>
        <row r="3">
          <cell r="A3" t="str">
            <v>Canada</v>
          </cell>
          <cell r="C3" t="str">
            <v>Chartright Air Group</v>
          </cell>
          <cell r="D3" t="str">
            <v>No G150s in fleet</v>
          </cell>
          <cell r="E3" t="str">
            <v>2450 Derry Rd E</v>
          </cell>
          <cell r="F3" t="str">
            <v>Hangar 6</v>
          </cell>
          <cell r="H3" t="str">
            <v>Mississauga</v>
          </cell>
          <cell r="I3" t="str">
            <v>ON</v>
          </cell>
          <cell r="J3" t="str">
            <v>L5S 1B2</v>
          </cell>
          <cell r="K3" t="str">
            <v>Canada</v>
          </cell>
          <cell r="L3" t="str">
            <v>+1 (905) 671-4674</v>
          </cell>
          <cell r="M3" t="str">
            <v>Constantine</v>
          </cell>
          <cell r="N3" t="str">
            <v>Tsokas</v>
          </cell>
          <cell r="O3" t="str">
            <v>Vice President, Maintenance</v>
          </cell>
          <cell r="Q3" t="str">
            <v>https://chartright.com/</v>
          </cell>
        </row>
        <row r="4">
          <cell r="A4" t="str">
            <v>Canada</v>
          </cell>
          <cell r="C4" t="str">
            <v>Fast Air</v>
          </cell>
          <cell r="D4" t="str">
            <v>G150 maintenance</v>
          </cell>
          <cell r="E4" t="str">
            <v>80 Hangar Line Rd</v>
          </cell>
          <cell r="H4" t="str">
            <v>Winnipeg</v>
          </cell>
          <cell r="I4" t="str">
            <v>MN</v>
          </cell>
          <cell r="J4" t="str">
            <v>R3J 3Y7</v>
          </cell>
          <cell r="K4" t="str">
            <v>Canada</v>
          </cell>
          <cell r="L4" t="str">
            <v>+1 (204) 833-2252</v>
          </cell>
          <cell r="M4" t="str">
            <v>Denis</v>
          </cell>
          <cell r="N4" t="str">
            <v>Bourgouin</v>
          </cell>
          <cell r="P4" t="str">
            <v>info@flyfastair.com</v>
          </cell>
          <cell r="Q4" t="str">
            <v>https://flyfastair.com</v>
          </cell>
        </row>
        <row r="5">
          <cell r="A5" t="str">
            <v>Canada</v>
          </cell>
          <cell r="C5" t="str">
            <v>Jetport</v>
          </cell>
          <cell r="D5" t="str">
            <v>"Gulfstream G100 series"</v>
          </cell>
          <cell r="E5" t="str">
            <v>520-9300 Airport Rd</v>
          </cell>
          <cell r="F5" t="str">
            <v>Hamilton International Airport</v>
          </cell>
          <cell r="H5" t="str">
            <v>Mount Hope</v>
          </cell>
          <cell r="I5" t="str">
            <v>ON</v>
          </cell>
          <cell r="J5" t="str">
            <v>L0R 1W0</v>
          </cell>
          <cell r="K5" t="str">
            <v>Canada</v>
          </cell>
          <cell r="L5" t="str">
            <v>+1 (905) 679-2400</v>
          </cell>
          <cell r="M5" t="str">
            <v>Director</v>
          </cell>
          <cell r="N5" t="str">
            <v>of Maintenance</v>
          </cell>
          <cell r="P5" t="str">
            <v>amo@jetport.com</v>
          </cell>
          <cell r="Q5" t="str">
            <v>https://jetport.com</v>
          </cell>
        </row>
        <row r="6">
          <cell r="A6" t="str">
            <v>Canada</v>
          </cell>
          <cell r="C6" t="str">
            <v>Quantum Aviation</v>
          </cell>
          <cell r="D6" t="str">
            <v>???</v>
          </cell>
          <cell r="E6" t="str">
            <v>2450 Derry Rd E</v>
          </cell>
          <cell r="H6" t="str">
            <v>Mississauga</v>
          </cell>
          <cell r="I6" t="str">
            <v>ON</v>
          </cell>
          <cell r="J6" t="str">
            <v>L5S 1B2</v>
          </cell>
          <cell r="K6" t="str">
            <v>Canada</v>
          </cell>
          <cell r="M6" t="str">
            <v>Director</v>
          </cell>
          <cell r="N6" t="str">
            <v>of Maintenance</v>
          </cell>
          <cell r="Q6" t="str">
            <v>https://quantum.aero/</v>
          </cell>
        </row>
        <row r="7">
          <cell r="A7" t="str">
            <v>Canada</v>
          </cell>
          <cell r="C7" t="str">
            <v>Skyservice Business Aviation Services</v>
          </cell>
          <cell r="D7" t="str">
            <v>"Gustream service"</v>
          </cell>
          <cell r="E7" t="str">
            <v>PO Box 160</v>
          </cell>
          <cell r="H7" t="str">
            <v>Toronto</v>
          </cell>
          <cell r="I7" t="str">
            <v>ON</v>
          </cell>
          <cell r="J7" t="str">
            <v xml:space="preserve">L5P 1B1 </v>
          </cell>
          <cell r="K7" t="str">
            <v>Canada</v>
          </cell>
          <cell r="L7" t="str">
            <v>+1 (888) 759-7591</v>
          </cell>
          <cell r="M7" t="str">
            <v>Benjamin</v>
          </cell>
          <cell r="N7" t="str">
            <v>Murray</v>
          </cell>
          <cell r="O7" t="str">
            <v>President &amp; CEO</v>
          </cell>
          <cell r="Q7" t="str">
            <v>https://skyservice.com/business-aircraft-maintenance/</v>
          </cell>
        </row>
        <row r="8">
          <cell r="A8" t="str">
            <v>Canada</v>
          </cell>
          <cell r="C8" t="str">
            <v>Sunwest Aviation</v>
          </cell>
          <cell r="D8" t="str">
            <v>G150 maintenance</v>
          </cell>
          <cell r="E8" t="str">
            <v>217 Aero Ct NE</v>
          </cell>
          <cell r="H8" t="str">
            <v>Calgary</v>
          </cell>
          <cell r="I8" t="str">
            <v>AB</v>
          </cell>
          <cell r="J8" t="str">
            <v>T2E 7C6</v>
          </cell>
          <cell r="K8" t="str">
            <v>Canada</v>
          </cell>
          <cell r="L8" t="str">
            <v>+1 (403) 275-8121</v>
          </cell>
          <cell r="M8" t="str">
            <v>Director</v>
          </cell>
          <cell r="N8" t="str">
            <v>of Maintenance</v>
          </cell>
          <cell r="O8" t="str">
            <v>Maint contact</v>
          </cell>
          <cell r="P8" t="str">
            <v>fbo@sunwestaviation.ca</v>
          </cell>
          <cell r="Q8" t="str">
            <v>https://www.sunwestaviation.ca/</v>
          </cell>
        </row>
        <row r="9">
          <cell r="A9" t="str">
            <v>Mexico</v>
          </cell>
          <cell r="C9" t="str">
            <v>ANTAIR, S.A. de C.V.</v>
          </cell>
          <cell r="D9" t="str">
            <v>G150 hourly and phase inspections</v>
          </cell>
          <cell r="E9" t="str">
            <v>Hangar Ahmsa Federal Highway 30 Km. 7 Frontera</v>
          </cell>
          <cell r="F9" t="str">
            <v>Frontera Centro</v>
          </cell>
          <cell r="H9" t="str">
            <v>Frontera Centro</v>
          </cell>
          <cell r="I9" t="str">
            <v>COAH</v>
          </cell>
          <cell r="J9">
            <v>25600</v>
          </cell>
          <cell r="K9" t="str">
            <v>Mexico</v>
          </cell>
          <cell r="L9" t="str">
            <v>+52 (866) 634.2034</v>
          </cell>
          <cell r="M9" t="str">
            <v>Eduardo</v>
          </cell>
          <cell r="N9" t="str">
            <v>Salgado Cruz</v>
          </cell>
          <cell r="O9" t="str">
            <v>Gerente de mantenimiento</v>
          </cell>
          <cell r="P9" t="str">
            <v>esalgado@gan.com.mx</v>
          </cell>
          <cell r="Q9" t="str">
            <v>antair@gan.com.mx</v>
          </cell>
        </row>
        <row r="10">
          <cell r="A10" t="str">
            <v>United States</v>
          </cell>
          <cell r="B10" t="str">
            <v>7XMR178C</v>
          </cell>
          <cell r="C10" t="str">
            <v>AeroCheck MRO</v>
          </cell>
          <cell r="D10" t="str">
            <v>Only G100 &amp; IV listed</v>
          </cell>
          <cell r="E10" t="str">
            <v>2710 E Old Tower Rd Ste A</v>
          </cell>
          <cell r="H10" t="str">
            <v>Phoenix</v>
          </cell>
          <cell r="I10" t="str">
            <v>AZ</v>
          </cell>
          <cell r="J10" t="str">
            <v>85034-6001 </v>
          </cell>
          <cell r="K10" t="str">
            <v>United States</v>
          </cell>
          <cell r="L10" t="str">
            <v>+1 (480) 991-0900</v>
          </cell>
          <cell r="M10" t="str">
            <v>Director</v>
          </cell>
          <cell r="N10" t="str">
            <v>of Maintenance</v>
          </cell>
          <cell r="O10" t="str">
            <v/>
          </cell>
          <cell r="Q10" t="str">
            <v>https://www.aerocheckmro.com</v>
          </cell>
        </row>
        <row r="11">
          <cell r="A11" t="str">
            <v>United States</v>
          </cell>
          <cell r="B11" t="str">
            <v>9A1R325B</v>
          </cell>
          <cell r="C11" t="str">
            <v>ASG Aerospace</v>
          </cell>
          <cell r="D11" t="str">
            <v>Pt 145 No G150 Maint - IAI Westwind/ GAC Astra</v>
          </cell>
          <cell r="E11" t="str">
            <v>12906 SW 139th Ave Hangar 249</v>
          </cell>
          <cell r="H11" t="str">
            <v>Miami</v>
          </cell>
          <cell r="I11" t="str">
            <v>FL</v>
          </cell>
          <cell r="J11" t="str">
            <v>33186-5348</v>
          </cell>
          <cell r="K11" t="str">
            <v>United States</v>
          </cell>
          <cell r="L11" t="str">
            <v>+1 (305) 253-0802</v>
          </cell>
          <cell r="M11" t="str">
            <v>Art</v>
          </cell>
          <cell r="N11" t="str">
            <v>Thompson</v>
          </cell>
          <cell r="P11" t="str">
            <v>athompson@asgaerospace.com</v>
          </cell>
          <cell r="Q11" t="str">
            <v>www.asgaerospace.com</v>
          </cell>
        </row>
        <row r="12">
          <cell r="A12" t="str">
            <v>United States</v>
          </cell>
          <cell r="B12" t="str">
            <v>WF1R582K</v>
          </cell>
          <cell r="C12" t="str">
            <v>Broadie's Aircraft &amp; Engine Service</v>
          </cell>
          <cell r="D12" t="str">
            <v>Limited Airframe - "offer" maint on GAC/ incl G150</v>
          </cell>
          <cell r="E12" t="str">
            <v>4701 N Main St</v>
          </cell>
          <cell r="H12" t="str">
            <v>Fort Worth</v>
          </cell>
          <cell r="I12" t="str">
            <v>TX</v>
          </cell>
          <cell r="J12" t="str">
            <v>76106-2432</v>
          </cell>
          <cell r="K12" t="str">
            <v>United States</v>
          </cell>
          <cell r="L12" t="str">
            <v>+1 (817) 626-1532</v>
          </cell>
          <cell r="M12" t="str">
            <v>Scott</v>
          </cell>
          <cell r="N12" t="str">
            <v>Spoonemore</v>
          </cell>
          <cell r="O12" t="str">
            <v>QC Manager</v>
          </cell>
          <cell r="P12" t="str">
            <v>service@broadiesaircraft.com</v>
          </cell>
          <cell r="Q12" t="str">
            <v>https://broadiesaircraft.com</v>
          </cell>
        </row>
        <row r="13">
          <cell r="A13" t="str">
            <v>United States</v>
          </cell>
          <cell r="B13" t="str">
            <v>UPWR481X</v>
          </cell>
          <cell r="C13" t="str">
            <v>Chicago Executive Service Center</v>
          </cell>
          <cell r="D13" t="str">
            <v>No G150 in fleet/ 3 Astra</v>
          </cell>
          <cell r="E13" t="str">
            <v>743 Sumac Rd</v>
          </cell>
          <cell r="H13" t="str">
            <v>Wheeling</v>
          </cell>
          <cell r="I13" t="str">
            <v>IL</v>
          </cell>
          <cell r="J13" t="str">
            <v xml:space="preserve">60090-6383 </v>
          </cell>
          <cell r="K13" t="str">
            <v>United States</v>
          </cell>
          <cell r="L13" t="str">
            <v>+1 (847) 850-5738</v>
          </cell>
          <cell r="M13" t="str">
            <v>Edward</v>
          </cell>
          <cell r="N13" t="str">
            <v>Leonard</v>
          </cell>
          <cell r="O13" t="str">
            <v>Director of Maintenance</v>
          </cell>
          <cell r="P13" t="str">
            <v>edwardl@ce-sc.com</v>
          </cell>
          <cell r="Q13" t="str">
            <v xml:space="preserve">www.n-jet.com </v>
          </cell>
        </row>
        <row r="14">
          <cell r="A14" t="str">
            <v>United States</v>
          </cell>
          <cell r="B14" t="str">
            <v>XZAR032C</v>
          </cell>
          <cell r="C14" t="str">
            <v>Dumont Aviation</v>
          </cell>
          <cell r="D14" t="str">
            <v>Gulfstream capability/ G150?</v>
          </cell>
          <cell r="E14" t="str">
            <v>2000 Brett Rd</v>
          </cell>
          <cell r="H14" t="str">
            <v>New Castle</v>
          </cell>
          <cell r="I14" t="str">
            <v>DE</v>
          </cell>
          <cell r="J14" t="str">
            <v>19720-2428</v>
          </cell>
          <cell r="K14" t="str">
            <v>United States</v>
          </cell>
          <cell r="L14" t="str">
            <v>+1 (302) 777-1003</v>
          </cell>
          <cell r="M14" t="str">
            <v>James</v>
          </cell>
          <cell r="N14" t="str">
            <v>Moore</v>
          </cell>
          <cell r="Q14" t="str">
            <v>www.dumontaviation.com</v>
          </cell>
        </row>
        <row r="15">
          <cell r="A15" t="str">
            <v>United States</v>
          </cell>
          <cell r="B15" t="str">
            <v>U8MR589Y</v>
          </cell>
          <cell r="C15" t="str">
            <v>Elliott Aviation of Atlanta</v>
          </cell>
          <cell r="D15" t="str">
            <v>...offers maintenance and avionics work on Gulfstream…</v>
          </cell>
          <cell r="E15" t="str">
            <v>1961 6th St</v>
          </cell>
          <cell r="H15" t="str">
            <v>Atlanta</v>
          </cell>
          <cell r="I15" t="str">
            <v>GA</v>
          </cell>
          <cell r="J15" t="str">
            <v>30341-3341</v>
          </cell>
          <cell r="K15" t="str">
            <v>United States</v>
          </cell>
          <cell r="L15" t="str">
            <v>+1 (770) 454-9210 x 1413</v>
          </cell>
          <cell r="M15" t="str">
            <v>Andy</v>
          </cell>
          <cell r="N15" t="str">
            <v>Bertrand</v>
          </cell>
          <cell r="O15" t="str">
            <v>General Manager</v>
          </cell>
          <cell r="Q15" t="str">
            <v xml:space="preserve"> https://www.elliottaviation.com</v>
          </cell>
        </row>
        <row r="16">
          <cell r="A16" t="str">
            <v>United States</v>
          </cell>
          <cell r="C16" t="str">
            <v>Hawthorne Global Aviation Services</v>
          </cell>
          <cell r="D16" t="str">
            <v>G150 listed in capabilities list - line maint only</v>
          </cell>
          <cell r="E16" t="str">
            <v>3955 Faber Place Dr Ste 301</v>
          </cell>
          <cell r="H16" t="str">
            <v>North Charleston</v>
          </cell>
          <cell r="I16" t="str">
            <v>SC</v>
          </cell>
          <cell r="J16" t="str">
            <v>29405-8584</v>
          </cell>
          <cell r="K16" t="str">
            <v>United States</v>
          </cell>
          <cell r="L16" t="str">
            <v>+1 (843) 553-2203</v>
          </cell>
          <cell r="M16" t="str">
            <v>Chuck</v>
          </cell>
          <cell r="N16" t="str">
            <v>Kegley</v>
          </cell>
          <cell r="O16" t="str">
            <v>President</v>
          </cell>
          <cell r="P16" t="str">
            <v>chuckk@hawthorne.aero</v>
          </cell>
          <cell r="Q16" t="str">
            <v>https://www.hawthorne.aero</v>
          </cell>
        </row>
        <row r="17">
          <cell r="A17" t="str">
            <v>United States</v>
          </cell>
          <cell r="B17" t="str">
            <v>EW7R379W</v>
          </cell>
          <cell r="C17" t="str">
            <v>EXCELAIRE - A Hawthorne Company</v>
          </cell>
          <cell r="D17" t="str">
            <v>G150 listed in capabilities list - line maint only</v>
          </cell>
          <cell r="E17" t="str">
            <v>2221 Smithtown Ave</v>
          </cell>
          <cell r="H17" t="str">
            <v>Ronkonkoma</v>
          </cell>
          <cell r="I17" t="str">
            <v>NY</v>
          </cell>
          <cell r="J17" t="str">
            <v>11779-7328</v>
          </cell>
          <cell r="K17" t="str">
            <v>United States</v>
          </cell>
          <cell r="L17" t="str">
            <v>+1 (631) 737-5801</v>
          </cell>
          <cell r="M17" t="str">
            <v>Christopher</v>
          </cell>
          <cell r="N17" t="str">
            <v>Zarzano</v>
          </cell>
          <cell r="O17" t="str">
            <v>Director of Maintenance</v>
          </cell>
          <cell r="P17" t="str">
            <v>chrisz@excelaire.com</v>
          </cell>
          <cell r="Q17" t="str">
            <v>https://www.excelaire.com/</v>
          </cell>
        </row>
        <row r="18">
          <cell r="A18" t="str">
            <v>United States</v>
          </cell>
          <cell r="C18" t="str">
            <v>Meta Special Aerospace</v>
          </cell>
          <cell r="D18" t="str">
            <v>Part 145 for GAC "G series"</v>
          </cell>
          <cell r="E18" t="str">
            <v>5600 Philip J Rhoads Ave</v>
          </cell>
          <cell r="H18" t="str">
            <v>Oklahoma City</v>
          </cell>
          <cell r="I18" t="str">
            <v>OK</v>
          </cell>
          <cell r="J18" t="str">
            <v>73008-7012</v>
          </cell>
          <cell r="K18" t="str">
            <v>United States</v>
          </cell>
          <cell r="L18" t="str">
            <v>+1 (405) 694-4755</v>
          </cell>
          <cell r="M18" t="str">
            <v>Director</v>
          </cell>
          <cell r="N18" t="str">
            <v>of Maintenance</v>
          </cell>
          <cell r="O18" t="str">
            <v>Not available</v>
          </cell>
          <cell r="P18" t="str">
            <v/>
          </cell>
          <cell r="Q18" t="str">
            <v>https://meta.aero
https://meta.aero/msa</v>
          </cell>
        </row>
        <row r="19">
          <cell r="A19" t="str">
            <v>United States</v>
          </cell>
          <cell r="B19" t="str">
            <v>V5SR217O</v>
          </cell>
          <cell r="C19" t="str">
            <v>Meta Special Aerospace MRO</v>
          </cell>
          <cell r="D19" t="str">
            <v>Part 145 for GAC "G series"</v>
          </cell>
          <cell r="E19" t="str">
            <v>7301 NW 50th St</v>
          </cell>
          <cell r="H19" t="str">
            <v>Oklahoma City</v>
          </cell>
          <cell r="I19" t="str">
            <v>OK</v>
          </cell>
          <cell r="J19" t="str">
            <v>73132-9702</v>
          </cell>
          <cell r="K19" t="str">
            <v>United States</v>
          </cell>
          <cell r="L19" t="str">
            <v>+1 (405) 516-3342</v>
          </cell>
          <cell r="M19" t="str">
            <v>Ronald</v>
          </cell>
          <cell r="N19" t="str">
            <v>Brown</v>
          </cell>
          <cell r="O19" t="str">
            <v>Accountable Manager</v>
          </cell>
          <cell r="P19" t="str">
            <v>ronald.brown@msa.meta.aero</v>
          </cell>
          <cell r="Q19" t="str">
            <v>https://meta.aero
https://meta.aero/msa</v>
          </cell>
        </row>
        <row r="20">
          <cell r="A20" t="str">
            <v>United States</v>
          </cell>
          <cell r="B20" t="str">
            <v>VQMR053W</v>
          </cell>
          <cell r="C20" t="str">
            <v>Mountain Aviation</v>
          </cell>
          <cell r="D20" t="str">
            <v>Known to Peregrine</v>
          </cell>
          <cell r="E20" t="str">
            <v>9656 Metro Airport Ave</v>
          </cell>
          <cell r="H20" t="str">
            <v>Broomfield</v>
          </cell>
          <cell r="I20" t="str">
            <v>CO</v>
          </cell>
          <cell r="J20" t="str">
            <v>80021-2512</v>
          </cell>
          <cell r="K20" t="str">
            <v>United States</v>
          </cell>
          <cell r="L20" t="str">
            <v>+1 (303) 466-3506</v>
          </cell>
          <cell r="M20" t="str">
            <v>Bruce</v>
          </cell>
          <cell r="N20" t="str">
            <v>Goyins</v>
          </cell>
          <cell r="P20" t="str">
            <v>bgoyins@mountainaviation.com</v>
          </cell>
          <cell r="Q20" t="str">
            <v>www.mountainaviation.com</v>
          </cell>
        </row>
        <row r="21">
          <cell r="A21" t="str">
            <v>United States</v>
          </cell>
          <cell r="B21" t="str">
            <v>AWQR303C</v>
          </cell>
          <cell r="C21" t="str">
            <v>Napa Jet Center</v>
          </cell>
          <cell r="D21" t="str">
            <v>G100/ 1125 ONLY</v>
          </cell>
          <cell r="E21" t="str">
            <v>2030 Airport Rd</v>
          </cell>
          <cell r="H21" t="str">
            <v>Napa</v>
          </cell>
          <cell r="I21" t="str">
            <v>CA</v>
          </cell>
          <cell r="J21" t="str">
            <v>94558-6208</v>
          </cell>
          <cell r="K21" t="str">
            <v>United States</v>
          </cell>
          <cell r="L21" t="str">
            <v>+1 (707) 603-1214</v>
          </cell>
          <cell r="M21" t="str">
            <v>Michael</v>
          </cell>
          <cell r="N21" t="str">
            <v>Acosta</v>
          </cell>
          <cell r="P21" t="str">
            <v>macosta@napajetcenter.com</v>
          </cell>
          <cell r="Q21" t="str">
            <v>www.napajetcenter.com</v>
          </cell>
        </row>
        <row r="22">
          <cell r="A22" t="str">
            <v>United States</v>
          </cell>
          <cell r="B22" t="str">
            <v>YRJR826K</v>
          </cell>
          <cell r="C22" t="str">
            <v>Signature TechnicAir (STP)</v>
          </cell>
          <cell r="D22" t="str">
            <v xml:space="preserve">Part of Signature Flight Support FBO network - appears they do not work on Gulfstream aircraft </v>
          </cell>
          <cell r="E22" t="str">
            <v>529 Eaton St</v>
          </cell>
          <cell r="H22" t="str">
            <v>Saint Paul</v>
          </cell>
          <cell r="I22" t="str">
            <v>MN</v>
          </cell>
          <cell r="J22" t="str">
            <v>55107-2474</v>
          </cell>
          <cell r="K22" t="str">
            <v>United States</v>
          </cell>
          <cell r="L22" t="str">
            <v>+1 (651) 209-2721</v>
          </cell>
          <cell r="M22" t="str">
            <v>Terry</v>
          </cell>
          <cell r="N22" t="str">
            <v>Speight</v>
          </cell>
          <cell r="O22" t="str">
            <v>Director of Maintenance</v>
          </cell>
          <cell r="Q22" t="str">
            <v>https://www.technicair.com</v>
          </cell>
        </row>
        <row r="23">
          <cell r="A23" t="str">
            <v>United States</v>
          </cell>
          <cell r="B23" t="str">
            <v>UQRR958L</v>
          </cell>
          <cell r="C23" t="str">
            <v>SoCal Jets</v>
          </cell>
          <cell r="D23" t="str">
            <v>Known to Peregrine</v>
          </cell>
          <cell r="E23" t="str">
            <v>7035 Sophia Ave</v>
          </cell>
          <cell r="H23" t="str">
            <v>Van Nuys</v>
          </cell>
          <cell r="I23" t="str">
            <v>CA</v>
          </cell>
          <cell r="J23" t="str">
            <v xml:space="preserve">91406-3909 </v>
          </cell>
          <cell r="K23" t="str">
            <v>United States</v>
          </cell>
          <cell r="L23" t="str">
            <v>+1 (818) 782-6658</v>
          </cell>
          <cell r="M23" t="str">
            <v>Robert</v>
          </cell>
          <cell r="N23" t="str">
            <v>Roig</v>
          </cell>
          <cell r="O23" t="str">
            <v>President</v>
          </cell>
          <cell r="P23" t="str">
            <v>robert@socaljets.aero</v>
          </cell>
          <cell r="Q23" t="str">
            <v>www.socaljets.aero</v>
          </cell>
        </row>
        <row r="24">
          <cell r="A24" t="str">
            <v>United States</v>
          </cell>
          <cell r="B24" t="str">
            <v>XB1R606K</v>
          </cell>
          <cell r="C24" t="str">
            <v>StandardAero (IAH)</v>
          </cell>
          <cell r="D24" t="str">
            <v>GAC NOT on capability list</v>
          </cell>
          <cell r="E24" t="str">
            <v>17250 Chanute Rd</v>
          </cell>
          <cell r="H24" t="str">
            <v>Houston</v>
          </cell>
          <cell r="I24" t="str">
            <v>TX</v>
          </cell>
          <cell r="J24" t="str">
            <v xml:space="preserve">77032-5557 </v>
          </cell>
          <cell r="K24" t="str">
            <v>United States</v>
          </cell>
          <cell r="L24" t="str">
            <v>+1 (281) 230-7800</v>
          </cell>
          <cell r="M24" t="str">
            <v>Peter</v>
          </cell>
          <cell r="N24" t="str">
            <v>Vandolzer</v>
          </cell>
          <cell r="O24" t="str">
            <v>General Manager</v>
          </cell>
          <cell r="Q24" t="str">
            <v>www.standardaero.com</v>
          </cell>
        </row>
        <row r="25">
          <cell r="A25" t="str">
            <v>United States</v>
          </cell>
          <cell r="B25" t="str">
            <v>OMKR399L</v>
          </cell>
          <cell r="C25" t="str">
            <v>Straight Flight</v>
          </cell>
          <cell r="D25" t="str">
            <v>Teamed with Peregrine for ACA</v>
          </cell>
          <cell r="E25" t="str">
            <v>13251 E Control Tower Rd</v>
          </cell>
          <cell r="H25" t="str">
            <v>Centennial</v>
          </cell>
          <cell r="I25" t="str">
            <v>CO</v>
          </cell>
          <cell r="J25" t="str">
            <v xml:space="preserve">80112-4438 </v>
          </cell>
          <cell r="K25" t="str">
            <v>United States</v>
          </cell>
          <cell r="L25" t="str">
            <v>+1 (303) 799-8906</v>
          </cell>
          <cell r="M25" t="str">
            <v>Robert</v>
          </cell>
          <cell r="N25" t="str">
            <v>Lane</v>
          </cell>
          <cell r="P25" t="str">
            <v>rlane@straightflight.com</v>
          </cell>
          <cell r="Q25" t="str">
            <v>www.straightflight.com</v>
          </cell>
        </row>
        <row r="26">
          <cell r="A26" t="str">
            <v>United States</v>
          </cell>
          <cell r="B26" t="str">
            <v>AOBR190C</v>
          </cell>
          <cell r="C26" t="str">
            <v>Sunrise Jets</v>
          </cell>
          <cell r="D26" t="str">
            <v>G150 line service maint ONLY</v>
          </cell>
          <cell r="E26" t="str">
            <v>310 Sheldon Way</v>
          </cell>
          <cell r="F26" t="str">
            <v>310 Francis S Gabreski Airport</v>
          </cell>
          <cell r="H26" t="str">
            <v>Westhampton Beach</v>
          </cell>
          <cell r="I26" t="str">
            <v>NY</v>
          </cell>
          <cell r="J26" t="str">
            <v>11978-1208</v>
          </cell>
          <cell r="K26" t="str">
            <v>United States</v>
          </cell>
          <cell r="L26" t="str">
            <v>+1 (631) 737-9911</v>
          </cell>
          <cell r="M26" t="str">
            <v>Robert</v>
          </cell>
          <cell r="N26" t="str">
            <v>Cappellano</v>
          </cell>
          <cell r="O26" t="str">
            <v>Manager</v>
          </cell>
          <cell r="P26" t="str">
            <v>maintenance@sunrisejets.com</v>
          </cell>
          <cell r="Q26" t="str">
            <v>https://sunrisejets.com/</v>
          </cell>
        </row>
        <row r="27">
          <cell r="A27" t="str">
            <v>United States</v>
          </cell>
          <cell r="B27" t="str">
            <v>T2CR294J</v>
          </cell>
          <cell r="C27" t="str">
            <v>Thornton Aviation</v>
          </cell>
          <cell r="D27" t="str">
            <v>Part 145  "Gulfstream Maintnence"</v>
          </cell>
          <cell r="E27" t="str">
            <v>7520 Hayvenhurst Ave</v>
          </cell>
          <cell r="H27" t="str">
            <v>Van Nuys</v>
          </cell>
          <cell r="I27" t="str">
            <v>CA</v>
          </cell>
          <cell r="J27" t="str">
            <v>91406-2844</v>
          </cell>
          <cell r="K27" t="str">
            <v>United States</v>
          </cell>
          <cell r="L27" t="str">
            <v>+1 (818) 787-0205</v>
          </cell>
          <cell r="M27" t="str">
            <v>Tim</v>
          </cell>
          <cell r="N27" t="str">
            <v>Johnston</v>
          </cell>
          <cell r="O27" t="str">
            <v>Director of Maintenance</v>
          </cell>
          <cell r="P27" t="str">
            <v>tim@thorntonaviation.com</v>
          </cell>
          <cell r="Q27" t="str">
            <v>https://www.thorntonaviation.com</v>
          </cell>
        </row>
        <row r="28">
          <cell r="A28" t="str">
            <v>United States</v>
          </cell>
          <cell r="C28" t="str">
            <v>Trimec Aviation</v>
          </cell>
          <cell r="D28" t="str">
            <v>Part 145 G150 "comprehensive MRO service and parts sales"</v>
          </cell>
          <cell r="E28" t="str">
            <v>116 Texas Way</v>
          </cell>
          <cell r="H28" t="str">
            <v>Fort Worth</v>
          </cell>
          <cell r="I28" t="str">
            <v>TX</v>
          </cell>
          <cell r="J28" t="str">
            <v>76106-2773</v>
          </cell>
          <cell r="K28" t="str">
            <v>United States</v>
          </cell>
          <cell r="L28" t="str">
            <v>+1 (817) 626-1376</v>
          </cell>
          <cell r="M28" t="str">
            <v>Peter</v>
          </cell>
          <cell r="N28" t="str">
            <v>Rabadi</v>
          </cell>
          <cell r="P28" t="str">
            <v>sales@trimecaviation.com</v>
          </cell>
          <cell r="Q28" t="str">
            <v>trimecaviation.com</v>
          </cell>
        </row>
        <row r="29">
          <cell r="A29" t="str">
            <v>United States</v>
          </cell>
          <cell r="B29" t="str">
            <v>3WTR399B</v>
          </cell>
          <cell r="C29" t="str">
            <v>West Star Aviation</v>
          </cell>
          <cell r="D29" t="str">
            <v xml:space="preserve">FAA Pt 145 G150 </v>
          </cell>
          <cell r="E29" t="str">
            <v>5904 Pinehurst Ave</v>
          </cell>
          <cell r="H29" t="str">
            <v>Chattanooga</v>
          </cell>
          <cell r="I29" t="str">
            <v>TN</v>
          </cell>
          <cell r="J29" t="str">
            <v>37421-3551</v>
          </cell>
          <cell r="K29" t="str">
            <v>United States</v>
          </cell>
          <cell r="L29" t="str">
            <v>+1 (423) 661-8919</v>
          </cell>
          <cell r="M29" t="str">
            <v>Will</v>
          </cell>
          <cell r="N29" t="str">
            <v>Carroll</v>
          </cell>
          <cell r="P29" t="str">
            <v>wcarroll@wsa.aero</v>
          </cell>
          <cell r="Q29" t="str">
            <v>www.weststaraviation.com</v>
          </cell>
        </row>
        <row r="30">
          <cell r="A30" t="str">
            <v>United States</v>
          </cell>
          <cell r="C30" t="str">
            <v>West Star Aviation</v>
          </cell>
          <cell r="D30" t="str">
            <v xml:space="preserve">FAA Pt 145 G150 </v>
          </cell>
          <cell r="E30" t="str">
            <v>2 Airline Ct</v>
          </cell>
          <cell r="H30" t="str">
            <v>East Alton</v>
          </cell>
          <cell r="I30" t="str">
            <v>IL</v>
          </cell>
          <cell r="J30" t="str">
            <v>62024-2284</v>
          </cell>
          <cell r="K30" t="str">
            <v>United States</v>
          </cell>
          <cell r="L30" t="str">
            <v>+1 (618) 258-8862</v>
          </cell>
          <cell r="M30" t="str">
            <v>John</v>
          </cell>
          <cell r="N30" t="str">
            <v>Sonsoucie</v>
          </cell>
          <cell r="P30" t="str">
            <v>jsonsoucie@wsa.aero</v>
          </cell>
          <cell r="Q30" t="str">
            <v>www.weststaraviation.com</v>
          </cell>
        </row>
        <row r="31">
          <cell r="A31" t="str">
            <v>United States</v>
          </cell>
          <cell r="B31" t="str">
            <v>WTXR173J</v>
          </cell>
          <cell r="C31" t="str">
            <v>West Star Aviation Inc.</v>
          </cell>
          <cell r="D31" t="str">
            <v xml:space="preserve">FAA Pt 145 G150 </v>
          </cell>
          <cell r="E31" t="str">
            <v>790 Heritage Way</v>
          </cell>
          <cell r="H31" t="str">
            <v>Grand Junction</v>
          </cell>
          <cell r="I31" t="str">
            <v>CO</v>
          </cell>
          <cell r="J31" t="str">
            <v>81506-8643</v>
          </cell>
          <cell r="K31" t="str">
            <v>United States</v>
          </cell>
          <cell r="L31" t="str">
            <v>+1 (970) 248-5249</v>
          </cell>
          <cell r="M31" t="str">
            <v>Jon</v>
          </cell>
          <cell r="N31" t="str">
            <v>Toms</v>
          </cell>
          <cell r="P31" t="str">
            <v>jtoms@wsa.aero</v>
          </cell>
          <cell r="Q31" t="str">
            <v>www.weststaraviation.com</v>
          </cell>
        </row>
        <row r="32">
          <cell r="A32" t="str">
            <v>United States</v>
          </cell>
          <cell r="B32" t="str">
            <v>WTXR173J</v>
          </cell>
          <cell r="C32" t="str">
            <v>West Star Aviation Inc.</v>
          </cell>
          <cell r="D32" t="str">
            <v xml:space="preserve">FAA Pt 145 G150 </v>
          </cell>
          <cell r="E32" t="str">
            <v>790 Heritage Way</v>
          </cell>
          <cell r="H32" t="str">
            <v>Grand Junction</v>
          </cell>
          <cell r="I32" t="str">
            <v>CO</v>
          </cell>
          <cell r="J32" t="str">
            <v>81506-8643</v>
          </cell>
          <cell r="K32" t="str">
            <v>United States</v>
          </cell>
          <cell r="L32" t="str">
            <v>+1 (970) 243-7500 x 222</v>
          </cell>
          <cell r="M32" t="str">
            <v>David</v>
          </cell>
          <cell r="N32" t="str">
            <v>Krogman</v>
          </cell>
          <cell r="O32" t="str">
            <v>General Manager</v>
          </cell>
          <cell r="P32" t="str">
            <v>dkrogman@wsa.aero</v>
          </cell>
          <cell r="Q32" t="str">
            <v>www.weststaraviation.com</v>
          </cell>
        </row>
        <row r="33">
          <cell r="A33" t="str">
            <v>United States</v>
          </cell>
          <cell r="B33" t="str">
            <v>EBV2450D</v>
          </cell>
          <cell r="C33" t="str">
            <v>Duncan Aviation Inc.</v>
          </cell>
          <cell r="D33" t="str">
            <v xml:space="preserve">Gulfstream Authorized Warranty Facility: G100, G150, and G200 </v>
          </cell>
          <cell r="E33" t="str">
            <v>262 S 3800 W</v>
          </cell>
          <cell r="H33" t="str">
            <v>Provo</v>
          </cell>
          <cell r="I33" t="str">
            <v>UT</v>
          </cell>
          <cell r="J33" t="str">
            <v>84601-8204</v>
          </cell>
          <cell r="K33" t="str">
            <v>United States</v>
          </cell>
          <cell r="L33" t="str">
            <v>+1 (801) 342-5552</v>
          </cell>
          <cell r="M33" t="str">
            <v>Chad</v>
          </cell>
          <cell r="N33" t="str">
            <v>Doehring</v>
          </cell>
          <cell r="O33" t="str">
            <v>Accountable Manager</v>
          </cell>
          <cell r="Q33" t="str">
            <v>https://www.duncanaviation.aero/services/gulfstream-mid-cabin/factsheet</v>
          </cell>
        </row>
        <row r="34">
          <cell r="A34" t="str">
            <v>United States</v>
          </cell>
          <cell r="B34" t="str">
            <v>EBVR450D</v>
          </cell>
          <cell r="C34" t="str">
            <v>Duncan Aviation Inc.</v>
          </cell>
          <cell r="D34" t="str">
            <v xml:space="preserve">Gulfstream Authorized Warranty Facility: G100, G150, and G200 </v>
          </cell>
          <cell r="E34" t="str">
            <v>15745 S Airport Rd</v>
          </cell>
          <cell r="H34" t="str">
            <v>Battle Creek</v>
          </cell>
          <cell r="I34" t="str">
            <v>MI</v>
          </cell>
          <cell r="J34" t="str">
            <v>49015-8670</v>
          </cell>
          <cell r="K34" t="str">
            <v>United States</v>
          </cell>
          <cell r="L34" t="str">
            <v>+1 (269) 698-8400 x 8495</v>
          </cell>
          <cell r="M34" t="str">
            <v>Andrew</v>
          </cell>
          <cell r="N34" t="str">
            <v>Richards</v>
          </cell>
          <cell r="O34" t="str">
            <v>Executive VP &amp; General Manager</v>
          </cell>
          <cell r="Q34" t="str">
            <v>https://www.duncanaviation.aero/services/gulfstream-mid-cabin/factsheet</v>
          </cell>
        </row>
        <row r="35">
          <cell r="A35" t="str">
            <v>United States</v>
          </cell>
          <cell r="B35" t="str">
            <v>JGVR194F</v>
          </cell>
          <cell r="C35" t="str">
            <v>Duncan Aviation Inc.</v>
          </cell>
          <cell r="D35" t="str">
            <v xml:space="preserve">Gulfstream Authorized Warranty Facility: G100, G150, and G200 </v>
          </cell>
          <cell r="E35" t="str">
            <v>3701 Aviation Rd</v>
          </cell>
          <cell r="H35" t="str">
            <v>Lincoln</v>
          </cell>
          <cell r="I35" t="str">
            <v>NE</v>
          </cell>
          <cell r="J35" t="str">
            <v>68524-2415</v>
          </cell>
          <cell r="K35" t="str">
            <v>United States</v>
          </cell>
          <cell r="L35" t="str">
            <v>+1 (402) 475-2611</v>
          </cell>
          <cell r="M35" t="str">
            <v>Director</v>
          </cell>
          <cell r="N35" t="str">
            <v>of Maintenance</v>
          </cell>
          <cell r="Q35" t="str">
            <v>https://www.duncanaviation.aero/services/gulfstream-mid-cabin/factsheet</v>
          </cell>
        </row>
        <row r="36">
          <cell r="A36" t="str">
            <v>Switzerland</v>
          </cell>
          <cell r="C36" t="str">
            <v>Atlas Air Service</v>
          </cell>
          <cell r="D36" t="str">
            <v>G150 Authorized</v>
          </cell>
          <cell r="E36" t="str">
            <v>Flughafenstrasse 11</v>
          </cell>
          <cell r="H36" t="str">
            <v>Thal</v>
          </cell>
          <cell r="J36" t="str">
            <v>9423</v>
          </cell>
          <cell r="K36" t="str">
            <v>Switzerland</v>
          </cell>
          <cell r="L36" t="str">
            <v>+41 71 858 51 95</v>
          </cell>
          <cell r="M36" t="str">
            <v>Director</v>
          </cell>
          <cell r="N36" t="str">
            <v>of Maintenance</v>
          </cell>
          <cell r="P36" t="str">
            <v>cs@aal.aero</v>
          </cell>
          <cell r="Q36" t="str">
            <v>aal.aero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76">
          <cell r="B276" t="str">
            <v>Closed - Ordered</v>
          </cell>
        </row>
        <row r="277">
          <cell r="B277" t="str">
            <v>Closing Process</v>
          </cell>
        </row>
        <row r="278">
          <cell r="B278" t="str">
            <v>WIP Interested, Processing</v>
          </cell>
        </row>
        <row r="279">
          <cell r="B279" t="str">
            <v>Determined NO potential</v>
          </cell>
        </row>
        <row r="280">
          <cell r="B280" t="str">
            <v>WIP more info &amp;  FlwUps</v>
          </cell>
        </row>
        <row r="281">
          <cell r="B281" t="str">
            <v>WIP to be contacted</v>
          </cell>
        </row>
        <row r="282">
          <cell r="B282" t="str">
            <v>No AGG Contact Required</v>
          </cell>
        </row>
      </sheetData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264C3D-2995-4D52-87D9-EC93F246DE4F}" name="phone18" displayName="phone18" ref="A1:AG273" totalsRowShown="0" headerRowDxfId="129" dataDxfId="128">
  <autoFilter ref="A1:AG273" xr:uid="{7877B367-977A-4AA8-8121-8D30825E0DBC}">
    <filterColumn colId="13">
      <filters>
        <filter val="Australia"/>
        <filter val="Canada"/>
        <filter val="United States"/>
      </filters>
    </filterColumn>
  </autoFilter>
  <sortState xmlns:xlrd2="http://schemas.microsoft.com/office/spreadsheetml/2017/richdata2" ref="A2:AG272">
    <sortCondition ref="Z1:Z273"/>
  </sortState>
  <tableColumns count="33">
    <tableColumn id="12" xr3:uid="{6DCDD649-5163-41CC-87AC-568F9DE0BAF4}" name="Sort" dataDxfId="127"/>
    <tableColumn id="4" xr3:uid="{9742AED1-8999-4265-B82E-FCC5E5F83AE9}" name="Repeated Company" dataDxfId="126">
      <calculatedColumnFormula>phone18[[#This Row],[Company]]</calculatedColumnFormula>
    </tableColumn>
    <tableColumn id="1" xr3:uid="{DD28DC0F-4CDB-4589-863C-36D9725EA066}" name="Phone number" dataDxfId="125"/>
    <tableColumn id="11" xr3:uid="{44D1F4E0-75C5-4A4D-9240-7693EA63D968}" name="Phone Number Type" dataDxfId="124"/>
    <tableColumn id="10" xr3:uid="{FB198CE8-5FEC-4D37-A33F-BE1044E58D9D}" name="REGNBR" dataDxfId="123"/>
    <tableColumn id="2" xr3:uid="{0D85F227-9275-4FBC-8062-A28E87744AAB}" name="Serial Number" dataDxfId="122"/>
    <tableColumn id="3" xr3:uid="{438E4801-34E3-493A-B3EC-6D4463BD154F}" name="Relation to A/C" dataDxfId="121"/>
    <tableColumn id="26" xr3:uid="{0A2C9B10-543C-4E4C-8F8A-8D965229CE8B}" name="ACBASEIATA" dataDxfId="120">
      <calculatedColumnFormula array="1">IF(LEN(phone18[[#This Row],[REGNBR]])=LEN(SUBSTITUTE(phone18[[#This Row],[REGNBR]],",","")),phone18[[#This Row],[REGNBR]]
        &amp;": "&amp;INDEX([1]!JETNET[#All],MATCH(phone18[[#This Row],[REGNBR]],[1]!JETNET[[#All],[REGNBR]],0),MATCH([1]!JETNET[[#Headers],[ACBASEIATA]],[1]!JETNET[#Headers],0)),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Row],[REGNBR]]))),[1]!JETNET[[#All],[REGNBR]],0),MATCH([1]!JETNET[[#Headers],[ACBASEIATA]],[1]!JETNET[#Headers],0))&amp;CHAR(10)&amp;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Row],[REGNBR]]))),[1]!JETNET[[#All],[REGNBR]],0),MATCH([1]!JETNET[[#Headers],[ACBASEIATA]],[1]!JETNET[#Headers],0)))&amp;
IF(LEN(phone18[[#This Row],[REGNBR]])-LEN(SUBSTITUTE(phone18[[#This Row],[REGNBR]],",",""))&gt;=2,
   CHAR(10)&amp;TRIM(MID(SUBSTITUTE(phone18[[#This Row],[REGNBR]],",",REPT(" ",LEN(phone18[[#This Row],[REGNBR]]))),(3-1)*LEN(phone18[[#This Row],[REGNBR]])+1,LEN(phone18[[#This Row],[REGNBR]]))),"")
        &amp;": "&amp;INDEX([1]!JETNET[#All],MATCH(RIM(MID(SUBSTITUTE(phone18[[#This Row],[REGNBR]],",",REPT(" ",LEN(phone18[[#This Row],[REGNBR]]))),(3-1)*LEN(phone18[[#This Row],[REGNBR]])+1,LEN(phone18[[#This Row],[REGNBR]])),[1]!JETNET[[#All],[REGNBR]],0),MATCH([1]!JETNET[[#Headers],[ACBASEIATA]],[1]!JETNET[#Headers],0)))&amp;
IF(LEN(phone18[[#This Row],[REGNBR]])-LEN(SUBSTITUTE(phone18[[#This Row],[REGNBR]],",",""))&gt;=3,
   CHAR(10)&amp;TRIM(MID(SUBSTITUTE(phone18[[#This Row],[REGNBR]],",",REPT(" ",LEN(phone18[[#This Row],[REGNBR]]))),(4-1)*LEN(phone18[[#This Row],[REGNBR]])+1,LEN(phone18[[#This Row],[REGNBR]]))),"")</calculatedColumnFormula>
    </tableColumn>
    <tableColumn id="25" xr3:uid="{08FA7856-CB88-4E88-8AE1-B32D01A5AE8A}" name="ACBASESTATE" dataDxfId="119">
      <calculatedColumnFormula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calculatedColumnFormula>
    </tableColumn>
    <tableColumn id="30" xr3:uid="{0AE1486D-D46F-4E7F-9848-3902776BDBD9}" name="ACBASECOUNTRY" dataDxfId="118">
      <calculatedColumnFormula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calculatedColumnFormula>
    </tableColumn>
    <tableColumn id="5" xr3:uid="{0AD571C5-BE1A-4246-9004-7F68315EF330}" name="Company" dataDxfId="117"/>
    <tableColumn id="28" xr3:uid="{110CDE60-2434-49C2-A44E-44316BD1A238}" name="COMPCITY" dataDxfId="116">
      <calculatedColumnFormula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calculatedColumnFormula>
    </tableColumn>
    <tableColumn id="29" xr3:uid="{2670517D-7D65-467C-B6AA-CA860BC1F033}" name="COMPSTATE" dataDxfId="115">
      <calculatedColumnFormula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calculatedColumnFormula>
    </tableColumn>
    <tableColumn id="27" xr3:uid="{D74B42C0-BFE9-4F06-A3EC-10C4CF25B099}" name="COMPCOUNTRY" dataDxfId="114">
      <calculatedColumnFormula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calculatedColumnFormula>
    </tableColumn>
    <tableColumn id="6" xr3:uid="{70BEAB2F-5A8B-4CB5-8D42-9CE2D58AD1EA}" name="CONTACTFIRSTNAME" dataDxfId="113"/>
    <tableColumn id="7" xr3:uid="{C46D2706-6298-4265-BECE-A0032F82F629}" name="CONTACTLASTNAME" dataDxfId="112"/>
    <tableColumn id="8" xr3:uid="{8851D171-664A-4AF7-90D7-9D658017202D}" name="CONTACTTITLE" dataDxfId="111"/>
    <tableColumn id="9" xr3:uid="{A103823E-C9D4-430D-A24F-48D446494AC1}" name="Website" dataDxfId="110"/>
    <tableColumn id="24" xr3:uid="{055BFE26-EBB1-4E6D-B031-A5A292ECF232}" name="email response" dataDxfId="109">
      <calculatedColumnFormula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calculatedColumnFormula>
    </tableColumn>
    <tableColumn id="15" xr3:uid="{B23B4075-9F04-4F64-BDC8-751FF99039D5}" name="snailMail" dataDxfId="108">
      <calculatedColumnFormula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calculatedColumnFormula>
    </tableColumn>
    <tableColumn id="13" xr3:uid="{4E292AE8-E3C3-4018-82B5-3BF5AE7A8F62}" name="Combined" dataDxfId="107">
      <calculatedColumnFormula>phone18[[#This Row],[CONTACTFIRSTNAME]]&amp;"^"&amp;phone18[[#This Row],[CONTACTLASTNAME]]&amp;"^"&amp;phone18[[#This Row],[REGNBR]]</calculatedColumnFormula>
    </tableColumn>
    <tableColumn id="18" xr3:uid="{C935FB8E-15EF-403B-AD35-C3DB7578EE0A}" name="Combined 2" dataDxfId="106">
      <calculatedColumnFormula>SUBSTITUTE(phone18[[#This Row],[CONTACTFIRSTNAME]],CHAR(10),"#",2)</calculatedColumnFormula>
    </tableColumn>
    <tableColumn id="17" xr3:uid="{B377B04F-576A-4643-94DE-043AC4F9398E}" name="Combined 3" dataDxfId="105">
      <calculatedColumnFormula>"Leonardo"&amp;"^"&amp;"de Vasconcelos Vieira"&amp;"^"&amp;phone18[[#This Row],[REGNBR]]</calculatedColumnFormula>
    </tableColumn>
    <tableColumn id="16" xr3:uid="{5BC06194-CE0D-4FF5-B77B-F57B2DFFC0E4}" name="count" dataDxfId="104">
      <calculatedColumnFormula>(LEN(phone18[[#This Row],[CONTACTFIRSTNAME]])+LEN(phone18[[#This Row],[CONTACTLASTNAME]]))-(LEN(SUBSTITUTE(phone18[[#This Row],[CONTACTFIRSTNAME]],CHAR(10),""))+LEN(SUBSTITUTE(phone18[[#This Row],[CONTACTLASTNAME]],CHAR(10),"")))</calculatedColumnFormula>
    </tableColumn>
    <tableColumn id="14" xr3:uid="{D413921D-0B14-43AA-B4F5-1427CF551669}" name="Priority" dataDxfId="103"/>
    <tableColumn id="22" xr3:uid="{8CF49E66-6728-4910-B293-4A9DAD23B4C0}" name="General Status" dataDxfId="102"/>
    <tableColumn id="19" xr3:uid="{AACB81F9-1819-448E-B268-FEFBD3FA54FE}" name="contacted?" dataDxfId="101"/>
    <tableColumn id="21" xr3:uid="{F9EA6435-0FA4-467B-BF56-DA03F7A12354}" name="Changes to spreadsheet needed:" dataDxfId="100"/>
    <tableColumn id="23" xr3:uid="{81F9C602-B77C-45BB-B79C-CC76BB7479A6}" name="Notes" dataDxfId="99"/>
    <tableColumn id="32" xr3:uid="{B10E0508-D19F-4731-BFC6-C92B500C1D4F}" name="Current email addr" dataDxfId="98">
      <calculatedColumnFormula>IFERROR(IF(INDEX([1]!email[#All],MATCH(phone18[[#This Row],[Combined]],[1]!email[[#All],[combine]],0),2)=0,"",INDEX([1]!email[#All],MATCH(phone18[[#This Row],[Combined]],[1]!email[[#All],[combine]],0),2)),"")</calculatedColumnFormula>
    </tableColumn>
    <tableColumn id="20" xr3:uid="{E18D1623-BB07-4085-800D-94EEB13C35A2}" name="Quote Date"/>
    <tableColumn id="31" xr3:uid="{12190709-AFA9-41F6-B095-97F869CC6DE6}" name="Document Number" dataDxfId="97"/>
    <tableColumn id="34" xr3:uid="{C90E2FDF-2C43-4C4F-90FD-0062FB65BD83}" name="Area Code" dataDxfId="96">
      <calculatedColumnFormula>IFERROR(IF(OR(phone18[[#This Row],[COMPCOUNTRY]]="United States",phone18[[#This Row],[COMPCOUNTRY]]="Canada"),INDEX([1]!NACP[#All],MATCH(VALUE(LEFT(TRIM(SUBSTITUTE(SUBSTITUTE(phone18[[#This Row],[Phone number]],"+1 ",""),"(","")),3)),[1]!NACP[[#All],[Area Code]],0),3),""),"")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4E6BB4-6499-44AA-9807-D0B36EA3E6B5}" name="phone1819" displayName="phone1819" ref="A1:AG273" totalsRowShown="0" headerRowDxfId="95" dataDxfId="94">
  <autoFilter ref="A1:AG273" xr:uid="{7877B367-977A-4AA8-8121-8D30825E0DBC}">
    <filterColumn colId="13">
      <filters>
        <filter val="Australia"/>
        <filter val="Canada"/>
        <filter val="United States"/>
      </filters>
    </filterColumn>
  </autoFilter>
  <sortState xmlns:xlrd2="http://schemas.microsoft.com/office/spreadsheetml/2017/richdata2" ref="A2:AG272">
    <sortCondition ref="Z1:Z273"/>
  </sortState>
  <tableColumns count="33">
    <tableColumn id="12" xr3:uid="{649432A9-A9FA-41FC-83AE-7CA287738726}" name="Sort" dataDxfId="93"/>
    <tableColumn id="4" xr3:uid="{1571BE31-4558-4433-BBFA-28F9F88BA1E5}" name="Repeated Company" dataDxfId="92">
      <calculatedColumnFormula>phone1819[[#This Row],[Company]]</calculatedColumnFormula>
    </tableColumn>
    <tableColumn id="1" xr3:uid="{54623071-841E-400A-BBBA-2649AB527FB0}" name="Phone number" dataDxfId="91"/>
    <tableColumn id="11" xr3:uid="{47452629-3E9B-418A-953C-A004D28E5D14}" name="Phone Number Type" dataDxfId="90"/>
    <tableColumn id="10" xr3:uid="{57000C85-B625-452C-B268-95ED1AF6299F}" name="REGNBR" dataDxfId="89"/>
    <tableColumn id="2" xr3:uid="{AD6045FD-5663-400F-AC48-87222589A9B8}" name="Serial Number" dataDxfId="88"/>
    <tableColumn id="3" xr3:uid="{641ED835-0E5F-4683-A14D-F680860F420B}" name="Relation to A/C" dataDxfId="87"/>
    <tableColumn id="26" xr3:uid="{B6AB1D63-0D7B-4F6B-9B36-3F90FD39B35B}" name="ACBASEIATA" dataDxfId="86">
      <calculatedColumnFormula array="1">IF(LEN(phone1819[[#This Row],[REGNBR]])=LEN(SUBSTITUTE(phone1819[[#This Row],[REGNBR]],",","")),phone1819[[#This Row],[REGNBR]]
        &amp;": "&amp;INDEX([1]!JETNET[#All],MATCH(phone1819[[#This Row],[REGNBR]],[1]!JETNET[[#All],[REGNBR]],0),MATCH([1]!JETNET[[#Headers],[ACBASEIATA]],[1]!JETNET[#Headers],0)),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Row],[REGNBR]]))),[1]!JETNET[[#All],[REGNBR]],0),MATCH([1]!JETNET[[#Headers],[ACBASEIATA]],[1]!JETNET[#Headers],0))&amp;CHAR(10)&amp;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Row],[REGNBR]]))),[1]!JETNET[[#All],[REGNBR]],0),MATCH([1]!JETNET[[#Headers],[ACBASEIATA]],[1]!JETNET[#Headers],0)))&amp;
IF(LEN(phone1819[[#This Row],[REGNBR]])-LEN(SUBSTITUTE(phone1819[[#This Row],[REGNBR]],",",""))&gt;=2,
   CHAR(10)&amp;TRIM(MID(SUBSTITUTE(phone1819[[#This Row],[REGNBR]],",",REPT(" ",LEN(phone1819[[#This Row],[REGNBR]]))),(3-1)*LEN(phone1819[[#This Row],[REGNBR]])+1,LEN(phone1819[[#This Row],[REGNBR]]))),"")
        &amp;": "&amp;INDEX([1]!JETNET[#All],MATCH(RIM(MID(SUBSTITUTE(phone1819[[#This Row],[REGNBR]],",",REPT(" ",LEN(phone1819[[#This Row],[REGNBR]]))),(3-1)*LEN(phone1819[[#This Row],[REGNBR]])+1,LEN(phone1819[[#This Row],[REGNBR]])),[1]!JETNET[[#All],[REGNBR]],0),MATCH([1]!JETNET[[#Headers],[ACBASEIATA]],[1]!JETNET[#Headers],0)))&amp;
IF(LEN(phone1819[[#This Row],[REGNBR]])-LEN(SUBSTITUTE(phone1819[[#This Row],[REGNBR]],",",""))&gt;=3,
   CHAR(10)&amp;TRIM(MID(SUBSTITUTE(phone1819[[#This Row],[REGNBR]],",",REPT(" ",LEN(phone1819[[#This Row],[REGNBR]]))),(4-1)*LEN(phone1819[[#This Row],[REGNBR]])+1,LEN(phone1819[[#This Row],[REGNBR]]))),"")</calculatedColumnFormula>
    </tableColumn>
    <tableColumn id="25" xr3:uid="{5B03FC46-BDFE-4A10-A9FC-C3267DC10DED}" name="ACBASESTATE" dataDxfId="85">
      <calculatedColumnFormula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calculatedColumnFormula>
    </tableColumn>
    <tableColumn id="30" xr3:uid="{B3D5AAA6-B736-4036-A099-1C2B863BBF12}" name="ACBASECOUNTRY" dataDxfId="84">
      <calculatedColumnFormula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calculatedColumnFormula>
    </tableColumn>
    <tableColumn id="5" xr3:uid="{40CE2D25-1EF5-4B3A-B6BB-917BA6918C4E}" name="Company" dataDxfId="83"/>
    <tableColumn id="28" xr3:uid="{2B2483ED-E5FC-4690-9618-2866503C3D26}" name="COMPCITY" dataDxfId="82">
      <calculatedColumnFormula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calculatedColumnFormula>
    </tableColumn>
    <tableColumn id="29" xr3:uid="{696E17AC-E882-4843-B262-96AF31806746}" name="COMPSTATE" dataDxfId="81">
      <calculatedColumnFormula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calculatedColumnFormula>
    </tableColumn>
    <tableColumn id="27" xr3:uid="{41C21027-3994-4768-A3DA-3EBF4BEB6C4F}" name="COMPCOUNTRY" dataDxfId="80">
      <calculatedColumnFormula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calculatedColumnFormula>
    </tableColumn>
    <tableColumn id="6" xr3:uid="{45B00728-3356-4771-A150-3E3C7A2B0DED}" name="CONTACTFIRSTNAME" dataDxfId="79"/>
    <tableColumn id="7" xr3:uid="{8ED7CA16-747C-4BED-87CD-B7DB6C519191}" name="CONTACTLASTNAME" dataDxfId="78"/>
    <tableColumn id="8" xr3:uid="{EF45AB85-8B9F-45D1-A392-B7B378F3416D}" name="CONTACTTITLE" dataDxfId="77"/>
    <tableColumn id="9" xr3:uid="{1D7606FC-C8ED-4254-845C-DEF90990A67A}" name="Website" dataDxfId="76"/>
    <tableColumn id="24" xr3:uid="{722CA208-8046-400C-A309-B8DD42AEED38}" name="email response" dataDxfId="75">
      <calculatedColumnFormula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calculatedColumnFormula>
    </tableColumn>
    <tableColumn id="15" xr3:uid="{811334D3-1724-4F8E-81FB-4FB29EC7D90C}" name="snailMail" dataDxfId="74">
      <calculatedColumnFormula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calculatedColumnFormula>
    </tableColumn>
    <tableColumn id="13" xr3:uid="{B9554684-4C09-4D8F-82B5-C83100B90E14}" name="Combined" dataDxfId="73">
      <calculatedColumnFormula>phone1819[[#This Row],[CONTACTFIRSTNAME]]&amp;"^"&amp;phone1819[[#This Row],[CONTACTLASTNAME]]&amp;"^"&amp;phone1819[[#This Row],[REGNBR]]</calculatedColumnFormula>
    </tableColumn>
    <tableColumn id="18" xr3:uid="{45B96CC8-0275-49FA-ACF0-FA07E331C43B}" name="Combined 2" dataDxfId="72">
      <calculatedColumnFormula>SUBSTITUTE(phone1819[[#This Row],[CONTACTFIRSTNAME]],CHAR(10),"#",2)</calculatedColumnFormula>
    </tableColumn>
    <tableColumn id="17" xr3:uid="{9947F9F3-1C54-42D4-BE08-CF32E39BFDCA}" name="Combined 3" dataDxfId="71">
      <calculatedColumnFormula>"Leonardo"&amp;"^"&amp;"de Vasconcelos Vieira"&amp;"^"&amp;phone1819[[#This Row],[REGNBR]]</calculatedColumnFormula>
    </tableColumn>
    <tableColumn id="16" xr3:uid="{12410CB3-B204-411F-9B23-1A1DE6558A11}" name="count" dataDxfId="70">
      <calculatedColumnFormula>(LEN(phone1819[[#This Row],[CONTACTFIRSTNAME]])+LEN(phone1819[[#This Row],[CONTACTLASTNAME]]))-(LEN(SUBSTITUTE(phone1819[[#This Row],[CONTACTFIRSTNAME]],CHAR(10),""))+LEN(SUBSTITUTE(phone1819[[#This Row],[CONTACTLASTNAME]],CHAR(10),"")))</calculatedColumnFormula>
    </tableColumn>
    <tableColumn id="14" xr3:uid="{9C66887A-7871-41AF-8B48-6598D739B1C1}" name="Priority" dataDxfId="69"/>
    <tableColumn id="22" xr3:uid="{64D5DC8B-0773-44B1-A557-032C6CED6786}" name="General Status" dataDxfId="68"/>
    <tableColumn id="19" xr3:uid="{40198A9C-9630-4F73-ADD9-9FBE281930DA}" name="contacted?" dataDxfId="67"/>
    <tableColumn id="21" xr3:uid="{89894EF7-B8A2-4A45-883C-6B455B92E0C3}" name="Changes to spreadsheet needed:" dataDxfId="66"/>
    <tableColumn id="23" xr3:uid="{9269181F-8959-48EF-9315-3081A9CCA607}" name="Notes" dataDxfId="65"/>
    <tableColumn id="32" xr3:uid="{16C31124-094D-433C-8FA5-7DDA8C9492FB}" name="Current email addr" dataDxfId="64">
      <calculatedColumnFormula>IFERROR(IF(INDEX([1]!email[#All],MATCH(phone1819[[#This Row],[Combined]],[1]!email[[#All],[combine]],0),2)=0,"",INDEX([1]!email[#All],MATCH(phone1819[[#This Row],[Combined]],[1]!email[[#All],[combine]],0),2)),"")</calculatedColumnFormula>
    </tableColumn>
    <tableColumn id="20" xr3:uid="{260752F1-4259-4568-BE6C-E33003A37840}" name="Quote Date"/>
    <tableColumn id="31" xr3:uid="{21414103-BD18-4EF7-943E-53824D7A7F50}" name="Document Number" dataDxfId="63"/>
    <tableColumn id="34" xr3:uid="{6F20AA8D-C6C7-4358-A58A-8830A885F040}" name="Area Code" dataDxfId="62">
      <calculatedColumnFormula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C8249B-B2EB-4826-95C6-D4969DC33421}" name="Table4" displayName="Table4" ref="A1:M29" totalsRowShown="0" headerRowDxfId="47" dataDxfId="48">
  <autoFilter ref="A1:M29" xr:uid="{AAC8249B-B2EB-4826-95C6-D4969DC33421}"/>
  <tableColumns count="13">
    <tableColumn id="1" xr3:uid="{68093088-B778-46CD-A89E-DCD6AF4933A0}" name="Company" dataDxfId="61"/>
    <tableColumn id="2" xr3:uid="{B6FDB4C9-1BD0-4F92-A7CC-140C04DE8862}" name="REGNBR" dataDxfId="60"/>
    <tableColumn id="3" xr3:uid="{F1DC05DD-B24F-4674-893B-37EFAF6DF502}" name="Serial Number" dataDxfId="59"/>
    <tableColumn id="4" xr3:uid="{48EE8D7E-24E7-458C-B465-BFF63C4806A1}" name="ACBASEIATA" dataDxfId="58"/>
    <tableColumn id="5" xr3:uid="{A3CE420B-4F40-4865-9301-3EC5788B8D2B}" name="COMPCITY" dataDxfId="57"/>
    <tableColumn id="6" xr3:uid="{3AC71E65-74B0-491B-B758-E24B549B1A1B}" name="COMPSTATE" dataDxfId="56"/>
    <tableColumn id="7" xr3:uid="{18E16BE8-24BB-418F-B9F9-EC2F6CF850A2}" name="COMPCOUNTRY" dataDxfId="55"/>
    <tableColumn id="8" xr3:uid="{C9994060-120D-41B6-8080-E69A7E949756}" name="email response" dataDxfId="54"/>
    <tableColumn id="9" xr3:uid="{1169396A-DAF8-4344-92CD-7C867F3A183F}" name="snailMail" dataDxfId="53"/>
    <tableColumn id="10" xr3:uid="{6DD4EF84-B0E1-40E8-831D-4DEC5C307B44}" name="Priority" dataDxfId="52"/>
    <tableColumn id="11" xr3:uid="{A1E46CA3-5766-4F61-92E9-330CBAFFBC70}" name="General Status" dataDxfId="51"/>
    <tableColumn id="12" xr3:uid="{6922C83C-58CE-4340-A728-97761F759CC9}" name="Changes to spreadsheet needed:" dataDxfId="50"/>
    <tableColumn id="13" xr3:uid="{47036D5B-BD2C-4498-948B-B1BD5EE56F9B}" name="Notes" dataDxfId="4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B0030E6-F58D-48B4-A93D-F954F4805848}" name="Table46" displayName="Table46" ref="A1:O29" totalsRowShown="0" headerRowDxfId="46" dataDxfId="45">
  <autoFilter ref="A1:O29" xr:uid="{AAC8249B-B2EB-4826-95C6-D4969DC33421}"/>
  <tableColumns count="15">
    <tableColumn id="1" xr3:uid="{883FD15C-1155-48FE-9B0A-28AE0B85EBB1}" name="Company" dataDxfId="44"/>
    <tableColumn id="2" xr3:uid="{9CA4457D-ED45-4A45-8DF8-00B16A3B902A}" name="REGNBR" dataDxfId="43"/>
    <tableColumn id="3" xr3:uid="{18083D54-6220-4504-B512-9AF5E1233571}" name="Serial Number" dataDxfId="42"/>
    <tableColumn id="4" xr3:uid="{9B0AE22F-9191-47BD-93AB-D42D045B6DF3}" name="ACBASEIATA" dataDxfId="41"/>
    <tableColumn id="5" xr3:uid="{198E5D3C-4C43-4CAA-ABC9-3204D0FB651C}" name="COMPCITY" dataDxfId="40"/>
    <tableColumn id="6" xr3:uid="{AB62D7A7-7A90-475D-8570-CEF7B985B06A}" name="COMPSTATE" dataDxfId="39"/>
    <tableColumn id="7" xr3:uid="{80F6D7CA-46EE-4C5C-88E7-EDA5713400D9}" name="COMPCOUNTRY" dataDxfId="38"/>
    <tableColumn id="8" xr3:uid="{8D36E47B-5BE6-448A-8C5E-71AEDE610D62}" name="email response" dataDxfId="37"/>
    <tableColumn id="9" xr3:uid="{231CC224-18EB-4DD3-A2EB-73845D83C4D9}" name="snailMail" dataDxfId="36"/>
    <tableColumn id="10" xr3:uid="{5A43A627-22B0-4567-8B1A-E34D6D98F0D5}" name="Priority" dataDxfId="35"/>
    <tableColumn id="11" xr3:uid="{F27EBD07-E39F-4585-B0AA-F41409FBC918}" name="General Status" dataDxfId="34"/>
    <tableColumn id="12" xr3:uid="{655A24D7-07C1-41C9-8F76-55DBB6AD75EF}" name="Changes to spreadsheet needed:" dataDxfId="33"/>
    <tableColumn id="13" xr3:uid="{A8CE2D4F-67B4-416D-9728-8D779E816B4A}" name="Notes" dataDxfId="32"/>
    <tableColumn id="14" xr3:uid="{97EEF896-F30A-4781-AE80-8AC3076B7F21}" name="Quote Date" dataDxfId="31"/>
    <tableColumn id="15" xr3:uid="{3DB5767E-3EBA-4654-9C81-DC52E93E09C8}" name="Document Number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rribleherbst.com/" TargetMode="External"/><Relationship Id="rId13" Type="http://schemas.openxmlformats.org/officeDocument/2006/relationships/hyperlink" Target="mailto:rwphilpott@aol.com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://www.grayhawkdevelopment.com/" TargetMode="External"/><Relationship Id="rId7" Type="http://schemas.openxmlformats.org/officeDocument/2006/relationships/hyperlink" Target="http://www.terribleherbst.com/" TargetMode="External"/><Relationship Id="rId12" Type="http://schemas.openxmlformats.org/officeDocument/2006/relationships/hyperlink" Target="mailto:xxxxx@flocorp.com" TargetMode="External"/><Relationship Id="rId17" Type="http://schemas.openxmlformats.org/officeDocument/2006/relationships/ctrlProp" Target="../ctrlProps/ctrlProp1.xml"/><Relationship Id="rId2" Type="http://schemas.openxmlformats.org/officeDocument/2006/relationships/hyperlink" Target="http://www.pinnacleaviation.com/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://www.flowersfoods.com/" TargetMode="External"/><Relationship Id="rId6" Type="http://schemas.openxmlformats.org/officeDocument/2006/relationships/hyperlink" Target="http://www.pinnacleaviation.com/" TargetMode="External"/><Relationship Id="rId11" Type="http://schemas.openxmlformats.org/officeDocument/2006/relationships/hyperlink" Target="http://www.petroleumtraders.com/" TargetMode="External"/><Relationship Id="rId5" Type="http://schemas.openxmlformats.org/officeDocument/2006/relationships/hyperlink" Target="http://www.pinnacleaviation.com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www.keystoneaviation.com/" TargetMode="External"/><Relationship Id="rId4" Type="http://schemas.openxmlformats.org/officeDocument/2006/relationships/hyperlink" Target="http://www.terribleherbst.com/" TargetMode="External"/><Relationship Id="rId9" Type="http://schemas.openxmlformats.org/officeDocument/2006/relationships/hyperlink" Target="http://www.grayhawkdevelopment.com/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rribleherbst.com/" TargetMode="External"/><Relationship Id="rId13" Type="http://schemas.openxmlformats.org/officeDocument/2006/relationships/hyperlink" Target="mailto:rwphilpott@aol.com" TargetMode="External"/><Relationship Id="rId18" Type="http://schemas.openxmlformats.org/officeDocument/2006/relationships/table" Target="../tables/table2.xml"/><Relationship Id="rId3" Type="http://schemas.openxmlformats.org/officeDocument/2006/relationships/hyperlink" Target="http://www.grayhawkdevelopment.com/" TargetMode="External"/><Relationship Id="rId7" Type="http://schemas.openxmlformats.org/officeDocument/2006/relationships/hyperlink" Target="http://www.terribleherbst.com/" TargetMode="External"/><Relationship Id="rId12" Type="http://schemas.openxmlformats.org/officeDocument/2006/relationships/hyperlink" Target="mailto:xxxxx@flocorp.com" TargetMode="External"/><Relationship Id="rId17" Type="http://schemas.openxmlformats.org/officeDocument/2006/relationships/ctrlProp" Target="../ctrlProps/ctrlProp2.xml"/><Relationship Id="rId2" Type="http://schemas.openxmlformats.org/officeDocument/2006/relationships/hyperlink" Target="http://www.pinnacleaviation.com/" TargetMode="External"/><Relationship Id="rId16" Type="http://schemas.openxmlformats.org/officeDocument/2006/relationships/vmlDrawing" Target="../drawings/vmlDrawing2.vml"/><Relationship Id="rId1" Type="http://schemas.openxmlformats.org/officeDocument/2006/relationships/hyperlink" Target="http://www.flowersfoods.com/" TargetMode="External"/><Relationship Id="rId6" Type="http://schemas.openxmlformats.org/officeDocument/2006/relationships/hyperlink" Target="http://www.pinnacleaviation.com/" TargetMode="External"/><Relationship Id="rId11" Type="http://schemas.openxmlformats.org/officeDocument/2006/relationships/hyperlink" Target="http://www.petroleumtraders.com/" TargetMode="External"/><Relationship Id="rId5" Type="http://schemas.openxmlformats.org/officeDocument/2006/relationships/hyperlink" Target="http://www.pinnacleaviation.com/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://www.keystoneaviation.com/" TargetMode="External"/><Relationship Id="rId4" Type="http://schemas.openxmlformats.org/officeDocument/2006/relationships/hyperlink" Target="http://www.terribleherbst.com/" TargetMode="External"/><Relationship Id="rId9" Type="http://schemas.openxmlformats.org/officeDocument/2006/relationships/hyperlink" Target="http://www.grayhawkdevelopment.com/" TargetMode="External"/><Relationship Id="rId1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911-D594-465C-8FCD-A41820F90A64}">
  <sheetPr codeName="Sheet25">
    <tabColor rgb="FFFF0000"/>
  </sheetPr>
  <dimension ref="A1:AG282"/>
  <sheetViews>
    <sheetView tabSelected="1" zoomScale="85" zoomScaleNormal="85" workbookViewId="0">
      <pane xSplit="3" ySplit="1" topLeftCell="E2" activePane="bottomRight" state="frozen"/>
      <selection activeCell="AL126" sqref="AL126"/>
      <selection pane="topRight" activeCell="AL126" sqref="AL126"/>
      <selection pane="bottomLeft" activeCell="AL126" sqref="AL126"/>
      <selection pane="bottomRight" activeCell="L7" sqref="L7"/>
    </sheetView>
  </sheetViews>
  <sheetFormatPr defaultRowHeight="15" x14ac:dyDescent="0.25"/>
  <cols>
    <col min="1" max="1" width="6.85546875" style="7" bestFit="1" customWidth="1"/>
    <col min="2" max="2" width="34.7109375" style="8" customWidth="1"/>
    <col min="3" max="3" width="17.5703125" style="7" hidden="1" customWidth="1"/>
    <col min="4" max="4" width="61.140625" style="7" hidden="1" customWidth="1"/>
    <col min="5" max="5" width="11.140625" style="27" customWidth="1"/>
    <col min="6" max="6" width="5.7109375" style="7" customWidth="1"/>
    <col min="7" max="7" width="34.42578125" style="9" hidden="1" customWidth="1"/>
    <col min="8" max="8" width="14.28515625" style="9" bestFit="1" customWidth="1"/>
    <col min="9" max="9" width="15.5703125" style="9" hidden="1" customWidth="1"/>
    <col min="10" max="10" width="27.140625" style="7" hidden="1" customWidth="1"/>
    <col min="11" max="11" width="41" style="7" hidden="1" customWidth="1"/>
    <col min="12" max="12" width="15.28515625" style="7" customWidth="1"/>
    <col min="13" max="13" width="5.85546875" style="10" customWidth="1"/>
    <col min="14" max="14" width="15" style="9" customWidth="1"/>
    <col min="15" max="15" width="13.28515625" style="9" hidden="1" customWidth="1"/>
    <col min="16" max="16" width="20.5703125" style="9" hidden="1" customWidth="1"/>
    <col min="17" max="17" width="22.5703125" style="7" hidden="1" customWidth="1"/>
    <col min="18" max="18" width="31.5703125" style="12" hidden="1" customWidth="1"/>
    <col min="19" max="19" width="23" style="12" customWidth="1"/>
    <col min="20" max="20" width="16.85546875" style="58" customWidth="1"/>
    <col min="21" max="24" width="0.140625" style="7" customWidth="1"/>
    <col min="25" max="25" width="9" style="14" customWidth="1"/>
    <col min="26" max="26" width="26.140625" style="7" customWidth="1"/>
    <col min="27" max="27" width="23.140625" style="7" hidden="1" customWidth="1"/>
    <col min="28" max="28" width="36" style="9" customWidth="1"/>
    <col min="29" max="29" width="43.85546875" style="9" customWidth="1"/>
    <col min="30" max="30" width="35.85546875" style="7" hidden="1" customWidth="1"/>
    <col min="31" max="31" width="10.28515625" style="15" customWidth="1"/>
    <col min="32" max="32" width="12.42578125" style="6" customWidth="1"/>
    <col min="33" max="33" width="54.7109375" style="7" hidden="1" customWidth="1"/>
    <col min="34" max="16384" width="9.140625" style="7"/>
  </cols>
  <sheetData>
    <row r="1" spans="1:33" customFormat="1" ht="30" x14ac:dyDescent="0.25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F1" s="1" t="s">
        <v>5</v>
      </c>
      <c r="G1" t="s">
        <v>6</v>
      </c>
      <c r="H1" s="2" t="s">
        <v>7</v>
      </c>
      <c r="I1" s="2" t="s">
        <v>8</v>
      </c>
      <c r="J1" s="2" t="s">
        <v>9</v>
      </c>
      <c r="K1" t="s">
        <v>10</v>
      </c>
      <c r="L1" t="s">
        <v>11</v>
      </c>
      <c r="M1" s="3" t="s">
        <v>12</v>
      </c>
      <c r="N1" t="s">
        <v>13</v>
      </c>
      <c r="O1" s="2" t="s">
        <v>14</v>
      </c>
      <c r="P1" s="2" t="s">
        <v>15</v>
      </c>
      <c r="Q1" s="2" t="s">
        <v>16</v>
      </c>
      <c r="R1" t="s">
        <v>17</v>
      </c>
      <c r="S1" s="4" t="s">
        <v>18</v>
      </c>
      <c r="T1" s="5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s="2" t="s">
        <v>28</v>
      </c>
      <c r="AD1" s="2" t="s">
        <v>29</v>
      </c>
      <c r="AE1" s="6" t="s">
        <v>30</v>
      </c>
      <c r="AF1" s="6" t="s">
        <v>31</v>
      </c>
      <c r="AG1" t="s">
        <v>32</v>
      </c>
    </row>
    <row r="2" spans="1:33" ht="90" x14ac:dyDescent="0.25">
      <c r="A2" s="7">
        <v>38</v>
      </c>
      <c r="B2" s="7" t="str">
        <f>phone18[[#This Row],[Company]]</f>
        <v>Benson Legacy, LLC</v>
      </c>
      <c r="C2" s="8" t="s">
        <v>33</v>
      </c>
      <c r="D2" s="7" t="s">
        <v>34</v>
      </c>
      <c r="E2" s="9" t="s">
        <v>35</v>
      </c>
      <c r="F2" s="8" t="s">
        <v>36</v>
      </c>
      <c r="G2" s="7" t="s">
        <v>37</v>
      </c>
      <c r="H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N116NC: </v>
      </c>
      <c r="I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N116NC: IN</v>
      </c>
      <c r="J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N116NC: United States</v>
      </c>
      <c r="K2" s="7" t="s">
        <v>38</v>
      </c>
      <c r="L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Ft. Wayne</v>
      </c>
      <c r="M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IN</v>
      </c>
      <c r="N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" s="9" t="s">
        <v>39</v>
      </c>
      <c r="P2" s="9" t="s">
        <v>40</v>
      </c>
      <c r="Q2" s="9" t="s">
        <v>41</v>
      </c>
      <c r="R2" s="11" t="s">
        <v>42</v>
      </c>
      <c r="S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Opens-26</v>
      </c>
      <c r="T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" s="7" t="str">
        <f>phone18[[#This Row],[CONTACTFIRSTNAME]]&amp;"^"&amp;phone18[[#This Row],[CONTACTLASTNAME]]&amp;"^"&amp;phone18[[#This Row],[REGNBR]]</f>
        <v>Michael^Himes^N116NC</v>
      </c>
      <c r="X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" s="13">
        <v>1</v>
      </c>
      <c r="Z2" s="14" t="s">
        <v>43</v>
      </c>
      <c r="AC2" s="9" t="s">
        <v>44</v>
      </c>
      <c r="AD2" s="9" t="str">
        <f>IFERROR(IF(INDEX([1]!email[#All],MATCH(phone18[[#This Row],[Combined]],[1]!email[[#All],[combine]],0),2)=0,"",INDEX([1]!email[#All],MATCH(phone18[[#This Row],[Combined]],[1]!email[[#All],[combine]],0),2)),"")</f>
        <v>mhimes@petroleumtraders.com</v>
      </c>
      <c r="AG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Indiana (Fort Wayne, northeastern)</v>
      </c>
    </row>
    <row r="3" spans="1:33" ht="120" x14ac:dyDescent="0.25">
      <c r="A3" s="7">
        <v>60</v>
      </c>
      <c r="B3" s="16" t="str">
        <f>phone18[[#This Row],[Company]]</f>
        <v>Terrible Herbst, Inc.</v>
      </c>
      <c r="C3" s="8" t="s">
        <v>45</v>
      </c>
      <c r="D3" s="7" t="s">
        <v>34</v>
      </c>
      <c r="E3" s="17" t="s">
        <v>46</v>
      </c>
      <c r="F3" s="8" t="s">
        <v>47</v>
      </c>
      <c r="G3" s="7" t="s">
        <v>37</v>
      </c>
      <c r="H3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N15PV: LAS</v>
      </c>
      <c r="I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N15PV: NV</v>
      </c>
      <c r="J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N15PV: United States</v>
      </c>
      <c r="K3" s="7" t="s">
        <v>48</v>
      </c>
      <c r="L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Las Vegas</v>
      </c>
      <c r="M3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NV</v>
      </c>
      <c r="N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" s="9" t="s">
        <v>49</v>
      </c>
      <c r="P3" s="9" t="s">
        <v>50</v>
      </c>
      <c r="Q3" s="9" t="s">
        <v>51</v>
      </c>
      <c r="R3" s="11" t="s">
        <v>52</v>
      </c>
      <c r="S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" s="7" t="str">
        <f>phone18[[#This Row],[CONTACTFIRSTNAME]]&amp;"^"&amp;phone18[[#This Row],[CONTACTLASTNAME]]&amp;"^"&amp;phone18[[#This Row],[REGNBR]]</f>
        <v>Timothy^Herbst^N15PV</v>
      </c>
      <c r="X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" s="19">
        <v>2</v>
      </c>
      <c r="Z3" s="14" t="s">
        <v>43</v>
      </c>
      <c r="AA3" s="16" t="s">
        <v>53</v>
      </c>
      <c r="AB3" s="17" t="s">
        <v>54</v>
      </c>
      <c r="AC3" s="20" t="s">
        <v>55</v>
      </c>
      <c r="AD3" s="7" t="str">
        <f>IFERROR(IF(INDEX([1]!email[#All],MATCH(phone18[[#This Row],[Combined]],[1]!email[[#All],[combine]],0),2)=0,"",INDEX([1]!email[#All],MATCH(phone18[[#This Row],[Combined]],[1]!email[[#All],[combine]],0),2)),"")</f>
        <v/>
      </c>
      <c r="AF3" s="6" t="s">
        <v>56</v>
      </c>
      <c r="AG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Nevada</v>
      </c>
    </row>
    <row r="4" spans="1:33" ht="30" x14ac:dyDescent="0.25">
      <c r="A4" s="7">
        <v>60</v>
      </c>
      <c r="B4" s="16" t="str">
        <f>phone18[[#This Row],[Company]]</f>
        <v>Terrible Herbst, Inc.</v>
      </c>
      <c r="C4" s="8" t="s">
        <v>57</v>
      </c>
      <c r="D4" s="7" t="s">
        <v>34</v>
      </c>
      <c r="E4" s="17" t="s">
        <v>46</v>
      </c>
      <c r="F4" s="8" t="s">
        <v>47</v>
      </c>
      <c r="G4" s="7" t="s">
        <v>37</v>
      </c>
      <c r="H4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N15PV: LAS</v>
      </c>
      <c r="I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N15PV: NV</v>
      </c>
      <c r="J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N15PV: United States</v>
      </c>
      <c r="K4" s="7" t="s">
        <v>48</v>
      </c>
      <c r="L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Las Vegas</v>
      </c>
      <c r="M4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NV</v>
      </c>
      <c r="N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" s="9" t="s">
        <v>58</v>
      </c>
      <c r="P4" s="9" t="s">
        <v>59</v>
      </c>
      <c r="Q4" s="9" t="s">
        <v>60</v>
      </c>
      <c r="R4" s="11" t="s">
        <v>52</v>
      </c>
      <c r="S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 xml:space="preserve"> </v>
      </c>
      <c r="U4" s="7" t="str">
        <f>phone18[[#This Row],[CONTACTFIRSTNAME]]&amp;"^"&amp;phone18[[#This Row],[CONTACTLASTNAME]]&amp;"^"&amp;phone18[[#This Row],[REGNBR]]</f>
        <v>James^Campbell^N15PV</v>
      </c>
      <c r="X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" s="10"/>
      <c r="Z4" s="14" t="s">
        <v>43</v>
      </c>
      <c r="AD4" s="7" t="str">
        <f>IFERROR(IF(INDEX([1]!email[#All],MATCH(phone18[[#This Row],[Combined]],[1]!email[[#All],[combine]],0),2)=0,"",INDEX([1]!email[#All],MATCH(phone18[[#This Row],[Combined]],[1]!email[[#All],[combine]],0),2)),"")</f>
        <v>jacampbell@terribles.com</v>
      </c>
      <c r="AF4" s="6" t="s">
        <v>61</v>
      </c>
      <c r="AG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Nevada</v>
      </c>
    </row>
    <row r="5" spans="1:33" ht="30" x14ac:dyDescent="0.25">
      <c r="A5" s="7">
        <v>60</v>
      </c>
      <c r="B5" s="16" t="str">
        <f>phone18[[#This Row],[Company]]</f>
        <v>Terrible Herbst, Inc.</v>
      </c>
      <c r="C5" s="8" t="s">
        <v>45</v>
      </c>
      <c r="D5" s="7" t="s">
        <v>34</v>
      </c>
      <c r="E5" s="17" t="s">
        <v>46</v>
      </c>
      <c r="F5" s="8" t="s">
        <v>47</v>
      </c>
      <c r="G5" s="7" t="s">
        <v>37</v>
      </c>
      <c r="H5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N15PV: LAS</v>
      </c>
      <c r="I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N15PV: NV</v>
      </c>
      <c r="J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N15PV: United States</v>
      </c>
      <c r="K5" s="7" t="s">
        <v>48</v>
      </c>
      <c r="L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Las Vegas</v>
      </c>
      <c r="M5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NV</v>
      </c>
      <c r="N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" s="9" t="s">
        <v>62</v>
      </c>
      <c r="P5" s="9" t="s">
        <v>63</v>
      </c>
      <c r="Q5" s="9" t="s">
        <v>64</v>
      </c>
      <c r="R5" s="11" t="s">
        <v>52</v>
      </c>
      <c r="S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 xml:space="preserve"> </v>
      </c>
      <c r="U5" s="7" t="str">
        <f>phone18[[#This Row],[CONTACTFIRSTNAME]]&amp;"^"&amp;phone18[[#This Row],[CONTACTLASTNAME]]&amp;"^"&amp;phone18[[#This Row],[REGNBR]]</f>
        <v>Paul^Weinfurtner^N15PV</v>
      </c>
      <c r="X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" s="10"/>
      <c r="Z5" s="14" t="s">
        <v>43</v>
      </c>
      <c r="AD5" s="7" t="str">
        <f>IFERROR(IF(INDEX([1]!email[#All],MATCH(phone18[[#This Row],[Combined]],[1]!email[[#All],[combine]],0),2)=0,"",INDEX([1]!email[#All],MATCH(phone18[[#This Row],[Combined]],[1]!email[[#All],[combine]],0),2)),"")</f>
        <v>pweinfurtner@terribles.com</v>
      </c>
      <c r="AG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Nevada</v>
      </c>
    </row>
    <row r="6" spans="1:33" ht="45" x14ac:dyDescent="0.25">
      <c r="A6" s="7">
        <v>186</v>
      </c>
      <c r="B6" s="21" t="str">
        <f>phone18[[#This Row],[Company]]</f>
        <v>Gama Aviation, LLC</v>
      </c>
      <c r="C6" s="8" t="s">
        <v>65</v>
      </c>
      <c r="D6" s="7" t="s">
        <v>66</v>
      </c>
      <c r="E6" s="9" t="s">
        <v>67</v>
      </c>
      <c r="F6" s="8" t="s">
        <v>68</v>
      </c>
      <c r="G6" s="7" t="s">
        <v>69</v>
      </c>
      <c r="H6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N819AM: OAK</v>
      </c>
      <c r="I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N819AM: CA</v>
      </c>
      <c r="J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N819AM: United States</v>
      </c>
      <c r="K6" s="7" t="s">
        <v>70</v>
      </c>
      <c r="L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Shelton</v>
      </c>
      <c r="M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CT</v>
      </c>
      <c r="N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" s="9" t="s">
        <v>71</v>
      </c>
      <c r="P6" s="9" t="s">
        <v>72</v>
      </c>
      <c r="Q6" s="9" t="s">
        <v>73</v>
      </c>
      <c r="R6" s="7" t="s">
        <v>74</v>
      </c>
      <c r="S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Opens-1, Clicks-1</v>
      </c>
      <c r="T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" s="7" t="str">
        <f>phone18[[#This Row],[CONTACTFIRSTNAME]]&amp;"^"&amp;phone18[[#This Row],[CONTACTLASTNAME]]&amp;"^"&amp;phone18[[#This Row],[REGNBR]]</f>
        <v>KC^Ihlefeld^N819AM</v>
      </c>
      <c r="X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" s="13">
        <v>1</v>
      </c>
      <c r="Z6" s="14" t="s">
        <v>43</v>
      </c>
      <c r="AD6" s="9" t="str">
        <f>IFERROR(IF(INDEX([1]!email[#All],MATCH(phone18[[#This Row],[Combined]],[1]!email[[#All],[combine]],0),2)=0,"",INDEX([1]!email[#All],MATCH(phone18[[#This Row],[Combined]],[1]!email[[#All],[combine]],0),2)),"")</f>
        <v>kcihlefeld@wheelsup.com</v>
      </c>
      <c r="AG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Bridgeport New Haven and Stamford Connecticut</v>
      </c>
    </row>
    <row r="7" spans="1:33" ht="45" x14ac:dyDescent="0.25">
      <c r="A7" s="7">
        <v>186</v>
      </c>
      <c r="B7" s="21" t="str">
        <f>phone18[[#This Row],[Company]]</f>
        <v>Gama Aviation, LLC</v>
      </c>
      <c r="C7" s="8" t="s">
        <v>75</v>
      </c>
      <c r="D7" s="7" t="s">
        <v>76</v>
      </c>
      <c r="E7" s="9" t="s">
        <v>67</v>
      </c>
      <c r="F7" s="8" t="s">
        <v>68</v>
      </c>
      <c r="G7" s="7" t="s">
        <v>69</v>
      </c>
      <c r="H7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N819AM: OAK</v>
      </c>
      <c r="I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N819AM: CA</v>
      </c>
      <c r="J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N819AM: United States</v>
      </c>
      <c r="K7" s="7" t="s">
        <v>70</v>
      </c>
      <c r="L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Shelton</v>
      </c>
      <c r="M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CT</v>
      </c>
      <c r="N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7" s="9" t="s">
        <v>71</v>
      </c>
      <c r="P7" s="9" t="s">
        <v>72</v>
      </c>
      <c r="Q7" s="9" t="s">
        <v>73</v>
      </c>
      <c r="R7" s="7" t="s">
        <v>74</v>
      </c>
      <c r="S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Opens-1, Clicks-1</v>
      </c>
      <c r="T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" s="7" t="str">
        <f>phone18[[#This Row],[CONTACTFIRSTNAME]]&amp;"^"&amp;phone18[[#This Row],[CONTACTLASTNAME]]&amp;"^"&amp;phone18[[#This Row],[REGNBR]]</f>
        <v>KC^Ihlefeld^N819AM</v>
      </c>
      <c r="X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" s="13">
        <v>1</v>
      </c>
      <c r="Z7" s="14" t="s">
        <v>43</v>
      </c>
      <c r="AD7" s="9" t="str">
        <f>IFERROR(IF(INDEX([1]!email[#All],MATCH(phone18[[#This Row],[Combined]],[1]!email[[#All],[combine]],0),2)=0,"",INDEX([1]!email[#All],MATCH(phone18[[#This Row],[Combined]],[1]!email[[#All],[combine]],0),2)),"")</f>
        <v>kcihlefeld@wheelsup.com</v>
      </c>
      <c r="AG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Bridgeport New Haven and Stamford Connecticut</v>
      </c>
    </row>
    <row r="8" spans="1:33" ht="135" x14ac:dyDescent="0.25">
      <c r="A8" s="7">
        <v>186</v>
      </c>
      <c r="B8" s="21" t="str">
        <f>phone18[[#This Row],[Company]]</f>
        <v>N819AM, LLC</v>
      </c>
      <c r="C8" s="8"/>
      <c r="E8" s="9" t="s">
        <v>67</v>
      </c>
      <c r="F8" s="8" t="s">
        <v>68</v>
      </c>
      <c r="G8" s="7"/>
      <c r="H8" s="22" t="s">
        <v>77</v>
      </c>
      <c r="I8" s="9" t="s">
        <v>78</v>
      </c>
      <c r="J8" s="9" t="s">
        <v>79</v>
      </c>
      <c r="K8" s="7" t="s">
        <v>80</v>
      </c>
      <c r="L8" s="7" t="s">
        <v>81</v>
      </c>
      <c r="M8" s="10" t="s">
        <v>82</v>
      </c>
      <c r="N8" s="7" t="s">
        <v>83</v>
      </c>
      <c r="O8" s="22" t="s">
        <v>84</v>
      </c>
      <c r="P8" s="22" t="s">
        <v>85</v>
      </c>
      <c r="Q8" s="22"/>
      <c r="R8" s="7"/>
      <c r="S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8" s="7" t="str">
        <f>phone18[[#This Row],[CONTACTFIRSTNAME]]&amp;"^"&amp;phone18[[#This Row],[CONTACTLASTNAME]]&amp;"^"&amp;phone18[[#This Row],[REGNBR]]</f>
        <v>Bob^Philpott^N819AM</v>
      </c>
      <c r="X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" s="13">
        <v>1</v>
      </c>
      <c r="Z8" s="14" t="s">
        <v>43</v>
      </c>
      <c r="AA8" s="23" t="s">
        <v>86</v>
      </c>
      <c r="AB8" s="24" t="s">
        <v>87</v>
      </c>
      <c r="AC8" s="25" t="s">
        <v>88</v>
      </c>
      <c r="AD8" s="9" t="str">
        <f>IFERROR(IF(INDEX([1]!email[#All],MATCH(phone18[[#This Row],[Combined]],[1]!email[[#All],[combine]],0),2)=0,"",INDEX([1]!email[#All],MATCH(phone18[[#This Row],[Combined]],[1]!email[[#All],[combine]],0),2)),"")</f>
        <v>rwphilpott@aol.com</v>
      </c>
      <c r="AG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9" spans="1:33" ht="30" x14ac:dyDescent="0.25">
      <c r="A9" s="7">
        <v>186</v>
      </c>
      <c r="B9" s="21" t="str">
        <f>phone18[[#This Row],[Company]]</f>
        <v>N819AM, LLC</v>
      </c>
      <c r="C9" s="8" t="s">
        <v>89</v>
      </c>
      <c r="D9" s="7" t="s">
        <v>34</v>
      </c>
      <c r="E9" s="9" t="s">
        <v>67</v>
      </c>
      <c r="F9" s="8" t="s">
        <v>68</v>
      </c>
      <c r="G9" s="7" t="s">
        <v>37</v>
      </c>
      <c r="H9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N819AM: OAK</v>
      </c>
      <c r="I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N819AM: CA</v>
      </c>
      <c r="J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N819AM: United States</v>
      </c>
      <c r="K9" s="7" t="s">
        <v>80</v>
      </c>
      <c r="L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 Ramon</v>
      </c>
      <c r="M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9" s="9" t="s">
        <v>90</v>
      </c>
      <c r="P9" s="9" t="s">
        <v>91</v>
      </c>
      <c r="Q9" s="9" t="s">
        <v>92</v>
      </c>
      <c r="R9" s="7"/>
      <c r="S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" s="7" t="str">
        <f>phone18[[#This Row],[CONTACTFIRSTNAME]]&amp;"^"&amp;phone18[[#This Row],[CONTACTLASTNAME]]&amp;"^"&amp;phone18[[#This Row],[REGNBR]]</f>
        <v>Alexander^Mehran^N819AM</v>
      </c>
      <c r="X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" s="13">
        <v>1</v>
      </c>
      <c r="Z9" s="14" t="s">
        <v>43</v>
      </c>
      <c r="AD9" s="9" t="str">
        <f>IFERROR(IF(INDEX([1]!email[#All],MATCH(phone18[[#This Row],[Combined]],[1]!email[[#All],[combine]],0),2)=0,"",INDEX([1]!email[#All],MATCH(phone18[[#This Row],[Combined]],[1]!email[[#All],[combine]],0),2)),"")</f>
        <v>Amehran@bishopranch.com</v>
      </c>
      <c r="AG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San Francisco North/East Bay </v>
      </c>
    </row>
    <row r="10" spans="1:33" ht="45" x14ac:dyDescent="0.25">
      <c r="A10" s="7">
        <v>50</v>
      </c>
      <c r="B10" s="26" t="str">
        <f>phone18[[#This Row],[Company]]</f>
        <v>Gulfstream Leasing, LLC</v>
      </c>
      <c r="C10" s="8" t="s">
        <v>93</v>
      </c>
      <c r="D10" s="7" t="s">
        <v>34</v>
      </c>
      <c r="E10" s="17" t="s">
        <v>94</v>
      </c>
      <c r="F10" s="27" t="s">
        <v>95</v>
      </c>
      <c r="G10" s="7" t="s">
        <v>37</v>
      </c>
      <c r="H10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N150GV: SAV
N365GA: SAV
N150GA: SAV</v>
      </c>
      <c r="I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N150GV: GA
N365GA: GA
N150GA: GA</v>
      </c>
      <c r="J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N150GV: United States
N365GA: United States
N150GA: United States</v>
      </c>
      <c r="K10" s="7" t="s">
        <v>96</v>
      </c>
      <c r="L1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Savannah</v>
      </c>
      <c r="M10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1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0" s="9" t="s">
        <v>97</v>
      </c>
      <c r="P10" s="9" t="s">
        <v>98</v>
      </c>
      <c r="Q10" s="9" t="s">
        <v>99</v>
      </c>
      <c r="R10" s="7"/>
      <c r="S1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Held</v>
      </c>
      <c r="U10" s="7" t="str">
        <f>phone18[[#This Row],[CONTACTFIRSTNAME]]&amp;"^"&amp;phone18[[#This Row],[CONTACTLASTNAME]]&amp;"^"&amp;phone18[[#This Row],[REGNBR]]</f>
        <v>Richard^Chiariello^N150GV, N365GA, N150GA</v>
      </c>
      <c r="X1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Z10" s="14" t="s">
        <v>100</v>
      </c>
      <c r="AC10" s="20" t="s">
        <v>101</v>
      </c>
      <c r="AD10" s="20" t="str">
        <f>IFERROR(IF(INDEX([1]!email[#All],MATCH(phone18[[#This Row],[Combined]],[1]!email[[#All],[combine]],0),2)=0,"",INDEX([1]!email[#All],MATCH(phone18[[#This Row],[Combined]],[1]!email[[#All],[combine]],0),2)),"")</f>
        <v/>
      </c>
      <c r="AG1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Waycross and Savannah Georgia</v>
      </c>
    </row>
    <row r="11" spans="1:33" x14ac:dyDescent="0.25">
      <c r="A11" s="7">
        <v>72</v>
      </c>
      <c r="B11" s="7" t="str">
        <f>phone18[[#This Row],[Company]]</f>
        <v>Blue Star Management, LLC</v>
      </c>
      <c r="C11" s="8" t="s">
        <v>102</v>
      </c>
      <c r="D11" s="7" t="s">
        <v>34</v>
      </c>
      <c r="E11" s="9" t="s">
        <v>103</v>
      </c>
      <c r="F11" s="8" t="s">
        <v>104</v>
      </c>
      <c r="G11" s="7" t="s">
        <v>37</v>
      </c>
      <c r="H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11" s="7" t="s">
        <v>105</v>
      </c>
      <c r="L1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Craig</v>
      </c>
      <c r="M1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AK</v>
      </c>
      <c r="N1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" s="9" t="s">
        <v>106</v>
      </c>
      <c r="P11" s="9" t="s">
        <v>107</v>
      </c>
      <c r="Q11" s="9" t="s">
        <v>108</v>
      </c>
      <c r="R11" s="7"/>
      <c r="S1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" s="7" t="str">
        <f>phone18[[#This Row],[CONTACTFIRSTNAME]]&amp;"^"&amp;phone18[[#This Row],[CONTACTLASTNAME]]&amp;"^"&amp;phone18[[#This Row],[REGNBR]]</f>
        <v>Kenneth^Palmer^N209AW</v>
      </c>
      <c r="X1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" s="13">
        <v>1</v>
      </c>
      <c r="Z11" s="14" t="s">
        <v>100</v>
      </c>
      <c r="AC11" s="9" t="s">
        <v>109</v>
      </c>
      <c r="AD11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1" s="28"/>
      <c r="AG1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12" spans="1:33" ht="30" x14ac:dyDescent="0.25">
      <c r="A12" s="7">
        <v>72</v>
      </c>
      <c r="B12" s="7" t="str">
        <f>phone18[[#This Row],[Company]]</f>
        <v>Pinnacle Aviation, Inc.</v>
      </c>
      <c r="C12" s="8" t="s">
        <v>110</v>
      </c>
      <c r="D12" s="7" t="s">
        <v>111</v>
      </c>
      <c r="E12" s="9" t="s">
        <v>103</v>
      </c>
      <c r="F12" s="8" t="s">
        <v>104</v>
      </c>
      <c r="G12" s="7" t="s">
        <v>69</v>
      </c>
      <c r="H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12" s="7" t="s">
        <v>112</v>
      </c>
      <c r="L1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12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1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" s="9" t="s">
        <v>113</v>
      </c>
      <c r="P12" s="9" t="s">
        <v>114</v>
      </c>
      <c r="Q12" s="9" t="s">
        <v>115</v>
      </c>
      <c r="R12" s="11" t="s">
        <v>116</v>
      </c>
      <c r="S1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2" s="7" t="str">
        <f>phone18[[#This Row],[CONTACTFIRSTNAME]]&amp;"^"&amp;phone18[[#This Row],[CONTACTLASTNAME]]&amp;"^"&amp;phone18[[#This Row],[REGNBR]]</f>
        <v>Trevor^Turcott^N209AW</v>
      </c>
      <c r="X1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" s="13">
        <v>1</v>
      </c>
      <c r="Z12" s="14" t="s">
        <v>100</v>
      </c>
      <c r="AC12" s="9" t="s">
        <v>117</v>
      </c>
      <c r="AD12" s="9" t="str">
        <f>IFERROR(IF(INDEX([1]!email[#All],MATCH(phone18[[#This Row],[Combined]],[1]!email[[#All],[combine]],0),2)=0,"",INDEX([1]!email[#All],MATCH(phone18[[#This Row],[Combined]],[1]!email[[#All],[combine]],0),2)),"")</f>
        <v>tt@pinnacleaviation.com</v>
      </c>
      <c r="AE12" s="28"/>
      <c r="AG1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13" spans="1:33" ht="30" x14ac:dyDescent="0.25">
      <c r="A13" s="7">
        <v>72</v>
      </c>
      <c r="B13" s="7" t="str">
        <f>phone18[[#This Row],[Company]]</f>
        <v>Pinnacle Aviation, Inc.</v>
      </c>
      <c r="C13" s="8" t="s">
        <v>110</v>
      </c>
      <c r="D13" s="7" t="s">
        <v>111</v>
      </c>
      <c r="E13" s="9" t="s">
        <v>103</v>
      </c>
      <c r="F13" s="8" t="s">
        <v>104</v>
      </c>
      <c r="G13" s="7" t="s">
        <v>69</v>
      </c>
      <c r="H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13" s="7" t="s">
        <v>112</v>
      </c>
      <c r="L1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13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1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3" s="9" t="s">
        <v>118</v>
      </c>
      <c r="P13" s="9" t="s">
        <v>119</v>
      </c>
      <c r="Q13" s="9" t="s">
        <v>51</v>
      </c>
      <c r="R13" s="11" t="s">
        <v>116</v>
      </c>
      <c r="S1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" s="7" t="str">
        <f>phone18[[#This Row],[CONTACTFIRSTNAME]]&amp;"^"&amp;phone18[[#This Row],[CONTACTLASTNAME]]&amp;"^"&amp;phone18[[#This Row],[REGNBR]]</f>
        <v>Curt^Pavlicek^N209AW</v>
      </c>
      <c r="X1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" s="13">
        <v>1</v>
      </c>
      <c r="Z13" s="14" t="s">
        <v>100</v>
      </c>
      <c r="AC13" s="9" t="s">
        <v>117</v>
      </c>
      <c r="AD13" s="9" t="str">
        <f>IFERROR(IF(INDEX([1]!email[#All],MATCH(phone18[[#This Row],[Combined]],[1]!email[[#All],[combine]],0),2)=0,"",INDEX([1]!email[#All],MATCH(phone18[[#This Row],[Combined]],[1]!email[[#All],[combine]],0),2)),"")</f>
        <v>cp@pinnacleaviation.com</v>
      </c>
      <c r="AE13" s="28"/>
      <c r="AG1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14" spans="1:33" hidden="1" x14ac:dyDescent="0.25">
      <c r="A14" s="7">
        <v>46</v>
      </c>
      <c r="B14" s="7" t="str">
        <f>phone18[[#This Row],[Company]]</f>
        <v>Promerica Financial Corporation</v>
      </c>
      <c r="C14" s="8" t="s">
        <v>120</v>
      </c>
      <c r="D14" s="7" t="s">
        <v>121</v>
      </c>
      <c r="E14" s="9" t="s">
        <v>122</v>
      </c>
      <c r="F14" s="8" t="s">
        <v>123</v>
      </c>
      <c r="G14" s="7" t="s">
        <v>124</v>
      </c>
      <c r="H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N150CT: MIA</v>
      </c>
      <c r="I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N150CT: FL</v>
      </c>
      <c r="J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N150CT: United States</v>
      </c>
      <c r="K14" s="7" t="s">
        <v>125</v>
      </c>
      <c r="L1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Panama City</v>
      </c>
      <c r="M1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Panama</v>
      </c>
      <c r="O14" s="9" t="s">
        <v>126</v>
      </c>
      <c r="P14" s="9" t="s">
        <v>127</v>
      </c>
      <c r="Q14" s="9" t="s">
        <v>51</v>
      </c>
      <c r="R14" s="7" t="s">
        <v>128</v>
      </c>
      <c r="S1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" s="7" t="str">
        <f>phone18[[#This Row],[CONTACTFIRSTNAME]]&amp;"^"&amp;phone18[[#This Row],[CONTACTLASTNAME]]&amp;"^"&amp;phone18[[#This Row],[REGNBR]]</f>
        <v>Ramiro^Ortiz Mayorga^N150CT</v>
      </c>
      <c r="X1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" s="10"/>
      <c r="AB14" s="7"/>
      <c r="AC14" s="7"/>
      <c r="AD14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4"/>
      <c r="AF14" s="30"/>
      <c r="AG1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" spans="1:33" ht="30" x14ac:dyDescent="0.25">
      <c r="A15" s="7">
        <v>72</v>
      </c>
      <c r="B15" s="7" t="str">
        <f>phone18[[#This Row],[Company]]</f>
        <v>Pinnacle Aviation, Inc.</v>
      </c>
      <c r="C15" s="8" t="s">
        <v>129</v>
      </c>
      <c r="D15" s="7" t="s">
        <v>130</v>
      </c>
      <c r="E15" s="9" t="s">
        <v>103</v>
      </c>
      <c r="F15" s="8" t="s">
        <v>104</v>
      </c>
      <c r="G15" s="7" t="s">
        <v>69</v>
      </c>
      <c r="H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15" s="7" t="s">
        <v>112</v>
      </c>
      <c r="L1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15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1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" s="9" t="s">
        <v>118</v>
      </c>
      <c r="P15" s="9" t="s">
        <v>119</v>
      </c>
      <c r="Q15" s="9" t="s">
        <v>51</v>
      </c>
      <c r="R15" s="7" t="s">
        <v>116</v>
      </c>
      <c r="S1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" s="7" t="str">
        <f>phone18[[#This Row],[CONTACTFIRSTNAME]]&amp;"^"&amp;phone18[[#This Row],[CONTACTLASTNAME]]&amp;"^"&amp;phone18[[#This Row],[REGNBR]]</f>
        <v>Curt^Pavlicek^N209AW</v>
      </c>
      <c r="X1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" s="13">
        <v>1</v>
      </c>
      <c r="Z15" s="14" t="s">
        <v>100</v>
      </c>
      <c r="AC15" s="9" t="s">
        <v>117</v>
      </c>
      <c r="AD15" s="9"/>
      <c r="AE15" s="28"/>
      <c r="AG1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16" spans="1:33" ht="150" x14ac:dyDescent="0.25">
      <c r="A16" s="7">
        <v>72</v>
      </c>
      <c r="B16" s="7" t="str">
        <f>phone18[[#This Row],[Company]]</f>
        <v>Corwin Brothers, LLC</v>
      </c>
      <c r="C16" s="8" t="s">
        <v>131</v>
      </c>
      <c r="D16" s="7" t="s">
        <v>34</v>
      </c>
      <c r="E16" s="9" t="s">
        <v>132</v>
      </c>
      <c r="F16" s="8" t="s">
        <v>133</v>
      </c>
      <c r="G16" s="7" t="s">
        <v>134</v>
      </c>
      <c r="H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</v>
      </c>
      <c r="J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</v>
      </c>
      <c r="K16" s="7" t="s">
        <v>135</v>
      </c>
      <c r="L1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Fargo</v>
      </c>
      <c r="M1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ND</v>
      </c>
      <c r="N1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" s="9" t="s">
        <v>49</v>
      </c>
      <c r="P16" s="9" t="s">
        <v>136</v>
      </c>
      <c r="Q16" s="9" t="s">
        <v>108</v>
      </c>
      <c r="R16" s="7"/>
      <c r="S1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" s="7" t="str">
        <f>phone18[[#This Row],[CONTACTFIRSTNAME]]&amp;"^"&amp;phone18[[#This Row],[CONTACTLASTNAME]]&amp;"^"&amp;phone18[[#This Row],[REGNBR]]</f>
        <v>Timothy^Corwin^N511CT</v>
      </c>
      <c r="X1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" s="13">
        <v>1</v>
      </c>
      <c r="Z16" s="14" t="s">
        <v>100</v>
      </c>
      <c r="AC16" s="9" t="s">
        <v>137</v>
      </c>
      <c r="AD16" s="9" t="str">
        <f>IFERROR(IF(INDEX([1]!email[#All],MATCH(phone18[[#This Row],[Combined]],[1]!email[[#All],[combine]],0),2)=0,"",INDEX([1]!email[#All],MATCH(phone18[[#This Row],[Combined]],[1]!email[[#All],[combine]],0),2)),"")</f>
        <v/>
      </c>
      <c r="AG1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North Dakota</v>
      </c>
    </row>
    <row r="17" spans="1:33" x14ac:dyDescent="0.25">
      <c r="A17" s="7">
        <v>72</v>
      </c>
      <c r="B17" s="7" t="str">
        <f>phone18[[#This Row],[Company]]</f>
        <v>Sewanee Ventures, LLC</v>
      </c>
      <c r="C17" s="8" t="s">
        <v>138</v>
      </c>
      <c r="D17" s="7" t="s">
        <v>66</v>
      </c>
      <c r="E17" s="9" t="s">
        <v>132</v>
      </c>
      <c r="F17" s="8" t="s">
        <v>133</v>
      </c>
      <c r="G17" s="7" t="s">
        <v>134</v>
      </c>
      <c r="H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</v>
      </c>
      <c r="J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</v>
      </c>
      <c r="K17" s="7" t="s">
        <v>139</v>
      </c>
      <c r="L1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Nashville</v>
      </c>
      <c r="M1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TN</v>
      </c>
      <c r="N1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" s="9" t="s">
        <v>140</v>
      </c>
      <c r="P17" s="9" t="s">
        <v>141</v>
      </c>
      <c r="Q17" s="9" t="s">
        <v>108</v>
      </c>
      <c r="R17" s="7"/>
      <c r="S1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" s="7" t="str">
        <f>phone18[[#This Row],[CONTACTFIRSTNAME]]&amp;"^"&amp;phone18[[#This Row],[CONTACTLASTNAME]]&amp;"^"&amp;phone18[[#This Row],[REGNBR]]</f>
        <v>Buford^Ortale^N511CT</v>
      </c>
      <c r="X1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" s="13">
        <v>1</v>
      </c>
      <c r="Z17" s="14" t="s">
        <v>100</v>
      </c>
      <c r="AC17" s="31" t="s">
        <v>142</v>
      </c>
      <c r="AD17" s="9" t="str">
        <f>IFERROR(IF(INDEX([1]!email[#All],MATCH(phone18[[#This Row],[Combined]],[1]!email[[#All],[combine]],0),2)=0,"",INDEX([1]!email[#All],MATCH(phone18[[#This Row],[Combined]],[1]!email[[#All],[combine]],0),2)),"")</f>
        <v/>
      </c>
      <c r="AG1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Chattanooga and Nashville Tennessee</v>
      </c>
    </row>
    <row r="18" spans="1:33" x14ac:dyDescent="0.25">
      <c r="A18" s="7">
        <v>72</v>
      </c>
      <c r="B18" s="7" t="str">
        <f>phone18[[#This Row],[Company]]</f>
        <v>Sewanee Ventures, LLC</v>
      </c>
      <c r="C18" s="8" t="s">
        <v>143</v>
      </c>
      <c r="D18" s="7" t="s">
        <v>130</v>
      </c>
      <c r="E18" s="9" t="s">
        <v>132</v>
      </c>
      <c r="F18" s="8" t="s">
        <v>133</v>
      </c>
      <c r="G18" s="7" t="s">
        <v>134</v>
      </c>
      <c r="H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</v>
      </c>
      <c r="J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</v>
      </c>
      <c r="K18" s="7" t="s">
        <v>139</v>
      </c>
      <c r="L1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Nashville</v>
      </c>
      <c r="M1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TN</v>
      </c>
      <c r="N1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" s="9" t="s">
        <v>140</v>
      </c>
      <c r="P18" s="9" t="s">
        <v>141</v>
      </c>
      <c r="Q18" s="9" t="s">
        <v>108</v>
      </c>
      <c r="R18" s="7"/>
      <c r="S1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" s="7" t="str">
        <f>phone18[[#This Row],[CONTACTFIRSTNAME]]&amp;"^"&amp;phone18[[#This Row],[CONTACTLASTNAME]]&amp;"^"&amp;phone18[[#This Row],[REGNBR]]</f>
        <v>Buford^Ortale^N511CT</v>
      </c>
      <c r="X1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" s="13">
        <v>1</v>
      </c>
      <c r="Z18" s="14" t="s">
        <v>100</v>
      </c>
      <c r="AC18" s="31" t="s">
        <v>142</v>
      </c>
      <c r="AD18" s="9" t="str">
        <f>IFERROR(IF(INDEX([1]!email[#All],MATCH(phone18[[#This Row],[Combined]],[1]!email[[#All],[combine]],0),2)=0,"",INDEX([1]!email[#All],MATCH(phone18[[#This Row],[Combined]],[1]!email[[#All],[combine]],0),2)),"")</f>
        <v/>
      </c>
      <c r="AG1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Chattanooga and Nashville Tennessee</v>
      </c>
    </row>
    <row r="19" spans="1:33" ht="45" hidden="1" x14ac:dyDescent="0.25">
      <c r="A19" s="7">
        <v>86</v>
      </c>
      <c r="B19" s="7" t="str">
        <f>phone18[[#This Row],[Company]]</f>
        <v>Morales, Edgar</v>
      </c>
      <c r="C19" s="8" t="s">
        <v>144</v>
      </c>
      <c r="D19" s="7" t="s">
        <v>34</v>
      </c>
      <c r="E19" s="9" t="s">
        <v>145</v>
      </c>
      <c r="F19" s="8" t="s">
        <v>146</v>
      </c>
      <c r="G19" s="7" t="s">
        <v>147</v>
      </c>
      <c r="H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N248SL: PBC</v>
      </c>
      <c r="I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N248SL: </v>
      </c>
      <c r="J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N248SL: Mexico</v>
      </c>
      <c r="K19" s="7" t="s">
        <v>148</v>
      </c>
      <c r="L19" s="9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Col Los Volcanes, Puebla Pue</v>
      </c>
      <c r="M1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9" s="9" t="s">
        <v>149</v>
      </c>
      <c r="P19" s="9" t="s">
        <v>150</v>
      </c>
      <c r="Q19" s="9" t="s">
        <v>73</v>
      </c>
      <c r="R19" s="7"/>
      <c r="S1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Opens-9</v>
      </c>
      <c r="T1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" s="7" t="str">
        <f>phone18[[#This Row],[CONTACTFIRSTNAME]]&amp;"^"&amp;phone18[[#This Row],[CONTACTLASTNAME]]&amp;"^"&amp;phone18[[#This Row],[REGNBR]]</f>
        <v>Edgar^Morales^N248SL</v>
      </c>
      <c r="X1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" s="10"/>
      <c r="AB19" s="7"/>
      <c r="AC19" s="7"/>
      <c r="AD19" s="7" t="str">
        <f>IFERROR(IF(INDEX([1]!email[#All],MATCH(phone18[[#This Row],[Combined]],[1]!email[[#All],[combine]],0),2)=0,"",INDEX([1]!email[#All],MATCH(phone18[[#This Row],[Combined]],[1]!email[[#All],[combine]],0),2)),"")</f>
        <v>ema1044@gmail.com</v>
      </c>
      <c r="AE19"/>
      <c r="AF19" s="30"/>
      <c r="AG1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" spans="1:33" hidden="1" x14ac:dyDescent="0.25">
      <c r="A20" s="7">
        <v>86</v>
      </c>
      <c r="B20" s="7" t="str">
        <f>phone18[[#This Row],[Company]]</f>
        <v>Rio-Sul SA de CV</v>
      </c>
      <c r="C20" s="8" t="s">
        <v>151</v>
      </c>
      <c r="D20" s="7" t="s">
        <v>121</v>
      </c>
      <c r="E20" s="9" t="s">
        <v>145</v>
      </c>
      <c r="F20" s="8" t="s">
        <v>146</v>
      </c>
      <c r="G20" s="7" t="s">
        <v>147</v>
      </c>
      <c r="H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N248SL: PBC</v>
      </c>
      <c r="I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N248SL: </v>
      </c>
      <c r="J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N248SL: Mexico</v>
      </c>
      <c r="K20" s="7" t="s">
        <v>152</v>
      </c>
      <c r="L20" s="9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Puebla, Puebla</v>
      </c>
      <c r="M2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20" s="9" t="s">
        <v>153</v>
      </c>
      <c r="P20" s="9" t="s">
        <v>154</v>
      </c>
      <c r="Q20" s="9" t="s">
        <v>155</v>
      </c>
      <c r="R20" s="7" t="s">
        <v>156</v>
      </c>
      <c r="S2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" s="7" t="str">
        <f>phone18[[#This Row],[CONTACTFIRSTNAME]]&amp;"^"&amp;phone18[[#This Row],[CONTACTLASTNAME]]&amp;"^"&amp;phone18[[#This Row],[REGNBR]]</f>
        <v>Eduardo^Abraham Kanan^N248SL</v>
      </c>
      <c r="X2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" s="10"/>
      <c r="AB20" s="7"/>
      <c r="AC20" s="7"/>
      <c r="AD20" s="7" t="str">
        <f>IFERROR(IF(INDEX([1]!email[#All],MATCH(phone18[[#This Row],[Combined]],[1]!email[[#All],[combine]],0),2)=0,"",INDEX([1]!email[#All],MATCH(phone18[[#This Row],[Combined]],[1]!email[[#All],[combine]],0),2)),"")</f>
        <v>eduardoa@riosul.com.mx</v>
      </c>
      <c r="AE20"/>
      <c r="AF20" s="30"/>
      <c r="AG2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" spans="1:33" x14ac:dyDescent="0.25">
      <c r="A21" s="7">
        <v>72</v>
      </c>
      <c r="B21" s="7" t="str">
        <f>phone18[[#This Row],[Company]]</f>
        <v>ATG Aviation, LLC</v>
      </c>
      <c r="C21" s="8"/>
      <c r="D21" s="7" t="s">
        <v>157</v>
      </c>
      <c r="E21" s="9" t="s">
        <v>132</v>
      </c>
      <c r="F21" s="8" t="s">
        <v>133</v>
      </c>
      <c r="G21" s="7" t="s">
        <v>134</v>
      </c>
      <c r="H2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2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N511CT: </v>
      </c>
      <c r="J2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N511CT: United States</v>
      </c>
      <c r="K21" s="7" t="s">
        <v>158</v>
      </c>
      <c r="L2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Shoal Creek</v>
      </c>
      <c r="M2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AL</v>
      </c>
      <c r="N2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" s="9" t="s">
        <v>159</v>
      </c>
      <c r="P21" s="9" t="s">
        <v>160</v>
      </c>
      <c r="Q21" s="9" t="s">
        <v>108</v>
      </c>
      <c r="R21" s="7" t="str">
        <f>IFERROR(INDEX([1]!JETNET[#All],MATCH(,[1]!JETNET[[#All],[COMPANYNAME]],0),MATCH("COMPWEBADDRESS",[1]!JETNET[#Headers],0)),"")</f>
        <v/>
      </c>
      <c r="S2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" s="7" t="str">
        <f>phone18[[#This Row],[CONTACTFIRSTNAME]]&amp;"^"&amp;phone18[[#This Row],[CONTACTLASTNAME]]&amp;"^"&amp;phone18[[#This Row],[REGNBR]]</f>
        <v>Matthew^Hogan^N511CT</v>
      </c>
      <c r="X2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" s="13">
        <v>1</v>
      </c>
      <c r="Z21" s="14" t="s">
        <v>100</v>
      </c>
      <c r="AC21" s="31" t="s">
        <v>142</v>
      </c>
      <c r="AD21" s="9" t="str">
        <f>IFERROR(IF(INDEX([1]!email[#All],MATCH(phone18[[#This Row],[Combined]],[1]!email[[#All],[combine]],0),2)=0,"",INDEX([1]!email[#All],MATCH(phone18[[#This Row],[Combined]],[1]!email[[#All],[combine]],0),2)),"")</f>
        <v/>
      </c>
      <c r="AG2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2" spans="1:33" x14ac:dyDescent="0.25">
      <c r="A22" s="7">
        <v>72</v>
      </c>
      <c r="B22" s="7" t="str">
        <f>phone18[[#This Row],[Company]]</f>
        <v>Society Street Partners, LLC</v>
      </c>
      <c r="C22" s="8"/>
      <c r="D22" s="7" t="s">
        <v>157</v>
      </c>
      <c r="E22" s="9" t="s">
        <v>132</v>
      </c>
      <c r="F22" s="8" t="s">
        <v>133</v>
      </c>
      <c r="G22" s="7" t="s">
        <v>134</v>
      </c>
      <c r="H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2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N511CT: </v>
      </c>
      <c r="J2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N511CT: United States</v>
      </c>
      <c r="K22" s="7" t="s">
        <v>161</v>
      </c>
      <c r="L2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Greensboro</v>
      </c>
      <c r="M2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2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" s="9" t="s">
        <v>162</v>
      </c>
      <c r="P22" s="9" t="s">
        <v>163</v>
      </c>
      <c r="Q22" s="9" t="s">
        <v>108</v>
      </c>
      <c r="R22" s="7" t="str">
        <f>IFERROR(INDEX([1]!JETNET[#All],MATCH(,[1]!JETNET[[#All],[COMPANYNAME]],0),MATCH("COMPWEBADDRESS",[1]!JETNET[#Headers],0)),"")</f>
        <v/>
      </c>
      <c r="S2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" s="7" t="str">
        <f>phone18[[#This Row],[CONTACTFIRSTNAME]]&amp;"^"&amp;phone18[[#This Row],[CONTACTLASTNAME]]&amp;"^"&amp;phone18[[#This Row],[REGNBR]]</f>
        <v>Matt^Soule^N511CT</v>
      </c>
      <c r="X2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" s="13">
        <v>1</v>
      </c>
      <c r="Z22" s="14" t="s">
        <v>100</v>
      </c>
      <c r="AC22" s="31" t="s">
        <v>142</v>
      </c>
      <c r="AD22" s="9" t="str">
        <f>IFERROR(IF(INDEX([1]!email[#All],MATCH(phone18[[#This Row],[Combined]],[1]!email[[#All],[combine]],0),2)=0,"",INDEX([1]!email[#All],MATCH(phone18[[#This Row],[Combined]],[1]!email[[#All],[combine]],0),2)),"")</f>
        <v/>
      </c>
      <c r="AG2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3" spans="1:33" x14ac:dyDescent="0.25">
      <c r="A23" s="7">
        <v>72</v>
      </c>
      <c r="B23" s="7" t="str">
        <f>phone18[[#This Row],[Company]]</f>
        <v>Waldec Foods, LLC</v>
      </c>
      <c r="C23" s="8"/>
      <c r="D23" s="7" t="s">
        <v>157</v>
      </c>
      <c r="E23" s="9" t="s">
        <v>132</v>
      </c>
      <c r="F23" s="8" t="s">
        <v>133</v>
      </c>
      <c r="G23" s="7" t="s">
        <v>134</v>
      </c>
      <c r="H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2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N511CT: </v>
      </c>
      <c r="J2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N511CT: United States</v>
      </c>
      <c r="K23" s="7" t="s">
        <v>164</v>
      </c>
      <c r="L2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Tampa</v>
      </c>
      <c r="M2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2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" s="9" t="s">
        <v>165</v>
      </c>
      <c r="P23" s="9" t="s">
        <v>166</v>
      </c>
      <c r="Q23" s="9" t="s">
        <v>108</v>
      </c>
      <c r="R23" s="7" t="str">
        <f>IFERROR(INDEX([1]!JETNET[#All],MATCH(,[1]!JETNET[[#All],[COMPANYNAME]],0),MATCH("COMPWEBADDRESS",[1]!JETNET[#Headers],0)),"")</f>
        <v/>
      </c>
      <c r="S2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" s="7" t="str">
        <f>phone18[[#This Row],[CONTACTFIRSTNAME]]&amp;"^"&amp;phone18[[#This Row],[CONTACTLASTNAME]]&amp;"^"&amp;phone18[[#This Row],[REGNBR]]</f>
        <v>Thomas^Wallace^N511CT</v>
      </c>
      <c r="X2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" s="13">
        <v>1</v>
      </c>
      <c r="Z23" s="14" t="s">
        <v>100</v>
      </c>
      <c r="AC23" s="31" t="s">
        <v>142</v>
      </c>
      <c r="AD23" s="9" t="str">
        <f>IFERROR(IF(INDEX([1]!email[#All],MATCH(phone18[[#This Row],[Combined]],[1]!email[[#All],[combine]],0),2)=0,"",INDEX([1]!email[#All],MATCH(phone18[[#This Row],[Combined]],[1]!email[[#All],[combine]],0),2)),"")</f>
        <v/>
      </c>
      <c r="AG2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" spans="1:33" x14ac:dyDescent="0.25">
      <c r="A24" s="7">
        <v>72</v>
      </c>
      <c r="B24" s="7" t="str">
        <f>phone18[[#This Row],[Company]]</f>
        <v>430 Holdings, Inc.</v>
      </c>
      <c r="C24" s="8" t="s">
        <v>167</v>
      </c>
      <c r="D24" s="7" t="s">
        <v>34</v>
      </c>
      <c r="E24" s="9" t="s">
        <v>132</v>
      </c>
      <c r="F24" s="8" t="s">
        <v>133</v>
      </c>
      <c r="G24" s="7" t="s">
        <v>134</v>
      </c>
      <c r="H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</v>
      </c>
      <c r="J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</v>
      </c>
      <c r="K24" s="7" t="s">
        <v>168</v>
      </c>
      <c r="L2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Morrisville</v>
      </c>
      <c r="M2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2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4" s="9" t="s">
        <v>169</v>
      </c>
      <c r="P24" s="9" t="s">
        <v>170</v>
      </c>
      <c r="Q24" s="9" t="s">
        <v>171</v>
      </c>
      <c r="R24" s="7"/>
      <c r="S2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2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4" s="7" t="str">
        <f>phone18[[#This Row],[CONTACTFIRSTNAME]]&amp;"^"&amp;phone18[[#This Row],[CONTACTLASTNAME]]&amp;"^"&amp;phone18[[#This Row],[REGNBR]]</f>
        <v>Brian^DuMont^N511CT</v>
      </c>
      <c r="X2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" s="19">
        <v>2</v>
      </c>
      <c r="Z24" s="14" t="s">
        <v>100</v>
      </c>
      <c r="AC24" s="31" t="s">
        <v>142</v>
      </c>
      <c r="AD24" s="9" t="str">
        <f>IFERROR(IF(INDEX([1]!email[#All],MATCH(phone18[[#This Row],[Combined]],[1]!email[[#All],[combine]],0),2)=0,"",INDEX([1]!email[#All],MATCH(phone18[[#This Row],[Combined]],[1]!email[[#All],[combine]],0),2)),"")</f>
        <v>brian@yardnique.com</v>
      </c>
      <c r="AG2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Greenville Raleigh and Williamston North Carolina</v>
      </c>
    </row>
    <row r="25" spans="1:33" ht="30" hidden="1" x14ac:dyDescent="0.25">
      <c r="A25" s="7">
        <v>84</v>
      </c>
      <c r="B25" s="16" t="str">
        <f>phone18[[#This Row],[Company]]</f>
        <v>Gulfstream Aerospace Corporation</v>
      </c>
      <c r="C25" s="8" t="s">
        <v>172</v>
      </c>
      <c r="D25" s="7" t="s">
        <v>34</v>
      </c>
      <c r="E25" s="17" t="s">
        <v>173</v>
      </c>
      <c r="F25" s="27" t="s">
        <v>174</v>
      </c>
      <c r="G25" s="7" t="s">
        <v>175</v>
      </c>
      <c r="H25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N247PS: SAV
N365GA: SAV</v>
      </c>
      <c r="I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N247PS: GA
N365GA: GA</v>
      </c>
      <c r="J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N247PS: United States
N365GA: United States</v>
      </c>
      <c r="K25" s="7" t="s">
        <v>176</v>
      </c>
      <c r="L2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Savannah</v>
      </c>
      <c r="M25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2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5" s="9" t="s">
        <v>97</v>
      </c>
      <c r="P25" s="9" t="s">
        <v>98</v>
      </c>
      <c r="Q25" s="9" t="s">
        <v>177</v>
      </c>
      <c r="R25" s="7" t="s">
        <v>178</v>
      </c>
      <c r="S2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Held</v>
      </c>
      <c r="U25" s="7" t="str">
        <f>phone18[[#This Row],[CONTACTFIRSTNAME]]&amp;"^"&amp;phone18[[#This Row],[CONTACTLASTNAME]]&amp;"^"&amp;phone18[[#This Row],[REGNBR]]</f>
        <v>Richard^Chiariello^N247PS, N365GA</v>
      </c>
      <c r="X2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" s="13">
        <v>1</v>
      </c>
      <c r="Z25" s="14" t="s">
        <v>100</v>
      </c>
      <c r="AC25" s="20" t="s">
        <v>101</v>
      </c>
      <c r="AD25" s="20" t="str">
        <f>IFERROR(IF(INDEX([1]!email[#All],MATCH(phone18[[#This Row],[Combined]],[1]!email[[#All],[combine]],0),2)=0,"",INDEX([1]!email[#All],MATCH(phone18[[#This Row],[Combined]],[1]!email[[#All],[combine]],0),2)),"")</f>
        <v/>
      </c>
      <c r="AE25" s="32"/>
      <c r="AF25" s="15"/>
      <c r="AG2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Waycross and Savannah Georgia</v>
      </c>
    </row>
    <row r="26" spans="1:33" ht="30" hidden="1" x14ac:dyDescent="0.25">
      <c r="A26" s="7">
        <v>420</v>
      </c>
      <c r="B26" s="16" t="str">
        <f>phone18[[#This Row],[Company]]</f>
        <v>Mountain Aviation</v>
      </c>
      <c r="C26" s="8" t="s">
        <v>179</v>
      </c>
      <c r="E26" s="9" t="s">
        <v>180</v>
      </c>
      <c r="F26" s="8"/>
      <c r="G26" s="7" t="s">
        <v>181</v>
      </c>
      <c r="J26" s="9"/>
      <c r="K26" s="7" t="s">
        <v>182</v>
      </c>
      <c r="L26" s="7" t="str">
        <f>INDEX('[1]Maintenance Facilities'!$A$1:$Q$36,MATCH(phone18[[#This Row],[Phone number]],'[1]Maintenance Facilities'!$L$1:$L$36,0),MATCH("City",'[1]Maintenance Facilities'!$A$1:$Q$1,0))</f>
        <v>Broomfield</v>
      </c>
      <c r="M26" s="18" t="str">
        <f>INDEX('[1]Maintenance Facilities'!$A$1:$Q$36,MATCH(phone18[[#This Row],[Phone number]],'[1]Maintenance Facilities'!$L$1:$L$36,0),MATCH("State",'[1]Maintenance Facilities'!$A$1:$Q$1,0))</f>
        <v>CO</v>
      </c>
      <c r="N26" s="7" t="str">
        <f>INDEX('[1]Maintenance Facilities'!$A$1:$Q$36,MATCH(phone18[[#This Row],[Phone number]],'[1]Maintenance Facilities'!$L$1:$L$36,0),MATCH("Country",'[1]Maintenance Facilities'!$A$1:$Q$1,0))</f>
        <v>United States</v>
      </c>
      <c r="O26" s="9" t="s">
        <v>183</v>
      </c>
      <c r="P26" s="9" t="s">
        <v>184</v>
      </c>
      <c r="Q26" s="9"/>
      <c r="R26" s="7" t="s">
        <v>185</v>
      </c>
      <c r="S2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" s="7" t="str">
        <f>phone18[[#This Row],[CONTACTFIRSTNAME]]&amp;"^"&amp;phone18[[#This Row],[CONTACTLASTNAME]]&amp;"^"&amp;phone18[[#This Row],[REGNBR]]</f>
        <v>Bruce^Goyins^Your G150 Clients</v>
      </c>
      <c r="X2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" s="13">
        <v>1</v>
      </c>
      <c r="Z26" s="14" t="s">
        <v>100</v>
      </c>
      <c r="AC26" s="33" t="s">
        <v>186</v>
      </c>
      <c r="AD26" s="33" t="str">
        <f>IFERROR(IF(INDEX([1]!email[#All],MATCH(phone18[[#This Row],[Combined]],[1]!email[[#All],[combine]],0),2)=0,"",INDEX([1]!email[#All],MATCH(phone18[[#This Row],[Combined]],[1]!email[[#All],[combine]],0),2)),"")</f>
        <v>bgoyins@mountainaviation.com</v>
      </c>
      <c r="AE26" s="7"/>
      <c r="AF26" s="15"/>
      <c r="AG2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7" spans="1:33" ht="30" hidden="1" x14ac:dyDescent="0.25">
      <c r="A27" s="7">
        <v>424</v>
      </c>
      <c r="B27" s="16" t="str">
        <f>phone18[[#This Row],[Company]]</f>
        <v>SoCal Jets</v>
      </c>
      <c r="C27" s="8" t="s">
        <v>187</v>
      </c>
      <c r="E27" s="9" t="s">
        <v>180</v>
      </c>
      <c r="F27" s="8"/>
      <c r="G27" s="7" t="s">
        <v>181</v>
      </c>
      <c r="J27" s="9"/>
      <c r="K27" s="7" t="s">
        <v>188</v>
      </c>
      <c r="L27" s="7" t="str">
        <f>INDEX('[1]Maintenance Facilities'!$A$1:$Q$36,MATCH(phone18[[#This Row],[Phone number]],'[1]Maintenance Facilities'!$L$1:$L$36,0),MATCH("City",'[1]Maintenance Facilities'!$A$1:$Q$1,0))</f>
        <v>Van Nuys</v>
      </c>
      <c r="M27" s="18" t="str">
        <f>INDEX('[1]Maintenance Facilities'!$A$1:$Q$36,MATCH(phone18[[#This Row],[Phone number]],'[1]Maintenance Facilities'!$L$1:$L$36,0),MATCH("State",'[1]Maintenance Facilities'!$A$1:$Q$1,0))</f>
        <v>CA</v>
      </c>
      <c r="N27" s="7" t="str">
        <f>INDEX('[1]Maintenance Facilities'!$A$1:$Q$36,MATCH(phone18[[#This Row],[Phone number]],'[1]Maintenance Facilities'!$L$1:$L$36,0),MATCH("Country",'[1]Maintenance Facilities'!$A$1:$Q$1,0))</f>
        <v>United States</v>
      </c>
      <c r="O27" s="9" t="s">
        <v>189</v>
      </c>
      <c r="P27" s="9" t="s">
        <v>190</v>
      </c>
      <c r="Q27" s="9" t="s">
        <v>51</v>
      </c>
      <c r="R27" s="7" t="s">
        <v>191</v>
      </c>
      <c r="S2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7" s="7" t="str">
        <f>phone18[[#This Row],[CONTACTFIRSTNAME]]&amp;"^"&amp;phone18[[#This Row],[CONTACTLASTNAME]]&amp;"^"&amp;phone18[[#This Row],[REGNBR]]</f>
        <v>Robert^Roig^Your G150 Clients</v>
      </c>
      <c r="X2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" s="13">
        <v>1</v>
      </c>
      <c r="Z27" s="14" t="s">
        <v>100</v>
      </c>
      <c r="AC27" s="20" t="s">
        <v>186</v>
      </c>
      <c r="AD27" s="20" t="str">
        <f>IFERROR(IF(INDEX([1]!email[#All],MATCH(phone18[[#This Row],[Combined]],[1]!email[[#All],[combine]],0),2)=0,"",INDEX([1]!email[#All],MATCH(phone18[[#This Row],[Combined]],[1]!email[[#All],[combine]],0),2)),"")</f>
        <v>robert@socaljets.aero</v>
      </c>
      <c r="AE27" s="7"/>
      <c r="AF27" s="15"/>
      <c r="AG2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8" spans="1:33" ht="30" hidden="1" x14ac:dyDescent="0.25">
      <c r="A28" s="7">
        <v>466</v>
      </c>
      <c r="B28" s="16" t="str">
        <f>phone18[[#This Row],[Company]]</f>
        <v>Straight Flight</v>
      </c>
      <c r="C28" s="8" t="s">
        <v>192</v>
      </c>
      <c r="E28" s="9" t="s">
        <v>180</v>
      </c>
      <c r="F28" s="8"/>
      <c r="G28" s="7" t="s">
        <v>181</v>
      </c>
      <c r="J28" s="9"/>
      <c r="K28" s="7" t="s">
        <v>193</v>
      </c>
      <c r="L28" s="7" t="str">
        <f>INDEX('[1]Maintenance Facilities'!$A$1:$Q$36,MATCH(phone18[[#This Row],[Phone number]],'[1]Maintenance Facilities'!$L$1:$L$36,0),MATCH("City",'[1]Maintenance Facilities'!$A$1:$Q$1,0))</f>
        <v>Centennial</v>
      </c>
      <c r="M28" s="18" t="str">
        <f>INDEX('[1]Maintenance Facilities'!$A$1:$Q$36,MATCH(phone18[[#This Row],[Phone number]],'[1]Maintenance Facilities'!$L$1:$L$36,0),MATCH("State",'[1]Maintenance Facilities'!$A$1:$Q$1,0))</f>
        <v>CO</v>
      </c>
      <c r="N28" s="7" t="str">
        <f>INDEX('[1]Maintenance Facilities'!$A$1:$Q$36,MATCH(phone18[[#This Row],[Phone number]],'[1]Maintenance Facilities'!$L$1:$L$36,0),MATCH("Country",'[1]Maintenance Facilities'!$A$1:$Q$1,0))</f>
        <v>United States</v>
      </c>
      <c r="O28" s="9" t="s">
        <v>189</v>
      </c>
      <c r="P28" s="9" t="s">
        <v>194</v>
      </c>
      <c r="Q28" s="9"/>
      <c r="R28" s="7" t="s">
        <v>195</v>
      </c>
      <c r="S2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8" s="7" t="str">
        <f>phone18[[#This Row],[CONTACTFIRSTNAME]]&amp;"^"&amp;phone18[[#This Row],[CONTACTLASTNAME]]&amp;"^"&amp;phone18[[#This Row],[REGNBR]]</f>
        <v>Robert^Lane^Your G150 Clients</v>
      </c>
      <c r="X2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8" s="34" t="s">
        <v>196</v>
      </c>
      <c r="Z28" s="14" t="s">
        <v>100</v>
      </c>
      <c r="AC28" s="20" t="s">
        <v>197</v>
      </c>
      <c r="AD28" s="20" t="str">
        <f>IFERROR(IF(INDEX([1]!email[#All],MATCH(phone18[[#This Row],[Combined]],[1]!email[[#All],[combine]],0),2)=0,"",INDEX([1]!email[#All],MATCH(phone18[[#This Row],[Combined]],[1]!email[[#All],[combine]],0),2)),"")</f>
        <v>rlane@straightflight.com</v>
      </c>
      <c r="AE28" s="7"/>
      <c r="AF28" s="15"/>
      <c r="AG2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9" spans="1:33" x14ac:dyDescent="0.25">
      <c r="A29" s="7">
        <v>30</v>
      </c>
      <c r="B29" s="7" t="str">
        <f>phone18[[#This Row],[Company]]</f>
        <v>Brulecreek Aviation, LLC</v>
      </c>
      <c r="C29" s="8" t="s">
        <v>198</v>
      </c>
      <c r="D29" s="7" t="s">
        <v>34</v>
      </c>
      <c r="E29" s="9" t="s">
        <v>199</v>
      </c>
      <c r="F29" s="8" t="s">
        <v>200</v>
      </c>
      <c r="G29" s="7" t="s">
        <v>37</v>
      </c>
      <c r="H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</v>
      </c>
      <c r="I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N100GX: </v>
      </c>
      <c r="J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</v>
      </c>
      <c r="K29" s="7" t="s">
        <v>201</v>
      </c>
      <c r="L2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Park City</v>
      </c>
      <c r="M29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2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9" s="9" t="s">
        <v>202</v>
      </c>
      <c r="P29" s="9" t="s">
        <v>203</v>
      </c>
      <c r="Q29" s="9" t="s">
        <v>108</v>
      </c>
      <c r="R29" s="7"/>
      <c r="S2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9" s="7" t="str">
        <f>phone18[[#This Row],[CONTACTFIRSTNAME]]&amp;"^"&amp;phone18[[#This Row],[CONTACTLASTNAME]]&amp;"^"&amp;phone18[[#This Row],[REGNBR]]</f>
        <v>Peter^Ehrich^N100GX</v>
      </c>
      <c r="X2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9" s="13">
        <v>1</v>
      </c>
      <c r="Z29" s="14" t="s">
        <v>204</v>
      </c>
      <c r="AD29" s="9" t="str">
        <f>IFERROR(IF(INDEX([1]!email[#All],MATCH(phone18[[#This Row],[Combined]],[1]!email[[#All],[combine]],0),2)=0,"",INDEX([1]!email[#All],MATCH(phone18[[#This Row],[Combined]],[1]!email[[#All],[combine]],0),2)),"")</f>
        <v/>
      </c>
      <c r="AG2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Chicago City Illinois</v>
      </c>
    </row>
    <row r="30" spans="1:33" ht="45" x14ac:dyDescent="0.25">
      <c r="A30" s="7">
        <v>30</v>
      </c>
      <c r="B30" s="7" t="str">
        <f>phone18[[#This Row],[Company]]</f>
        <v>Keystone Aviation, LLC</v>
      </c>
      <c r="C30" s="8" t="s">
        <v>205</v>
      </c>
      <c r="D30" s="7" t="s">
        <v>206</v>
      </c>
      <c r="E30" s="9" t="s">
        <v>207</v>
      </c>
      <c r="F30" s="27" t="s">
        <v>208</v>
      </c>
      <c r="G30" s="7" t="s">
        <v>69</v>
      </c>
      <c r="H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
N928ST: SLC
N6950C: SLC</v>
      </c>
      <c r="I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N100GX: 
N928ST: UT
N6950C: UT</v>
      </c>
      <c r="J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
N928ST: United States
N6950C: United States</v>
      </c>
      <c r="K30" s="7" t="s">
        <v>209</v>
      </c>
      <c r="L3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30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3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0" s="9" t="s">
        <v>210</v>
      </c>
      <c r="P30" s="9" t="s">
        <v>211</v>
      </c>
      <c r="Q30" s="9" t="s">
        <v>212</v>
      </c>
      <c r="R30" s="11" t="s">
        <v>213</v>
      </c>
      <c r="S3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0" s="7" t="str">
        <f>phone18[[#This Row],[CONTACTFIRSTNAME]]&amp;"^"&amp;phone18[[#This Row],[CONTACTLASTNAME]]&amp;"^"&amp;phone18[[#This Row],[REGNBR]]</f>
        <v>Chris^Wilde^N100GX, N928ST, N6950C</v>
      </c>
      <c r="X3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0" s="13">
        <v>1</v>
      </c>
      <c r="Z30" s="14" t="s">
        <v>204</v>
      </c>
      <c r="AD30" s="9" t="str">
        <f>IFERROR(IF(INDEX([1]!email[#All],MATCH(phone18[[#This Row],[Combined]],[1]!email[[#All],[combine]],0),2)=0,"",INDEX([1]!email[#All],MATCH(phone18[[#This Row],[Combined]],[1]!email[[#All],[combine]],0),2)),"")</f>
        <v>cwilde@keystoneaviation.com</v>
      </c>
      <c r="AE30" s="36"/>
      <c r="AG3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Utah</v>
      </c>
    </row>
    <row r="31" spans="1:33" ht="45" x14ac:dyDescent="0.25">
      <c r="A31" s="7">
        <v>30</v>
      </c>
      <c r="B31" s="7" t="str">
        <f>phone18[[#This Row],[Company]]</f>
        <v>Keystone Aviation, LLC</v>
      </c>
      <c r="C31" s="8" t="s">
        <v>214</v>
      </c>
      <c r="D31" s="7" t="s">
        <v>206</v>
      </c>
      <c r="E31" s="9" t="s">
        <v>207</v>
      </c>
      <c r="F31" s="27" t="s">
        <v>208</v>
      </c>
      <c r="G31" s="7" t="s">
        <v>69</v>
      </c>
      <c r="H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
N928ST: SLC
N6950C: SLC</v>
      </c>
      <c r="I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N100GX: 
N928ST: UT
N6950C: UT</v>
      </c>
      <c r="J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
N928ST: United States
N6950C: United States</v>
      </c>
      <c r="K31" s="7" t="s">
        <v>209</v>
      </c>
      <c r="L3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31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3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1" s="9" t="s">
        <v>215</v>
      </c>
      <c r="P31" s="9" t="s">
        <v>216</v>
      </c>
      <c r="Q31" s="9" t="s">
        <v>217</v>
      </c>
      <c r="R31" s="7" t="s">
        <v>213</v>
      </c>
      <c r="S3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1" s="7" t="str">
        <f>phone18[[#This Row],[CONTACTFIRSTNAME]]&amp;"^"&amp;phone18[[#This Row],[CONTACTLASTNAME]]&amp;"^"&amp;phone18[[#This Row],[REGNBR]]</f>
        <v>Chad^Walker^N100GX, N928ST, N6950C</v>
      </c>
      <c r="X3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1" s="37">
        <v>3</v>
      </c>
      <c r="Z31" s="14" t="s">
        <v>204</v>
      </c>
      <c r="AB31" s="9" t="s">
        <v>218</v>
      </c>
      <c r="AC31" s="9" t="s">
        <v>219</v>
      </c>
      <c r="AD31" s="9" t="str">
        <f>IFERROR(IF(INDEX([1]!email[#All],MATCH(phone18[[#This Row],[Combined]],[1]!email[[#All],[combine]],0),2)=0,"",INDEX([1]!email[#All],MATCH(phone18[[#This Row],[Combined]],[1]!email[[#All],[combine]],0),2)),"")</f>
        <v>cwalker@keystone-mro.com</v>
      </c>
      <c r="AE31" s="36">
        <v>44662</v>
      </c>
      <c r="AF31" s="6" t="s">
        <v>220</v>
      </c>
      <c r="AG3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Utah</v>
      </c>
    </row>
    <row r="32" spans="1:33" ht="30" hidden="1" x14ac:dyDescent="0.25">
      <c r="A32" s="7">
        <v>4</v>
      </c>
      <c r="B32" s="7" t="str">
        <f>phone18[[#This Row],[Company]]</f>
        <v>Aerocardal, Ltda.</v>
      </c>
      <c r="C32" s="8" t="s">
        <v>221</v>
      </c>
      <c r="D32" s="7" t="s">
        <v>121</v>
      </c>
      <c r="E32" s="9" t="s">
        <v>222</v>
      </c>
      <c r="F32" s="27" t="s">
        <v>223</v>
      </c>
      <c r="G32" s="7" t="s">
        <v>224</v>
      </c>
      <c r="H32" s="9" t="e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#N/A</v>
      </c>
      <c r="I32" s="9" t="e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#N/A</v>
      </c>
      <c r="J32" s="9" t="e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#N/A</v>
      </c>
      <c r="K32" s="7" t="s">
        <v>225</v>
      </c>
      <c r="L3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Santiago</v>
      </c>
      <c r="M3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3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Chile</v>
      </c>
      <c r="O32" s="9" t="s">
        <v>226</v>
      </c>
      <c r="P32" s="9" t="s">
        <v>227</v>
      </c>
      <c r="Q32" s="9" t="s">
        <v>228</v>
      </c>
      <c r="R32" s="7" t="s">
        <v>229</v>
      </c>
      <c r="S3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2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Ricardo^Espinosa Urrejola^CC-AOA, 
CC-CWK</v>
      </c>
      <c r="V32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Max^
Kaufmann Ritschka^CC-AOA, 
CC-CWK</v>
      </c>
      <c r="X32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32" s="10"/>
      <c r="AB32" s="7"/>
      <c r="AC32" s="7"/>
      <c r="AD32" s="7" t="str">
        <f>IFERROR(IF(INDEX([1]!email[#All],MATCH(phone18[[#This Row],[Combined]],[1]!email[[#All],[combine]],0),2)=0,"",INDEX([1]!email[#All],MATCH(phone18[[#This Row],[Combined]],[1]!email[[#All],[combine]],0),2)),"")</f>
        <v/>
      </c>
      <c r="AE32"/>
      <c r="AF32" s="30"/>
      <c r="AG3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33" spans="1:33" ht="30" hidden="1" x14ac:dyDescent="0.25">
      <c r="A33" s="7">
        <v>6</v>
      </c>
      <c r="B33" s="7" t="str">
        <f>phone18[[#This Row],[Company]]</f>
        <v>Cardal AG</v>
      </c>
      <c r="C33" s="8" t="s">
        <v>230</v>
      </c>
      <c r="D33" s="7" t="s">
        <v>34</v>
      </c>
      <c r="E33" s="9" t="s">
        <v>231</v>
      </c>
      <c r="F33" s="8" t="s">
        <v>232</v>
      </c>
      <c r="G33" s="7" t="s">
        <v>37</v>
      </c>
      <c r="H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CC-CWK: SCL</v>
      </c>
      <c r="I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CC-CWK: </v>
      </c>
      <c r="J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CC-CWK: Chile</v>
      </c>
      <c r="K33" s="7" t="s">
        <v>233</v>
      </c>
      <c r="L3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Vaduz</v>
      </c>
      <c r="M3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3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Liechtenstein</v>
      </c>
      <c r="O33" s="9" t="s">
        <v>234</v>
      </c>
      <c r="P33" s="9" t="s">
        <v>235</v>
      </c>
      <c r="Q33" s="9" t="s">
        <v>155</v>
      </c>
      <c r="R33" s="7"/>
      <c r="S3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3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3" s="7" t="str">
        <f>phone18[[#This Row],[CONTACTFIRSTNAME]]&amp;"^"&amp;phone18[[#This Row],[CONTACTLASTNAME]]&amp;"^"&amp;phone18[[#This Row],[REGNBR]]</f>
        <v>Guido^Meier^CC-CWK</v>
      </c>
      <c r="X3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3" s="10"/>
      <c r="AB33" s="7"/>
      <c r="AC33" s="7"/>
      <c r="AD33" s="7" t="str">
        <f>IFERROR(IF(INDEX([1]!email[#All],MATCH(phone18[[#This Row],[Combined]],[1]!email[[#All],[combine]],0),2)=0,"",INDEX([1]!email[#All],MATCH(phone18[[#This Row],[Combined]],[1]!email[[#All],[combine]],0),2)),"")</f>
        <v>guido.meier@atu.li</v>
      </c>
      <c r="AE33"/>
      <c r="AF33" s="30"/>
      <c r="AG3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34" spans="1:33" ht="45" x14ac:dyDescent="0.25">
      <c r="A34" s="7">
        <v>30</v>
      </c>
      <c r="B34" s="7" t="str">
        <f>phone18[[#This Row],[Company]]</f>
        <v>Keystone Aviation, LLC</v>
      </c>
      <c r="C34" s="8" t="s">
        <v>236</v>
      </c>
      <c r="D34" s="7" t="s">
        <v>206</v>
      </c>
      <c r="E34" s="9" t="s">
        <v>207</v>
      </c>
      <c r="F34" s="27" t="s">
        <v>208</v>
      </c>
      <c r="G34" s="7" t="s">
        <v>69</v>
      </c>
      <c r="H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
N928ST: SLC
N6950C: SLC</v>
      </c>
      <c r="I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N100GX: 
N928ST: UT
N6950C: UT</v>
      </c>
      <c r="J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
N928ST: United States
N6950C: United States</v>
      </c>
      <c r="K34" s="7" t="s">
        <v>209</v>
      </c>
      <c r="L3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34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3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4" s="9" t="s">
        <v>237</v>
      </c>
      <c r="P34" s="9" t="s">
        <v>238</v>
      </c>
      <c r="Q34" s="9" t="s">
        <v>239</v>
      </c>
      <c r="R34" s="7" t="s">
        <v>213</v>
      </c>
      <c r="S3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4" s="7" t="str">
        <f>phone18[[#This Row],[CONTACTFIRSTNAME]]&amp;"^"&amp;phone18[[#This Row],[CONTACTLASTNAME]]&amp;"^"&amp;phone18[[#This Row],[REGNBR]]</f>
        <v>Colleen^McCauley^N100GX, N928ST, N6950C</v>
      </c>
      <c r="X3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4" s="37">
        <v>3</v>
      </c>
      <c r="Z34" s="14" t="s">
        <v>204</v>
      </c>
      <c r="AD34" s="9" t="str">
        <f>IFERROR(IF(INDEX([1]!email[#All],MATCH(phone18[[#This Row],[Combined]],[1]!email[[#All],[combine]],0),2)=0,"",INDEX([1]!email[#All],MATCH(phone18[[#This Row],[Combined]],[1]!email[[#All],[combine]],0),2)),"")</f>
        <v>cmccauley@keystoneaviation.com</v>
      </c>
      <c r="AG3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New Hampshire</v>
      </c>
    </row>
    <row r="35" spans="1:33" ht="45" x14ac:dyDescent="0.25">
      <c r="A35" s="7">
        <v>30</v>
      </c>
      <c r="B35" s="7" t="str">
        <f>phone18[[#This Row],[Company]]</f>
        <v>Keystone Aviation, LLC</v>
      </c>
      <c r="C35" s="8"/>
      <c r="E35" s="9" t="s">
        <v>207</v>
      </c>
      <c r="F35" s="27" t="s">
        <v>208</v>
      </c>
      <c r="G35" s="7" t="s">
        <v>69</v>
      </c>
      <c r="H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
N928ST: SLC
N6950C: SLC</v>
      </c>
      <c r="I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N100GX: 
N928ST: UT
N6950C: UT</v>
      </c>
      <c r="J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
N928ST: United States
N6950C: United States</v>
      </c>
      <c r="K35" s="7" t="s">
        <v>209</v>
      </c>
      <c r="L3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35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3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5" s="9" t="s">
        <v>240</v>
      </c>
      <c r="P35" s="9" t="s">
        <v>241</v>
      </c>
      <c r="Q35" s="9" t="s">
        <v>242</v>
      </c>
      <c r="R35" s="7" t="s">
        <v>213</v>
      </c>
      <c r="S3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3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5" s="7" t="str">
        <f>phone18[[#This Row],[CONTACTFIRSTNAME]]&amp;"^"&amp;phone18[[#This Row],[CONTACTLASTNAME]]&amp;"^"&amp;phone18[[#This Row],[REGNBR]]</f>
        <v>Charlie^Chamberlain^N100GX, N928ST, N6950C</v>
      </c>
      <c r="X3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5" s="37">
        <v>3</v>
      </c>
      <c r="Z35" s="14" t="s">
        <v>204</v>
      </c>
      <c r="AD35" s="9" t="str">
        <f>IFERROR(IF(INDEX([1]!email[#All],MATCH(phone18[[#This Row],[Combined]],[1]!email[[#All],[combine]],0),2)=0,"",INDEX([1]!email[#All],MATCH(phone18[[#This Row],[Combined]],[1]!email[[#All],[combine]],0),2)),"")</f>
        <v>cchamberlain@keystoneaviation.com</v>
      </c>
      <c r="AG3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36" spans="1:33" ht="180" x14ac:dyDescent="0.25">
      <c r="A36" s="7">
        <v>72</v>
      </c>
      <c r="B36" s="7" t="str">
        <f>phone18[[#This Row],[Company]]</f>
        <v>Pinnacle Aviation, Inc.</v>
      </c>
      <c r="C36" s="8" t="s">
        <v>110</v>
      </c>
      <c r="D36" s="7" t="s">
        <v>111</v>
      </c>
      <c r="E36" s="9" t="s">
        <v>103</v>
      </c>
      <c r="F36" s="8" t="s">
        <v>104</v>
      </c>
      <c r="G36" s="7" t="s">
        <v>69</v>
      </c>
      <c r="H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36" s="7" t="s">
        <v>112</v>
      </c>
      <c r="L3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36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3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6" s="9" t="s">
        <v>243</v>
      </c>
      <c r="P36" s="9" t="s">
        <v>244</v>
      </c>
      <c r="Q36" s="9" t="s">
        <v>64</v>
      </c>
      <c r="R36" s="11" t="s">
        <v>116</v>
      </c>
      <c r="S3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6" s="7" t="str">
        <f>phone18[[#This Row],[CONTACTFIRSTNAME]]&amp;"^"&amp;phone18[[#This Row],[CONTACTLASTNAME]]&amp;"^"&amp;phone18[[#This Row],[REGNBR]]</f>
        <v>Scott^Guetti^N209AW</v>
      </c>
      <c r="X3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6" s="13">
        <v>1</v>
      </c>
      <c r="Z36" s="14" t="s">
        <v>204</v>
      </c>
      <c r="AB36" s="9" t="s">
        <v>245</v>
      </c>
      <c r="AC36" s="6" t="s">
        <v>246</v>
      </c>
      <c r="AD36" s="31" t="str">
        <f>IFERROR(IF(INDEX([1]!email[#All],MATCH(phone18[[#This Row],[Combined]],[1]!email[[#All],[combine]],0),2)=0,"",INDEX([1]!email[#All],MATCH(phone18[[#This Row],[Combined]],[1]!email[[#All],[combine]],0),2)),"")</f>
        <v>sg@pinnacleaviation.com</v>
      </c>
      <c r="AE36" s="28">
        <v>44662</v>
      </c>
      <c r="AF36" s="6" t="s">
        <v>247</v>
      </c>
      <c r="AG3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37" spans="1:33" ht="30" x14ac:dyDescent="0.25">
      <c r="A37" s="7">
        <v>168</v>
      </c>
      <c r="B37" s="21" t="str">
        <f>phone18[[#This Row],[Company]]</f>
        <v>Knight Air, LLC</v>
      </c>
      <c r="C37" s="38" t="s">
        <v>248</v>
      </c>
      <c r="D37" s="7" t="s">
        <v>34</v>
      </c>
      <c r="E37" s="9" t="s">
        <v>249</v>
      </c>
      <c r="F37" s="8" t="s">
        <v>250</v>
      </c>
      <c r="G37" s="7" t="s">
        <v>37</v>
      </c>
      <c r="H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N390KX: SCF</v>
      </c>
      <c r="I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N390KX: AZ</v>
      </c>
      <c r="J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N390KX: United States</v>
      </c>
      <c r="K37" s="21" t="s">
        <v>251</v>
      </c>
      <c r="L3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Phoenix</v>
      </c>
      <c r="M37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3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7" s="9" t="s">
        <v>252</v>
      </c>
      <c r="P37" s="9" t="s">
        <v>253</v>
      </c>
      <c r="Q37" s="9" t="s">
        <v>73</v>
      </c>
      <c r="R37" s="7"/>
      <c r="S3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3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7" s="7" t="str">
        <f>phone18[[#This Row],[CONTACTFIRSTNAME]]&amp;"^"&amp;phone18[[#This Row],[CONTACTLASTNAME]]&amp;"^"&amp;phone18[[#This Row],[REGNBR]]</f>
        <v>Todd^Carlson^N390KX</v>
      </c>
      <c r="X3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7" s="37">
        <v>3</v>
      </c>
      <c r="Z37" s="14" t="s">
        <v>204</v>
      </c>
      <c r="AD37" s="9" t="str">
        <f>IFERROR(IF(INDEX([1]!email[#All],MATCH(phone18[[#This Row],[Combined]],[1]!email[[#All],[combine]],0),2)=0,"",INDEX([1]!email[#All],MATCH(phone18[[#This Row],[Combined]],[1]!email[[#All],[combine]],0),2)),"")</f>
        <v>toddc@knighttrans.com</v>
      </c>
      <c r="AG3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38" spans="1:33" ht="30" x14ac:dyDescent="0.25">
      <c r="A38" s="7">
        <v>230</v>
      </c>
      <c r="B38" s="7" t="str">
        <f>phone18[[#This Row],[Company]]</f>
        <v>CareFlight Limited</v>
      </c>
      <c r="C38" s="8" t="s">
        <v>254</v>
      </c>
      <c r="D38" s="7" t="s">
        <v>255</v>
      </c>
      <c r="E38" s="9" t="s">
        <v>256</v>
      </c>
      <c r="F38" s="8" t="s">
        <v>257</v>
      </c>
      <c r="G38" s="7" t="s">
        <v>258</v>
      </c>
      <c r="H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VH-OVG: DRW</v>
      </c>
      <c r="I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VH-OVG: NT</v>
      </c>
      <c r="J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VH-OVG: Australia</v>
      </c>
      <c r="K38" s="7" t="s">
        <v>259</v>
      </c>
      <c r="L3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Wentworthville</v>
      </c>
      <c r="M3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3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38" s="9" t="s">
        <v>260</v>
      </c>
      <c r="P38" s="9" t="s">
        <v>261</v>
      </c>
      <c r="Q38" s="9"/>
      <c r="R38" s="7" t="s">
        <v>262</v>
      </c>
      <c r="S3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8" s="7" t="str">
        <f>phone18[[#This Row],[CONTACTFIRSTNAME]]&amp;"^"&amp;phone18[[#This Row],[CONTACTLASTNAME]]&amp;"^"&amp;phone18[[#This Row],[REGNBR]]</f>
        <v>Trent^Acton^VH-OVG</v>
      </c>
      <c r="X3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8" s="39">
        <v>1</v>
      </c>
      <c r="Z38" s="7" t="s">
        <v>204</v>
      </c>
      <c r="AC38" s="9" t="s">
        <v>263</v>
      </c>
      <c r="AD38" s="7" t="str">
        <f>IFERROR(IF(INDEX([1]!email[#All],MATCH(phone18[[#This Row],[Combined]],[1]!email[[#All],[combine]],0),2)=0,"",INDEX([1]!email[#All],MATCH(phone18[[#This Row],[Combined]],[1]!email[[#All],[combine]],0),2)),"")</f>
        <v>trent.acton@careflight.org</v>
      </c>
      <c r="AG3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39" spans="1:33" x14ac:dyDescent="0.25">
      <c r="A39" s="7">
        <v>230</v>
      </c>
      <c r="B39" s="21" t="str">
        <f>phone18[[#This Row],[Company]]</f>
        <v>CareFlight Limited</v>
      </c>
      <c r="C39" s="8" t="s">
        <v>264</v>
      </c>
      <c r="D39" s="7" t="s">
        <v>121</v>
      </c>
      <c r="E39" s="9" t="s">
        <v>256</v>
      </c>
      <c r="F39" s="8" t="s">
        <v>257</v>
      </c>
      <c r="G39" s="7" t="s">
        <v>175</v>
      </c>
      <c r="H39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VH-OVG: DRW</v>
      </c>
      <c r="I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VH-OVG: NT</v>
      </c>
      <c r="J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VH-OVG: Australia</v>
      </c>
      <c r="K39" s="7" t="s">
        <v>259</v>
      </c>
      <c r="L3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Wentworthville</v>
      </c>
      <c r="M3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3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39" s="9" t="s">
        <v>265</v>
      </c>
      <c r="P39" s="9" t="s">
        <v>266</v>
      </c>
      <c r="Q39" s="9" t="s">
        <v>267</v>
      </c>
      <c r="R39" s="7" t="s">
        <v>262</v>
      </c>
      <c r="S3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9" s="7" t="str">
        <f>phone18[[#This Row],[CONTACTFIRSTNAME]]&amp;"^"&amp;phone18[[#This Row],[CONTACTLASTNAME]]&amp;"^"&amp;phone18[[#This Row],[REGNBR]]</f>
        <v>Jody^Mills^VH-OVG</v>
      </c>
      <c r="X3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9" s="10"/>
      <c r="Z39" s="7" t="s">
        <v>204</v>
      </c>
      <c r="AD39" s="7" t="str">
        <f>IFERROR(IF(INDEX([1]!email[#All],MATCH(phone18[[#This Row],[Combined]],[1]!email[[#All],[combine]],0),2)=0,"",INDEX([1]!email[#All],MATCH(phone18[[#This Row],[Combined]],[1]!email[[#All],[combine]],0),2)),"")</f>
        <v/>
      </c>
      <c r="AG3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40" spans="1:33" ht="30" x14ac:dyDescent="0.25">
      <c r="A40" s="7">
        <v>230</v>
      </c>
      <c r="B40" s="21" t="str">
        <f>phone18[[#This Row],[Company]]</f>
        <v>CareFlight Limited</v>
      </c>
      <c r="C40" s="8" t="s">
        <v>264</v>
      </c>
      <c r="D40" s="7" t="s">
        <v>121</v>
      </c>
      <c r="E40" s="9" t="s">
        <v>256</v>
      </c>
      <c r="F40" s="8" t="s">
        <v>257</v>
      </c>
      <c r="G40" s="7" t="s">
        <v>175</v>
      </c>
      <c r="H40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VH-OVG: DRW</v>
      </c>
      <c r="I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VH-OVG: NT</v>
      </c>
      <c r="J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VH-OVG: Australia</v>
      </c>
      <c r="K40" s="7" t="s">
        <v>259</v>
      </c>
      <c r="L4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Wentworthville</v>
      </c>
      <c r="M4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4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40" s="9" t="s">
        <v>268</v>
      </c>
      <c r="P40" s="9" t="s">
        <v>269</v>
      </c>
      <c r="Q40" s="9" t="s">
        <v>270</v>
      </c>
      <c r="R40" s="7" t="s">
        <v>262</v>
      </c>
      <c r="S4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3/21-Unsub, Sent, Opens-1</v>
      </c>
      <c r="T4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0" s="7" t="str">
        <f>phone18[[#This Row],[CONTACTFIRSTNAME]]&amp;"^"&amp;phone18[[#This Row],[CONTACTLASTNAME]]&amp;"^"&amp;phone18[[#This Row],[REGNBR]]</f>
        <v>Andrew^Refshauge^VH-OVG</v>
      </c>
      <c r="X4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0" s="10"/>
      <c r="Z40" s="7" t="s">
        <v>204</v>
      </c>
      <c r="AD40" s="7" t="str">
        <f>IFERROR(IF(INDEX([1]!email[#All],MATCH(phone18[[#This Row],[Combined]],[1]!email[[#All],[combine]],0),2)=0,"",INDEX([1]!email[#All],MATCH(phone18[[#This Row],[Combined]],[1]!email[[#All],[combine]],0),2)),"")</f>
        <v>andrew.refshauge@careflight.org</v>
      </c>
      <c r="AG4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41" spans="1:33" x14ac:dyDescent="0.25">
      <c r="A41" s="7">
        <v>230</v>
      </c>
      <c r="B41" s="7" t="str">
        <f>phone18[[#This Row],[Company]]</f>
        <v>CareFlight Limited</v>
      </c>
      <c r="C41" s="8" t="s">
        <v>271</v>
      </c>
      <c r="D41" s="7" t="s">
        <v>130</v>
      </c>
      <c r="E41" s="9" t="s">
        <v>256</v>
      </c>
      <c r="F41" s="8" t="s">
        <v>257</v>
      </c>
      <c r="G41" s="7" t="s">
        <v>258</v>
      </c>
      <c r="H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VH-OVG: DRW</v>
      </c>
      <c r="I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VH-OVG: NT</v>
      </c>
      <c r="J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VH-OVG: Australia</v>
      </c>
      <c r="K41" s="7" t="s">
        <v>259</v>
      </c>
      <c r="L4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Wentworthville</v>
      </c>
      <c r="M4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4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41" s="9" t="s">
        <v>265</v>
      </c>
      <c r="P41" s="9" t="s">
        <v>266</v>
      </c>
      <c r="Q41" s="9" t="s">
        <v>267</v>
      </c>
      <c r="R41" s="7" t="s">
        <v>262</v>
      </c>
      <c r="S4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1" s="7" t="str">
        <f>phone18[[#This Row],[CONTACTFIRSTNAME]]&amp;"^"&amp;phone18[[#This Row],[CONTACTLASTNAME]]&amp;"^"&amp;phone18[[#This Row],[REGNBR]]</f>
        <v>Jody^Mills^VH-OVG</v>
      </c>
      <c r="X4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1" s="10"/>
      <c r="Z41" s="7" t="s">
        <v>204</v>
      </c>
      <c r="AD41" s="7" t="str">
        <f>IFERROR(IF(INDEX([1]!email[#All],MATCH(phone18[[#This Row],[Combined]],[1]!email[[#All],[combine]],0),2)=0,"",INDEX([1]!email[#All],MATCH(phone18[[#This Row],[Combined]],[1]!email[[#All],[combine]],0),2)),"")</f>
        <v/>
      </c>
      <c r="AG4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42" spans="1:33" ht="45" x14ac:dyDescent="0.25">
      <c r="A42" s="7">
        <v>54</v>
      </c>
      <c r="B42" s="7" t="str">
        <f>phone18[[#This Row],[Company]]</f>
        <v>Grayhawk Development</v>
      </c>
      <c r="C42" s="8" t="s">
        <v>272</v>
      </c>
      <c r="D42" s="7" t="s">
        <v>34</v>
      </c>
      <c r="E42" s="9" t="s">
        <v>273</v>
      </c>
      <c r="F42" s="8" t="s">
        <v>274</v>
      </c>
      <c r="G42" s="7" t="s">
        <v>147</v>
      </c>
      <c r="H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2" s="7" t="s">
        <v>275</v>
      </c>
      <c r="L42" s="7" t="s">
        <v>276</v>
      </c>
      <c r="M42" s="29" t="s">
        <v>277</v>
      </c>
      <c r="N42" s="7" t="s">
        <v>83</v>
      </c>
      <c r="O42" s="9" t="s">
        <v>278</v>
      </c>
      <c r="P42" s="9" t="s">
        <v>279</v>
      </c>
      <c r="Q42" s="9" t="s">
        <v>280</v>
      </c>
      <c r="R42" s="11" t="s">
        <v>281</v>
      </c>
      <c r="S4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 xml:space="preserve"> </v>
      </c>
      <c r="U42" s="7" t="str">
        <f>phone18[[#This Row],[CONTACTFIRSTNAME]]&amp;"^"&amp;phone18[[#This Row],[CONTACTLASTNAME]]&amp;"^"&amp;phone18[[#This Row],[REGNBR]]</f>
        <v>Clesson^Hill^N150MT</v>
      </c>
      <c r="X4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2" s="13">
        <v>1</v>
      </c>
      <c r="Z42" s="14" t="s">
        <v>282</v>
      </c>
      <c r="AC42" s="9" t="s">
        <v>283</v>
      </c>
      <c r="AD42" s="9" t="str">
        <f>IFERROR(IF(INDEX([1]!email[#All],MATCH(phone18[[#This Row],[Combined]],[1]!email[[#All],[combine]],0),2)=0,"",INDEX([1]!email[#All],MATCH(phone18[[#This Row],[Combined]],[1]!email[[#All],[combine]],0),2)),"")</f>
        <v>clessen@grayhawkdevelopment.com</v>
      </c>
      <c r="AG4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43" spans="1:33" x14ac:dyDescent="0.25">
      <c r="A43" s="7">
        <v>54</v>
      </c>
      <c r="B43" s="7" t="str">
        <f>phone18[[#This Row],[Company]]</f>
        <v>GH Consulting Services, LLC</v>
      </c>
      <c r="C43" s="8" t="s">
        <v>272</v>
      </c>
      <c r="D43" s="7" t="s">
        <v>34</v>
      </c>
      <c r="E43" s="9" t="s">
        <v>273</v>
      </c>
      <c r="F43" s="8" t="s">
        <v>274</v>
      </c>
      <c r="G43" s="7" t="s">
        <v>147</v>
      </c>
      <c r="H4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3" s="7" t="s">
        <v>284</v>
      </c>
      <c r="L4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43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3" s="9" t="s">
        <v>285</v>
      </c>
      <c r="P43" s="9" t="s">
        <v>286</v>
      </c>
      <c r="Q43" s="9" t="s">
        <v>287</v>
      </c>
      <c r="R43" s="11" t="s">
        <v>281</v>
      </c>
      <c r="S4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3" s="7" t="str">
        <f>phone18[[#This Row],[CONTACTFIRSTNAME]]&amp;"^"&amp;phone18[[#This Row],[CONTACTLASTNAME]]&amp;"^"&amp;phone18[[#This Row],[REGNBR]]</f>
        <v>Gregg^Tryhus^N150MT</v>
      </c>
      <c r="X4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3" s="13">
        <v>1</v>
      </c>
      <c r="Z43" s="14" t="s">
        <v>282</v>
      </c>
      <c r="AC43" s="31" t="s">
        <v>288</v>
      </c>
      <c r="AD43" s="9" t="str">
        <f>IFERROR(IF(INDEX([1]!email[#All],MATCH(phone18[[#This Row],[Combined]],[1]!email[[#All],[combine]],0),2)=0,"",INDEX([1]!email[#All],MATCH(phone18[[#This Row],[Combined]],[1]!email[[#All],[combine]],0),2)),"")</f>
        <v>gregg@grayhawkdevelopment.com</v>
      </c>
      <c r="AG4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44" spans="1:33" ht="30" x14ac:dyDescent="0.25">
      <c r="A44" s="7">
        <v>54</v>
      </c>
      <c r="B44" s="7" t="str">
        <f>phone18[[#This Row],[Company]]</f>
        <v>Nick Chapman Consulting, LLC</v>
      </c>
      <c r="C44" s="8" t="s">
        <v>289</v>
      </c>
      <c r="D44" s="7" t="s">
        <v>34</v>
      </c>
      <c r="E44" s="9" t="s">
        <v>273</v>
      </c>
      <c r="F44" s="8" t="s">
        <v>274</v>
      </c>
      <c r="G44" s="7" t="s">
        <v>147</v>
      </c>
      <c r="H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4" s="7" t="s">
        <v>290</v>
      </c>
      <c r="L4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Phoenix</v>
      </c>
      <c r="M44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4" s="9" t="s">
        <v>291</v>
      </c>
      <c r="P44" s="9" t="s">
        <v>292</v>
      </c>
      <c r="Q44" s="9" t="s">
        <v>108</v>
      </c>
      <c r="R44" s="7"/>
      <c r="S4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4" s="7" t="str">
        <f>phone18[[#This Row],[CONTACTFIRSTNAME]]&amp;"^"&amp;phone18[[#This Row],[CONTACTLASTNAME]]&amp;"^"&amp;phone18[[#This Row],[REGNBR]]</f>
        <v>Nicolas^Chapman^N150MT</v>
      </c>
      <c r="X4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4" s="13">
        <v>1</v>
      </c>
      <c r="Z44" s="14" t="s">
        <v>282</v>
      </c>
      <c r="AC44" s="31" t="s">
        <v>293</v>
      </c>
      <c r="AD44" s="9" t="str">
        <f>IFERROR(IF(INDEX([1]!email[#All],MATCH(phone18[[#This Row],[Combined]],[1]!email[[#All],[combine]],0),2)=0,"",INDEX([1]!email[#All],MATCH(phone18[[#This Row],[Combined]],[1]!email[[#All],[combine]],0),2)),"")</f>
        <v/>
      </c>
      <c r="AG4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Dallas Texas</v>
      </c>
    </row>
    <row r="45" spans="1:33" ht="45" x14ac:dyDescent="0.25">
      <c r="A45" s="7">
        <v>54</v>
      </c>
      <c r="B45" s="40" t="str">
        <f>phone18[[#This Row],[Company]]</f>
        <v>Bradley Mack Aviation, Inc.</v>
      </c>
      <c r="C45" s="8" t="s">
        <v>294</v>
      </c>
      <c r="D45" s="7" t="s">
        <v>111</v>
      </c>
      <c r="E45" s="9" t="s">
        <v>273</v>
      </c>
      <c r="F45" s="8" t="s">
        <v>274</v>
      </c>
      <c r="G45" s="7" t="s">
        <v>69</v>
      </c>
      <c r="H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5" s="7" t="s">
        <v>295</v>
      </c>
      <c r="L4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45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5" s="41" t="s">
        <v>296</v>
      </c>
      <c r="P45" s="41" t="s">
        <v>297</v>
      </c>
      <c r="Q45" s="41" t="s">
        <v>108</v>
      </c>
      <c r="R45" s="7"/>
      <c r="S4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4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5" s="7" t="str">
        <f>phone18[[#This Row],[CONTACTFIRSTNAME]]&amp;"^"&amp;phone18[[#This Row],[CONTACTLASTNAME]]&amp;"^"&amp;phone18[[#This Row],[REGNBR]]</f>
        <v>Mary^Randolph^N150MT</v>
      </c>
      <c r="X4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5" s="19">
        <v>2</v>
      </c>
      <c r="Z45" s="14" t="s">
        <v>282</v>
      </c>
      <c r="AB45" s="9" t="s">
        <v>298</v>
      </c>
      <c r="AC45" s="9" t="s">
        <v>299</v>
      </c>
      <c r="AD45" s="9" t="str">
        <f>IFERROR(IF(INDEX([1]!email[#All],MATCH(phone18[[#This Row],[Combined]],[1]!email[[#All],[combine]],0),2)=0,"",INDEX([1]!email[#All],MATCH(phone18[[#This Row],[Combined]],[1]!email[[#All],[combine]],0),2)),"")</f>
        <v>mary@bradleymackaviation.com</v>
      </c>
      <c r="AE45" s="36">
        <v>44657</v>
      </c>
      <c r="AF45" s="6" t="s">
        <v>300</v>
      </c>
      <c r="AG4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46" spans="1:33" ht="30" x14ac:dyDescent="0.25">
      <c r="A46" s="7">
        <v>54</v>
      </c>
      <c r="B46" s="40" t="str">
        <f>phone18[[#This Row],[Company]]</f>
        <v>Bradley Mack Aviation, Inc.</v>
      </c>
      <c r="C46" s="8" t="s">
        <v>301</v>
      </c>
      <c r="D46" s="7" t="s">
        <v>130</v>
      </c>
      <c r="E46" s="9" t="s">
        <v>273</v>
      </c>
      <c r="F46" s="8" t="s">
        <v>274</v>
      </c>
      <c r="G46" s="7" t="s">
        <v>69</v>
      </c>
      <c r="H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6" s="7" t="s">
        <v>295</v>
      </c>
      <c r="L4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46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6" s="41" t="s">
        <v>296</v>
      </c>
      <c r="P46" s="41" t="s">
        <v>297</v>
      </c>
      <c r="Q46" s="41" t="s">
        <v>108</v>
      </c>
      <c r="R46" s="7"/>
      <c r="S4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4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6" s="7" t="str">
        <f>phone18[[#This Row],[CONTACTFIRSTNAME]]&amp;"^"&amp;phone18[[#This Row],[CONTACTLASTNAME]]&amp;"^"&amp;phone18[[#This Row],[REGNBR]]</f>
        <v>Mary^Randolph^N150MT</v>
      </c>
      <c r="X4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6" s="19">
        <v>2</v>
      </c>
      <c r="Z46" s="14" t="s">
        <v>282</v>
      </c>
      <c r="AB46" s="9" t="s">
        <v>302</v>
      </c>
      <c r="AC46" s="9" t="s">
        <v>303</v>
      </c>
      <c r="AD46" s="9" t="str">
        <f>IFERROR(IF(INDEX([1]!email[#All],MATCH(phone18[[#This Row],[Combined]],[1]!email[[#All],[combine]],0),2)=0,"",INDEX([1]!email[#All],MATCH(phone18[[#This Row],[Combined]],[1]!email[[#All],[combine]],0),2)),"")</f>
        <v>mary@bradleymackaviation.com</v>
      </c>
      <c r="AG4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47" spans="1:33" ht="135" x14ac:dyDescent="0.25">
      <c r="A47" s="7">
        <v>58</v>
      </c>
      <c r="B47" s="40" t="str">
        <f>phone18[[#This Row],[Company]]</f>
        <v>Talon Tactical Management, LLC</v>
      </c>
      <c r="C47" s="8" t="s">
        <v>304</v>
      </c>
      <c r="D47" s="7" t="s">
        <v>34</v>
      </c>
      <c r="E47" s="9" t="s">
        <v>305</v>
      </c>
      <c r="F47" s="8" t="s">
        <v>306</v>
      </c>
      <c r="G47" s="7" t="s">
        <v>37</v>
      </c>
      <c r="H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N151PW: SCF</v>
      </c>
      <c r="I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N151PW: AZ</v>
      </c>
      <c r="J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N151PW: United States</v>
      </c>
      <c r="K47" s="7" t="s">
        <v>307</v>
      </c>
      <c r="L4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47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7" s="41" t="s">
        <v>308</v>
      </c>
      <c r="P47" s="41" t="s">
        <v>309</v>
      </c>
      <c r="Q47" s="41" t="s">
        <v>108</v>
      </c>
      <c r="R47" s="7"/>
      <c r="S4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7" s="7" t="str">
        <f>phone18[[#This Row],[CONTACTFIRSTNAME]]&amp;"^"&amp;phone18[[#This Row],[CONTACTLASTNAME]]&amp;"^"&amp;phone18[[#This Row],[REGNBR]]</f>
        <v>David^Megdal^N151PW</v>
      </c>
      <c r="X4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7" s="13">
        <v>1</v>
      </c>
      <c r="Z47" s="14" t="s">
        <v>282</v>
      </c>
      <c r="AC47" s="41" t="s">
        <v>310</v>
      </c>
      <c r="AD47" s="41" t="str">
        <f>IFERROR(IF(INDEX([1]!email[#All],MATCH(phone18[[#This Row],[Combined]],[1]!email[[#All],[combine]],0),2)=0,"",INDEX([1]!email[#All],MATCH(phone18[[#This Row],[Combined]],[1]!email[[#All],[combine]],0),2)),"")</f>
        <v/>
      </c>
      <c r="AG4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Beverly Hills and Long Beach California</v>
      </c>
    </row>
    <row r="48" spans="1:33" ht="45" x14ac:dyDescent="0.25">
      <c r="A48" s="7">
        <v>66</v>
      </c>
      <c r="B48" s="7" t="str">
        <f>phone18[[#This Row],[Company]]</f>
        <v>CAF, LLC</v>
      </c>
      <c r="C48" s="8" t="s">
        <v>311</v>
      </c>
      <c r="D48" s="7" t="s">
        <v>34</v>
      </c>
      <c r="E48" s="9" t="s">
        <v>312</v>
      </c>
      <c r="F48" s="8" t="s">
        <v>313</v>
      </c>
      <c r="G48" s="7" t="s">
        <v>175</v>
      </c>
      <c r="H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N192SW: PTS</v>
      </c>
      <c r="I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N192SW: KS</v>
      </c>
      <c r="J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N192SW: United States</v>
      </c>
      <c r="K48" s="7" t="s">
        <v>314</v>
      </c>
      <c r="L4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Pittsburg</v>
      </c>
      <c r="M48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4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8" s="9" t="s">
        <v>315</v>
      </c>
      <c r="P48" s="9" t="s">
        <v>316</v>
      </c>
      <c r="Q48" s="9" t="s">
        <v>212</v>
      </c>
      <c r="R48" s="7"/>
      <c r="S4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4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8" s="7" t="str">
        <f>phone18[[#This Row],[CONTACTFIRSTNAME]]&amp;"^"&amp;phone18[[#This Row],[CONTACTLASTNAME]]&amp;"^"&amp;phone18[[#This Row],[REGNBR]]</f>
        <v>Nathan^Keizer^N192SW</v>
      </c>
      <c r="X4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8" s="13">
        <v>1</v>
      </c>
      <c r="Z48" s="14" t="s">
        <v>282</v>
      </c>
      <c r="AC48" s="9" t="s">
        <v>317</v>
      </c>
      <c r="AD48" s="9" t="str">
        <f>IFERROR(IF(INDEX([1]!email[#All],MATCH(phone18[[#This Row],[Combined]],[1]!email[[#All],[combine]],0),2)=0,"",INDEX([1]!email[#All],MATCH(phone18[[#This Row],[Combined]],[1]!email[[#All],[combine]],0),2)),"")</f>
        <v>luv2fly1981@aol.com</v>
      </c>
      <c r="AE48" s="28"/>
      <c r="AG4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Kansas</v>
      </c>
    </row>
    <row r="49" spans="1:33" ht="135" x14ac:dyDescent="0.25">
      <c r="A49" s="7">
        <v>94</v>
      </c>
      <c r="B49" s="7" t="str">
        <f>phone18[[#This Row],[Company]]</f>
        <v>Schussboomer Systems, Inc.</v>
      </c>
      <c r="C49" s="8" t="s">
        <v>318</v>
      </c>
      <c r="D49" s="7" t="s">
        <v>319</v>
      </c>
      <c r="E49" s="9" t="s">
        <v>320</v>
      </c>
      <c r="F49" s="8" t="s">
        <v>321</v>
      </c>
      <c r="G49" s="7" t="s">
        <v>175</v>
      </c>
      <c r="H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N29JW: MVW</v>
      </c>
      <c r="I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N29JW: WA</v>
      </c>
      <c r="J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N29JW: United States</v>
      </c>
      <c r="K49" s="7" t="s">
        <v>322</v>
      </c>
      <c r="L4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Anacortes</v>
      </c>
      <c r="M4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WA</v>
      </c>
      <c r="N4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9" s="9" t="s">
        <v>323</v>
      </c>
      <c r="P49" s="9" t="s">
        <v>324</v>
      </c>
      <c r="Q49" s="9" t="s">
        <v>51</v>
      </c>
      <c r="R49" s="7"/>
      <c r="S4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Opens-6, Clicks-1</v>
      </c>
      <c r="T4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9" s="7" t="str">
        <f>phone18[[#This Row],[CONTACTFIRSTNAME]]&amp;"^"&amp;phone18[[#This Row],[CONTACTLASTNAME]]&amp;"^"&amp;phone18[[#This Row],[REGNBR]]</f>
        <v>Kevin^Welch^N29JW</v>
      </c>
      <c r="X4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9" s="13">
        <v>1</v>
      </c>
      <c r="Z49" s="14" t="s">
        <v>282</v>
      </c>
      <c r="AB49" s="24"/>
      <c r="AC49" s="9" t="s">
        <v>325</v>
      </c>
      <c r="AD49" s="9" t="str">
        <f>IFERROR(IF(INDEX([1]!email[#All],MATCH(phone18[[#This Row],[Combined]],[1]!email[[#All],[combine]],0),2)=0,"",INDEX([1]!email[#All],MATCH(phone18[[#This Row],[Combined]],[1]!email[[#All],[combine]],0),2)),"")</f>
        <v>kevin@schussboomer.net</v>
      </c>
      <c r="AE49" s="28">
        <v>44658</v>
      </c>
      <c r="AF49" s="6" t="s">
        <v>326</v>
      </c>
      <c r="AG4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Bellingham Olympia and Vancouver Washington</v>
      </c>
    </row>
    <row r="50" spans="1:33" ht="30" x14ac:dyDescent="0.25">
      <c r="A50" s="7">
        <v>94</v>
      </c>
      <c r="B50" s="7" t="str">
        <f>phone18[[#This Row],[Company]]</f>
        <v>Schussboomer Systems, Inc.</v>
      </c>
      <c r="C50" s="8" t="s">
        <v>327</v>
      </c>
      <c r="D50" s="7" t="s">
        <v>76</v>
      </c>
      <c r="E50" s="9" t="s">
        <v>320</v>
      </c>
      <c r="F50" s="8" t="s">
        <v>321</v>
      </c>
      <c r="G50" s="7" t="s">
        <v>175</v>
      </c>
      <c r="H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N29JW: MVW</v>
      </c>
      <c r="I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N29JW: WA</v>
      </c>
      <c r="J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N29JW: United States</v>
      </c>
      <c r="K50" s="7" t="s">
        <v>322</v>
      </c>
      <c r="L5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Anacortes</v>
      </c>
      <c r="M5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WA</v>
      </c>
      <c r="N5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0" s="9" t="s">
        <v>323</v>
      </c>
      <c r="P50" s="9" t="s">
        <v>324</v>
      </c>
      <c r="Q50" s="9" t="s">
        <v>51</v>
      </c>
      <c r="R50" s="7"/>
      <c r="S5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Opens-6, Clicks-1</v>
      </c>
      <c r="T5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0" s="7" t="str">
        <f>phone18[[#This Row],[CONTACTFIRSTNAME]]&amp;"^"&amp;phone18[[#This Row],[CONTACTLASTNAME]]&amp;"^"&amp;phone18[[#This Row],[REGNBR]]</f>
        <v>Kevin^Welch^N29JW</v>
      </c>
      <c r="X5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0" s="13">
        <v>1</v>
      </c>
      <c r="Z50" s="14" t="s">
        <v>282</v>
      </c>
      <c r="AD50" s="9" t="str">
        <f>IFERROR(IF(INDEX([1]!email[#All],MATCH(phone18[[#This Row],[Combined]],[1]!email[[#All],[combine]],0),2)=0,"",INDEX([1]!email[#All],MATCH(phone18[[#This Row],[Combined]],[1]!email[[#All],[combine]],0),2)),"")</f>
        <v>kevin@schussboomer.net</v>
      </c>
      <c r="AE50" s="42"/>
      <c r="AG5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Bellingham Olympia and Vancouver Washington</v>
      </c>
    </row>
    <row r="51" spans="1:33" ht="30" x14ac:dyDescent="0.25">
      <c r="A51" s="7">
        <v>168</v>
      </c>
      <c r="B51" s="21" t="str">
        <f>phone18[[#This Row],[Company]]</f>
        <v>Martis Holdings, LLC</v>
      </c>
      <c r="C51" s="8"/>
      <c r="E51" s="9" t="s">
        <v>328</v>
      </c>
      <c r="F51" s="8" t="s">
        <v>329</v>
      </c>
      <c r="G51" s="7" t="s">
        <v>147</v>
      </c>
      <c r="H51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N719KX: SCF</v>
      </c>
      <c r="I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N719KX: AZ</v>
      </c>
      <c r="J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N719KX: United States</v>
      </c>
      <c r="K51" s="7" t="s">
        <v>330</v>
      </c>
      <c r="L5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51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5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1" s="22" t="s">
        <v>323</v>
      </c>
      <c r="P51" s="22" t="s">
        <v>331</v>
      </c>
      <c r="Q51" s="22" t="s">
        <v>108</v>
      </c>
      <c r="R51" s="7"/>
      <c r="S5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Opens-1, Clicks-2</v>
      </c>
      <c r="T5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1" s="7" t="str">
        <f>phone18[[#This Row],[CONTACTFIRSTNAME]]&amp;"^"&amp;phone18[[#This Row],[CONTACTLASTNAME]]&amp;"^"&amp;phone18[[#This Row],[REGNBR]]</f>
        <v>Kevin^Knight^N719KX</v>
      </c>
      <c r="X5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1" s="13">
        <v>1</v>
      </c>
      <c r="Z51" s="14" t="s">
        <v>282</v>
      </c>
      <c r="AC51" s="22"/>
      <c r="AD51" s="22" t="str">
        <f>IFERROR(IF(INDEX([1]!email[#All],MATCH(phone18[[#This Row],[Combined]],[1]!email[[#All],[combine]],0),2)=0,"",INDEX([1]!email[#All],MATCH(phone18[[#This Row],[Combined]],[1]!email[[#All],[combine]],0),2)),"")</f>
        <v>kevink@knighttrans.com</v>
      </c>
      <c r="AE51" s="36"/>
      <c r="AG5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52" spans="1:33" ht="60" x14ac:dyDescent="0.25">
      <c r="A52" s="7">
        <v>168</v>
      </c>
      <c r="B52" s="21" t="str">
        <f>phone18[[#This Row],[Company]]</f>
        <v>Martis Holdings, LLC</v>
      </c>
      <c r="C52" s="8" t="s">
        <v>332</v>
      </c>
      <c r="E52" s="9" t="s">
        <v>328</v>
      </c>
      <c r="F52" s="8" t="s">
        <v>329</v>
      </c>
      <c r="G52" s="7" t="s">
        <v>147</v>
      </c>
      <c r="H52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N719KX: SCF</v>
      </c>
      <c r="I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N719KX: AZ</v>
      </c>
      <c r="J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N719KX: United States</v>
      </c>
      <c r="K52" s="7" t="s">
        <v>330</v>
      </c>
      <c r="L5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52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5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2" s="22" t="s">
        <v>333</v>
      </c>
      <c r="P52" s="22" t="s">
        <v>334</v>
      </c>
      <c r="Q52" s="22" t="s">
        <v>335</v>
      </c>
      <c r="R52" s="7"/>
      <c r="S5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52" s="7" t="str">
        <f>phone18[[#This Row],[CONTACTFIRSTNAME]]&amp;"^"&amp;phone18[[#This Row],[CONTACTLASTNAME]]&amp;"^"&amp;phone18[[#This Row],[REGNBR]]</f>
        <v>Bud^Frarer^N719KX</v>
      </c>
      <c r="X5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2" s="13">
        <v>1</v>
      </c>
      <c r="Z52" s="14" t="s">
        <v>282</v>
      </c>
      <c r="AC52" s="22" t="s">
        <v>336</v>
      </c>
      <c r="AD52" s="22" t="str">
        <f>IFERROR(IF(INDEX([1]!email[#All],MATCH(phone18[[#This Row],[Combined]],[1]!email[[#All],[combine]],0),2)=0,"",INDEX([1]!email[#All],MATCH(phone18[[#This Row],[Combined]],[1]!email[[#All],[combine]],0),2)),"")</f>
        <v/>
      </c>
      <c r="AE52" s="36">
        <v>44656</v>
      </c>
      <c r="AF52" s="6" t="s">
        <v>337</v>
      </c>
      <c r="AG5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53" spans="1:33" x14ac:dyDescent="0.25">
      <c r="A53" s="7">
        <v>168</v>
      </c>
      <c r="B53" s="21" t="str">
        <f>phone18[[#This Row],[Company]]</f>
        <v>GJK, LLC</v>
      </c>
      <c r="C53" s="8" t="s">
        <v>332</v>
      </c>
      <c r="D53" s="7" t="s">
        <v>319</v>
      </c>
      <c r="E53" s="9" t="s">
        <v>328</v>
      </c>
      <c r="F53" s="8" t="s">
        <v>329</v>
      </c>
      <c r="G53" s="7" t="s">
        <v>147</v>
      </c>
      <c r="H53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N719KX: SCF</v>
      </c>
      <c r="I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N719KX: AZ</v>
      </c>
      <c r="J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N719KX: United States</v>
      </c>
      <c r="K53" s="7" t="s">
        <v>338</v>
      </c>
      <c r="L5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53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5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3" s="22" t="s">
        <v>339</v>
      </c>
      <c r="P53" s="22" t="s">
        <v>331</v>
      </c>
      <c r="Q53" s="22" t="s">
        <v>108</v>
      </c>
      <c r="R53" s="7"/>
      <c r="S5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3" s="7" t="str">
        <f>phone18[[#This Row],[CONTACTFIRSTNAME]]&amp;"^"&amp;phone18[[#This Row],[CONTACTLASTNAME]]&amp;"^"&amp;phone18[[#This Row],[REGNBR]]</f>
        <v>Gary^Knight^N719KX</v>
      </c>
      <c r="X5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3" s="13">
        <v>1</v>
      </c>
      <c r="Z53" s="14" t="s">
        <v>282</v>
      </c>
      <c r="AD53" s="9" t="str">
        <f>IFERROR(IF(INDEX([1]!email[#All],MATCH(phone18[[#This Row],[Combined]],[1]!email[[#All],[combine]],0),2)=0,"",INDEX([1]!email[#All],MATCH(phone18[[#This Row],[Combined]],[1]!email[[#All],[combine]],0),2)),"")</f>
        <v/>
      </c>
      <c r="AG5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54" spans="1:33" ht="90" x14ac:dyDescent="0.25">
      <c r="A54" s="7">
        <v>178</v>
      </c>
      <c r="B54" s="7" t="str">
        <f>phone18[[#This Row],[Company]]</f>
        <v>Warren, James D.</v>
      </c>
      <c r="C54" s="8" t="s">
        <v>340</v>
      </c>
      <c r="D54" s="7" t="s">
        <v>34</v>
      </c>
      <c r="E54" s="31" t="s">
        <v>341</v>
      </c>
      <c r="F54" s="8" t="s">
        <v>342</v>
      </c>
      <c r="G54" s="7" t="s">
        <v>258</v>
      </c>
      <c r="H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N777FL: SJC</v>
      </c>
      <c r="I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N777FL: CA</v>
      </c>
      <c r="J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N777FL: United States</v>
      </c>
      <c r="K54" s="7" t="s">
        <v>343</v>
      </c>
      <c r="L5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Redwood City</v>
      </c>
      <c r="M5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5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4" s="9" t="s">
        <v>58</v>
      </c>
      <c r="P54" s="9" t="s">
        <v>344</v>
      </c>
      <c r="Q54" s="9" t="s">
        <v>73</v>
      </c>
      <c r="R54" s="7"/>
      <c r="S5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</v>
      </c>
      <c r="T5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4" s="7" t="str">
        <f>phone18[[#This Row],[CONTACTFIRSTNAME]]&amp;"^"&amp;phone18[[#This Row],[CONTACTLASTNAME]]&amp;"^"&amp;phone18[[#This Row],[REGNBR]]</f>
        <v>James^Warren^N777FL</v>
      </c>
      <c r="X5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4" s="13">
        <v>1</v>
      </c>
      <c r="Z54" s="14" t="s">
        <v>282</v>
      </c>
      <c r="AC54" s="9" t="s">
        <v>345</v>
      </c>
      <c r="AD54" s="9" t="str">
        <f>IFERROR(IF(INDEX([1]!email[#All],MATCH(phone18[[#This Row],[Combined]],[1]!email[[#All],[combine]],0),2)=0,"",INDEX([1]!email[#All],MATCH(phone18[[#This Row],[Combined]],[1]!email[[#All],[combine]],0),2)),"")</f>
        <v>jwarrenp@yahoo.com</v>
      </c>
      <c r="AE54" s="28"/>
      <c r="AG5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SF California </v>
      </c>
    </row>
    <row r="55" spans="1:33" ht="30" x14ac:dyDescent="0.25">
      <c r="A55" s="7">
        <v>442</v>
      </c>
      <c r="B55" s="7" t="str">
        <f>phone18[[#This Row],[Company]]</f>
        <v>AeroCheck MRO</v>
      </c>
      <c r="C55" s="8" t="s">
        <v>346</v>
      </c>
      <c r="E55" s="9" t="s">
        <v>180</v>
      </c>
      <c r="F55" s="8"/>
      <c r="G55" s="7" t="s">
        <v>181</v>
      </c>
      <c r="J55" s="9"/>
      <c r="K55" s="7" t="s">
        <v>347</v>
      </c>
      <c r="L55" s="7" t="str">
        <f>INDEX('[1]Maintenance Facilities'!$A$1:$Q$36,MATCH(phone18[[#This Row],[Phone number]],'[1]Maintenance Facilities'!$L$1:$L$36,0),MATCH("City",'[1]Maintenance Facilities'!$A$1:$Q$1,0))</f>
        <v>Phoenix</v>
      </c>
      <c r="M55" s="29" t="str">
        <f>INDEX('[1]Maintenance Facilities'!$A$1:$Q$36,MATCH(phone18[[#This Row],[Phone number]],'[1]Maintenance Facilities'!$L$1:$L$36,0),MATCH("State",'[1]Maintenance Facilities'!$A$1:$Q$1,0))</f>
        <v>AZ</v>
      </c>
      <c r="N55" s="7" t="str">
        <f>INDEX('[1]Maintenance Facilities'!$A$1:$Q$36,MATCH(phone18[[#This Row],[Phone number]],'[1]Maintenance Facilities'!$L$1:$L$36,0),MATCH("Country",'[1]Maintenance Facilities'!$A$1:$Q$1,0))</f>
        <v>United States</v>
      </c>
      <c r="O55" s="9" t="s">
        <v>58</v>
      </c>
      <c r="P55" s="9" t="s">
        <v>348</v>
      </c>
      <c r="Q55" s="9" t="s">
        <v>349</v>
      </c>
      <c r="R55" s="7" t="s">
        <v>350</v>
      </c>
      <c r="S5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55" s="7" t="str">
        <f>phone18[[#This Row],[CONTACTFIRSTNAME]]&amp;"^"&amp;phone18[[#This Row],[CONTACTLASTNAME]]&amp;"^"&amp;phone18[[#This Row],[REGNBR]]</f>
        <v>James^Hicks^Your G150 Clients</v>
      </c>
      <c r="X5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5" s="19">
        <v>2</v>
      </c>
      <c r="Z55" s="14" t="s">
        <v>282</v>
      </c>
      <c r="AB55" s="9" t="s">
        <v>351</v>
      </c>
      <c r="AC55" s="9" t="s">
        <v>352</v>
      </c>
      <c r="AD55" s="9" t="str">
        <f>IFERROR(IF(INDEX([1]!email[#All],MATCH(phone18[[#This Row],[Combined]],[1]!email[[#All],[combine]],0),2)=0,"",INDEX([1]!email[#All],MATCH(phone18[[#This Row],[Combined]],[1]!email[[#All],[combine]],0),2)),"")</f>
        <v>james.hicks@aerocheckmro.com</v>
      </c>
      <c r="AE55" s="36">
        <v>44657</v>
      </c>
      <c r="AF55" s="6" t="s">
        <v>353</v>
      </c>
      <c r="AG5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56" spans="1:33" ht="120" x14ac:dyDescent="0.25">
      <c r="A56" s="7">
        <v>34</v>
      </c>
      <c r="B56" s="7" t="str">
        <f>phone18[[#This Row],[Company]]</f>
        <v>Teall Capital Partners, LLC</v>
      </c>
      <c r="C56" s="43" t="s">
        <v>354</v>
      </c>
      <c r="D56" s="7" t="s">
        <v>34</v>
      </c>
      <c r="E56" s="9" t="s">
        <v>355</v>
      </c>
      <c r="F56" s="8" t="s">
        <v>356</v>
      </c>
      <c r="G56" s="7" t="s">
        <v>37</v>
      </c>
      <c r="H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N101RX: INT</v>
      </c>
      <c r="I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N101RX: NC</v>
      </c>
      <c r="J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N101RX: United States</v>
      </c>
      <c r="K56" s="7" t="s">
        <v>357</v>
      </c>
      <c r="L5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Winston-Salem</v>
      </c>
      <c r="M5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5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6" s="9" t="s">
        <v>358</v>
      </c>
      <c r="P56" s="9" t="s">
        <v>359</v>
      </c>
      <c r="Q56" s="9" t="s">
        <v>108</v>
      </c>
      <c r="R56" s="7" t="s">
        <v>360</v>
      </c>
      <c r="S5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6" s="44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3/17/2022
Returned - NDAA
Resent: 3/28/2022</v>
      </c>
      <c r="U56" s="7" t="str">
        <f>phone18[[#This Row],[CONTACTFIRSTNAME]]&amp;"^"&amp;phone18[[#This Row],[CONTACTLASTNAME]]&amp;"^"&amp;phone18[[#This Row],[REGNBR]]</f>
        <v>Ben^Sutton^N101RX</v>
      </c>
      <c r="X5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6" s="13">
        <v>1</v>
      </c>
      <c r="Z56" s="14" t="s">
        <v>361</v>
      </c>
      <c r="AB56" s="9" t="s">
        <v>362</v>
      </c>
      <c r="AC56" s="9" t="s">
        <v>363</v>
      </c>
      <c r="AD56" s="9" t="str">
        <f>IFERROR(IF(INDEX([1]!email[#All],MATCH(phone18[[#This Row],[Combined]],[1]!email[[#All],[combine]],0),2)=0,"",INDEX([1]!email[#All],MATCH(phone18[[#This Row],[Combined]],[1]!email[[#All],[combine]],0),2)),"")</f>
        <v/>
      </c>
      <c r="AG5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North Carolina </v>
      </c>
    </row>
    <row r="57" spans="1:33" ht="30" x14ac:dyDescent="0.25">
      <c r="A57" s="7">
        <v>42</v>
      </c>
      <c r="B57" s="7" t="str">
        <f>phone18[[#This Row],[Company]]</f>
        <v>PNC Equipment Finance, LLC</v>
      </c>
      <c r="C57" s="8" t="s">
        <v>364</v>
      </c>
      <c r="D57" s="7" t="s">
        <v>66</v>
      </c>
      <c r="E57" s="9" t="s">
        <v>365</v>
      </c>
      <c r="F57" s="8" t="s">
        <v>366</v>
      </c>
      <c r="G57" s="7" t="s">
        <v>37</v>
      </c>
      <c r="H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N12WF: TVI</v>
      </c>
      <c r="I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N12WF: GA</v>
      </c>
      <c r="J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N12WF: United States</v>
      </c>
      <c r="K57" s="7" t="s">
        <v>367</v>
      </c>
      <c r="L5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Boise</v>
      </c>
      <c r="M5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ID</v>
      </c>
      <c r="N5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7" s="9" t="s">
        <v>368</v>
      </c>
      <c r="P57" s="9" t="s">
        <v>369</v>
      </c>
      <c r="Q57" s="9" t="s">
        <v>370</v>
      </c>
      <c r="R57" s="7" t="s">
        <v>371</v>
      </c>
      <c r="S5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5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7" s="7" t="str">
        <f>phone18[[#This Row],[CONTACTFIRSTNAME]]&amp;"^"&amp;phone18[[#This Row],[CONTACTLASTNAME]]&amp;"^"&amp;phone18[[#This Row],[REGNBR]]</f>
        <v>Luci^Johnson^N12WF</v>
      </c>
      <c r="X5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7" s="37">
        <v>3</v>
      </c>
      <c r="Z57" s="14" t="s">
        <v>361</v>
      </c>
      <c r="AD57" s="9" t="str">
        <f>IFERROR(IF(INDEX([1]!email[#All],MATCH(phone18[[#This Row],[Combined]],[1]!email[[#All],[combine]],0),2)=0,"",INDEX([1]!email[#All],MATCH(phone18[[#This Row],[Combined]],[1]!email[[#All],[combine]],0),2)),"")</f>
        <v>luci.johnson@pnc.com</v>
      </c>
      <c r="AG5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Idaho</v>
      </c>
    </row>
    <row r="58" spans="1:33" ht="30" x14ac:dyDescent="0.25">
      <c r="A58" s="7">
        <v>42</v>
      </c>
      <c r="B58" s="7" t="str">
        <f>phone18[[#This Row],[Company]]</f>
        <v>PNC Equipment Finance, LLC</v>
      </c>
      <c r="C58" s="8" t="s">
        <v>372</v>
      </c>
      <c r="D58" s="7" t="s">
        <v>76</v>
      </c>
      <c r="E58" s="9" t="s">
        <v>365</v>
      </c>
      <c r="F58" s="8" t="s">
        <v>366</v>
      </c>
      <c r="G58" s="7" t="s">
        <v>37</v>
      </c>
      <c r="H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N12WF: TVI</v>
      </c>
      <c r="I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N12WF: GA</v>
      </c>
      <c r="J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N12WF: United States</v>
      </c>
      <c r="K58" s="7" t="s">
        <v>367</v>
      </c>
      <c r="L5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Boise</v>
      </c>
      <c r="M5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ID</v>
      </c>
      <c r="N5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8" s="9" t="s">
        <v>368</v>
      </c>
      <c r="P58" s="9" t="s">
        <v>369</v>
      </c>
      <c r="Q58" s="9" t="s">
        <v>370</v>
      </c>
      <c r="R58" s="7" t="s">
        <v>371</v>
      </c>
      <c r="S5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5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8" s="7" t="str">
        <f>phone18[[#This Row],[CONTACTFIRSTNAME]]&amp;"^"&amp;phone18[[#This Row],[CONTACTLASTNAME]]&amp;"^"&amp;phone18[[#This Row],[REGNBR]]</f>
        <v>Luci^Johnson^N12WF</v>
      </c>
      <c r="X5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8" s="37">
        <v>3</v>
      </c>
      <c r="Z58" s="14" t="s">
        <v>361</v>
      </c>
      <c r="AD58" s="9" t="str">
        <f>IFERROR(IF(INDEX([1]!email[#All],MATCH(phone18[[#This Row],[Combined]],[1]!email[[#All],[combine]],0),2)=0,"",INDEX([1]!email[#All],MATCH(phone18[[#This Row],[Combined]],[1]!email[[#All],[combine]],0),2)),"")</f>
        <v>luci.johnson@pnc.com</v>
      </c>
      <c r="AG5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Idaho</v>
      </c>
    </row>
    <row r="59" spans="1:33" ht="30" x14ac:dyDescent="0.25">
      <c r="A59" s="7">
        <v>42</v>
      </c>
      <c r="B59" s="7" t="str">
        <f>phone18[[#This Row],[Company]]</f>
        <v>Truist Equipment Finance Corp.</v>
      </c>
      <c r="C59" s="8" t="s">
        <v>373</v>
      </c>
      <c r="D59" s="7" t="s">
        <v>34</v>
      </c>
      <c r="E59" s="9" t="s">
        <v>374</v>
      </c>
      <c r="F59" s="8" t="s">
        <v>375</v>
      </c>
      <c r="G59" s="7" t="s">
        <v>37</v>
      </c>
      <c r="H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N13WF: TVI</v>
      </c>
      <c r="I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N13WF: GA</v>
      </c>
      <c r="J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N13WF: United States</v>
      </c>
      <c r="K59" s="7" t="s">
        <v>376</v>
      </c>
      <c r="L5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Atlanta</v>
      </c>
      <c r="M5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5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9" s="9" t="s">
        <v>377</v>
      </c>
      <c r="P59" s="9" t="s">
        <v>378</v>
      </c>
      <c r="Q59" s="9" t="s">
        <v>379</v>
      </c>
      <c r="R59" s="7" t="s">
        <v>380</v>
      </c>
      <c r="S5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5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9" s="7" t="str">
        <f>phone18[[#This Row],[CONTACTFIRSTNAME]]&amp;"^"&amp;phone18[[#This Row],[CONTACTLASTNAME]]&amp;"^"&amp;phone18[[#This Row],[REGNBR]]</f>
        <v>Lawrence^Cooper^N13WF</v>
      </c>
      <c r="X5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9" s="37">
        <v>3</v>
      </c>
      <c r="Z59" s="14" t="s">
        <v>361</v>
      </c>
      <c r="AB59" s="9" t="s">
        <v>381</v>
      </c>
      <c r="AD59" s="9" t="str">
        <f>IFERROR(IF(INDEX([1]!email[#All],MATCH(phone18[[#This Row],[Combined]],[1]!email[[#All],[combine]],0),2)=0,"",INDEX([1]!email[#All],MATCH(phone18[[#This Row],[Combined]],[1]!email[[#All],[combine]],0),2)),"")</f>
        <v>lawrence.cooper@truist.com</v>
      </c>
      <c r="AG5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Atlanta Georgia</v>
      </c>
    </row>
    <row r="60" spans="1:33" hidden="1" x14ac:dyDescent="0.25">
      <c r="A60" s="7">
        <v>232</v>
      </c>
      <c r="B60" s="7" t="str">
        <f>phone18[[#This Row],[Company]]</f>
        <v>ST Aerospace Services Co. Pte. Ltd.</v>
      </c>
      <c r="C60" s="8" t="s">
        <v>382</v>
      </c>
      <c r="D60" s="7" t="s">
        <v>34</v>
      </c>
      <c r="E60" s="9" t="s">
        <v>383</v>
      </c>
      <c r="F60" s="8" t="s">
        <v>384</v>
      </c>
      <c r="G60" s="7" t="s">
        <v>37</v>
      </c>
      <c r="H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VH-PFV: XSP</v>
      </c>
      <c r="I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VH-PFV: </v>
      </c>
      <c r="J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VH-PFV: Singapore</v>
      </c>
      <c r="K60" s="7" t="s">
        <v>385</v>
      </c>
      <c r="L6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Paya Lebar</v>
      </c>
      <c r="M6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6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Singapore</v>
      </c>
      <c r="O60" s="9" t="s">
        <v>386</v>
      </c>
      <c r="P60" s="9" t="s">
        <v>387</v>
      </c>
      <c r="Q60" s="9" t="s">
        <v>51</v>
      </c>
      <c r="R60" s="7" t="s">
        <v>388</v>
      </c>
      <c r="S6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hard Bounce</v>
      </c>
      <c r="T6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0" s="7" t="str">
        <f>phone18[[#This Row],[CONTACTFIRSTNAME]]&amp;"^"&amp;phone18[[#This Row],[CONTACTLASTNAME]]&amp;"^"&amp;phone18[[#This Row],[REGNBR]]</f>
        <v>Serh^Ghee Lim^VH-PFV</v>
      </c>
      <c r="X6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0" s="10"/>
      <c r="AB60" s="7"/>
      <c r="AC60" s="7"/>
      <c r="AD60" s="7" t="str">
        <f>IFERROR(IF(INDEX([1]!email[#All],MATCH(phone18[[#This Row],[Combined]],[1]!email[[#All],[combine]],0),2)=0,"",INDEX([1]!email[#All],MATCH(phone18[[#This Row],[Combined]],[1]!email[[#All],[combine]],0),2)),"")</f>
        <v>limsg@stengg.com</v>
      </c>
      <c r="AE60"/>
      <c r="AF60" s="30"/>
      <c r="AG6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61" spans="1:33" ht="60" x14ac:dyDescent="0.25">
      <c r="A61" s="7">
        <v>42</v>
      </c>
      <c r="B61" s="7" t="str">
        <f>phone18[[#This Row],[Company]]</f>
        <v>Flowers Foods, Inc.</v>
      </c>
      <c r="C61" s="8"/>
      <c r="D61" s="7" t="s">
        <v>157</v>
      </c>
      <c r="E61" s="9" t="s">
        <v>389</v>
      </c>
      <c r="F61" s="27" t="s">
        <v>390</v>
      </c>
      <c r="G61" s="7" t="s">
        <v>391</v>
      </c>
      <c r="H6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N13WF: TVI
N12WF: TVI</v>
      </c>
      <c r="I6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N13WF: GA
N12WF: GA</v>
      </c>
      <c r="J6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N13WF: United States
N12WF: United States</v>
      </c>
      <c r="K61" s="7" t="s">
        <v>392</v>
      </c>
      <c r="L6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Thomasville</v>
      </c>
      <c r="M6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6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1" s="9" t="s">
        <v>393</v>
      </c>
      <c r="P61" s="9" t="s">
        <v>394</v>
      </c>
      <c r="Q61" s="9" t="s">
        <v>395</v>
      </c>
      <c r="R61" s="11" t="s">
        <v>396</v>
      </c>
      <c r="S6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1" s="7" t="str">
        <f>phone18[[#This Row],[CONTACTFIRSTNAME]]&amp;"^"&amp;phone18[[#This Row],[CONTACTLASTNAME]]&amp;"^"&amp;phone18[[#This Row],[REGNBR]]</f>
        <v>John^Lohmueller^N13WF, N12WF</v>
      </c>
      <c r="X6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1" s="13">
        <v>1</v>
      </c>
      <c r="Z61" s="14" t="s">
        <v>361</v>
      </c>
      <c r="AB61" s="9" t="s">
        <v>397</v>
      </c>
      <c r="AC61" s="9" t="s">
        <v>398</v>
      </c>
      <c r="AD61" s="24" t="s">
        <v>399</v>
      </c>
      <c r="AG6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62" spans="1:33" ht="45" x14ac:dyDescent="0.25">
      <c r="A62" s="7">
        <v>52</v>
      </c>
      <c r="B62" s="7" t="str">
        <f>phone18[[#This Row],[Company]]</f>
        <v>Koselig, LLC</v>
      </c>
      <c r="C62" s="8" t="s">
        <v>400</v>
      </c>
      <c r="D62" s="7" t="s">
        <v>34</v>
      </c>
      <c r="E62" s="9" t="s">
        <v>401</v>
      </c>
      <c r="F62" s="8" t="s">
        <v>402</v>
      </c>
      <c r="G62" s="7" t="s">
        <v>37</v>
      </c>
      <c r="H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N150JN: MVW</v>
      </c>
      <c r="I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N150JN: WA</v>
      </c>
      <c r="J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N150JN: United States</v>
      </c>
      <c r="K62" s="7" t="s">
        <v>403</v>
      </c>
      <c r="L6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Stanwood</v>
      </c>
      <c r="M6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WA</v>
      </c>
      <c r="N6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2" s="9" t="s">
        <v>404</v>
      </c>
      <c r="P62" s="9" t="s">
        <v>405</v>
      </c>
      <c r="Q62" s="9" t="s">
        <v>108</v>
      </c>
      <c r="R62" s="7"/>
      <c r="S6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2" s="7" t="str">
        <f>phone18[[#This Row],[CONTACTFIRSTNAME]]&amp;"^"&amp;phone18[[#This Row],[CONTACTLASTNAME]]&amp;"^"&amp;phone18[[#This Row],[REGNBR]]</f>
        <v>Loren^Ness^N150JN</v>
      </c>
      <c r="X6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2" s="13">
        <v>1</v>
      </c>
      <c r="Z62" s="14" t="s">
        <v>361</v>
      </c>
      <c r="AC62" s="9" t="s">
        <v>406</v>
      </c>
      <c r="AD62" s="9" t="str">
        <f>IFERROR(IF(INDEX([1]!email[#All],MATCH(phone18[[#This Row],[Combined]],[1]!email[[#All],[combine]],0),2)=0,"",INDEX([1]!email[#All],MATCH(phone18[[#This Row],[Combined]],[1]!email[[#All],[combine]],0),2)),"")</f>
        <v/>
      </c>
      <c r="AE62" s="28"/>
      <c r="AG6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Seattle and Tacoma Washington</v>
      </c>
    </row>
    <row r="63" spans="1:33" x14ac:dyDescent="0.25">
      <c r="A63" s="7">
        <v>68</v>
      </c>
      <c r="B63" s="7" t="str">
        <f>phone18[[#This Row],[Company]]</f>
        <v>DBCT, LLC</v>
      </c>
      <c r="C63" s="8" t="s">
        <v>407</v>
      </c>
      <c r="D63" s="7" t="s">
        <v>34</v>
      </c>
      <c r="E63" s="9" t="s">
        <v>408</v>
      </c>
      <c r="F63" s="8" t="s">
        <v>409</v>
      </c>
      <c r="G63" s="7" t="s">
        <v>37</v>
      </c>
      <c r="H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N1ED: YNG</v>
      </c>
      <c r="I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N1ED: OH</v>
      </c>
      <c r="J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N1ED: United States</v>
      </c>
      <c r="K63" s="7" t="s">
        <v>410</v>
      </c>
      <c r="L6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Youngstown</v>
      </c>
      <c r="M6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6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3" s="9" t="s">
        <v>411</v>
      </c>
      <c r="P63" s="9" t="s">
        <v>412</v>
      </c>
      <c r="Q63" s="9" t="s">
        <v>108</v>
      </c>
      <c r="R63" s="7"/>
      <c r="S6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3" s="7" t="str">
        <f>phone18[[#This Row],[CONTACTFIRSTNAME]]&amp;"^"&amp;phone18[[#This Row],[CONTACTLASTNAME]]&amp;"^"&amp;phone18[[#This Row],[REGNBR]]</f>
        <v>Timon^Kaple^N1ED</v>
      </c>
      <c r="X6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3" s="13">
        <v>1</v>
      </c>
      <c r="Z63" s="14" t="s">
        <v>361</v>
      </c>
      <c r="AD63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Cleveland Ohio</v>
      </c>
    </row>
    <row r="64" spans="1:33" ht="30" x14ac:dyDescent="0.25">
      <c r="A64" s="7">
        <v>68</v>
      </c>
      <c r="B64" s="7" t="str">
        <f>phone18[[#This Row],[Company]]</f>
        <v>DeBartolo Corporation</v>
      </c>
      <c r="C64" s="8" t="s">
        <v>413</v>
      </c>
      <c r="D64" s="7" t="s">
        <v>130</v>
      </c>
      <c r="E64" s="9" t="s">
        <v>408</v>
      </c>
      <c r="F64" s="8" t="s">
        <v>409</v>
      </c>
      <c r="G64" s="7" t="s">
        <v>391</v>
      </c>
      <c r="H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N1ED: YNG</v>
      </c>
      <c r="I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N1ED: OH</v>
      </c>
      <c r="J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N1ED: United States</v>
      </c>
      <c r="K64" s="7" t="s">
        <v>414</v>
      </c>
      <c r="L6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Vienna</v>
      </c>
      <c r="M6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6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4" s="9" t="s">
        <v>415</v>
      </c>
      <c r="P64" s="9" t="s">
        <v>416</v>
      </c>
      <c r="Q64" s="9" t="s">
        <v>417</v>
      </c>
      <c r="R64" s="7"/>
      <c r="S6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Opens-2, Clicks-1</v>
      </c>
      <c r="T6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4" s="7" t="str">
        <f>phone18[[#This Row],[CONTACTFIRSTNAME]]&amp;"^"&amp;phone18[[#This Row],[CONTACTLASTNAME]]&amp;"^"&amp;phone18[[#This Row],[REGNBR]]</f>
        <v>Chuck^Eaves^N1ED</v>
      </c>
      <c r="X6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4" s="13">
        <v>1</v>
      </c>
      <c r="Z64" s="14" t="s">
        <v>361</v>
      </c>
      <c r="AC64" s="9" t="s">
        <v>418</v>
      </c>
      <c r="AD64" s="9" t="str">
        <f>IFERROR(IF(INDEX([1]!email[#All],MATCH(phone18[[#This Row],[Combined]],[1]!email[[#All],[combine]],0),2)=0,"",INDEX([1]!email[#All],MATCH(phone18[[#This Row],[Combined]],[1]!email[[#All],[combine]],0),2)),"")</f>
        <v>ejdcflight@embarqmail.com</v>
      </c>
      <c r="AG6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Pennsylvania </v>
      </c>
    </row>
    <row r="65" spans="1:33" ht="30" x14ac:dyDescent="0.25">
      <c r="A65" s="7">
        <v>158</v>
      </c>
      <c r="B65" s="7" t="str">
        <f>phone18[[#This Row],[Company]]</f>
        <v>Marivest Support Services, LLC</v>
      </c>
      <c r="C65" s="8" t="s">
        <v>419</v>
      </c>
      <c r="D65" s="7" t="s">
        <v>34</v>
      </c>
      <c r="E65" s="9" t="s">
        <v>420</v>
      </c>
      <c r="F65" s="8" t="s">
        <v>421</v>
      </c>
      <c r="G65" s="7" t="s">
        <v>37</v>
      </c>
      <c r="H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N67KP: PTS</v>
      </c>
      <c r="I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N67KP: KS</v>
      </c>
      <c r="J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N67KP: United States</v>
      </c>
      <c r="K65" s="7" t="s">
        <v>422</v>
      </c>
      <c r="L6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Pittsburg</v>
      </c>
      <c r="M65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6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5" s="9" t="s">
        <v>39</v>
      </c>
      <c r="P65" s="9" t="s">
        <v>423</v>
      </c>
      <c r="Q65" s="9" t="s">
        <v>424</v>
      </c>
      <c r="R65" s="7"/>
      <c r="S6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5" s="7" t="str">
        <f>phone18[[#This Row],[CONTACTFIRSTNAME]]&amp;"^"&amp;phone18[[#This Row],[CONTACTLASTNAME]]&amp;"^"&amp;phone18[[#This Row],[REGNBR]]</f>
        <v>Michael^Marietta^N67KP</v>
      </c>
      <c r="X6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5" s="13">
        <v>1</v>
      </c>
      <c r="Z65" s="14" t="s">
        <v>361</v>
      </c>
      <c r="AC65" s="9" t="s">
        <v>425</v>
      </c>
      <c r="AD65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Kansas</v>
      </c>
    </row>
    <row r="66" spans="1:33" ht="30" x14ac:dyDescent="0.25">
      <c r="A66" s="7">
        <v>777</v>
      </c>
      <c r="B66" s="7" t="str">
        <f>phone18[[#This Row],[Company]]</f>
        <v>A4 Air, LLC</v>
      </c>
      <c r="C66" s="8" t="s">
        <v>426</v>
      </c>
      <c r="D66" s="7" t="s">
        <v>34</v>
      </c>
      <c r="E66" s="9" t="s">
        <v>427</v>
      </c>
      <c r="F66" s="8" t="s">
        <v>428</v>
      </c>
      <c r="G66" s="7" t="s">
        <v>134</v>
      </c>
      <c r="H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66" s="7" t="s">
        <v>429</v>
      </c>
      <c r="L6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Cabot</v>
      </c>
      <c r="M6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AR</v>
      </c>
      <c r="N6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6" s="9" t="s">
        <v>393</v>
      </c>
      <c r="P66" s="9" t="s">
        <v>430</v>
      </c>
      <c r="Q66" s="9" t="s">
        <v>99</v>
      </c>
      <c r="R66" s="7"/>
      <c r="S6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6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3/17/2022
Returned-NDAA</v>
      </c>
      <c r="U66" s="7" t="str">
        <f>phone18[[#This Row],[CONTACTFIRSTNAME]]&amp;"^"&amp;phone18[[#This Row],[CONTACTLASTNAME]]&amp;"^"&amp;phone18[[#This Row],[REGNBR]]</f>
        <v>John^Adams^N20TW</v>
      </c>
      <c r="X6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6" s="13">
        <v>1</v>
      </c>
      <c r="Z66" s="14" t="s">
        <v>361</v>
      </c>
      <c r="AC66" s="31" t="s">
        <v>431</v>
      </c>
      <c r="AD66" s="9" t="str">
        <f>IFERROR(IF(INDEX([1]!email[#All],MATCH(phone18[[#This Row],[Combined]],[1]!email[[#All],[combine]],0),2)=0,"",INDEX([1]!email[#All],MATCH(phone18[[#This Row],[Combined]],[1]!email[[#All],[combine]],0),2)),"")</f>
        <v>john.adams@metova.com</v>
      </c>
      <c r="AG6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Arkansas</v>
      </c>
    </row>
    <row r="67" spans="1:33" x14ac:dyDescent="0.25">
      <c r="A67" s="7">
        <v>777</v>
      </c>
      <c r="B67" s="7" t="str">
        <f>phone18[[#This Row],[Company]]</f>
        <v>IGOTTAGO, LLC</v>
      </c>
      <c r="C67" s="8"/>
      <c r="E67" s="9" t="s">
        <v>427</v>
      </c>
      <c r="F67" s="8" t="s">
        <v>428</v>
      </c>
      <c r="G67" s="7" t="s">
        <v>134</v>
      </c>
      <c r="H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67" s="7" t="s">
        <v>432</v>
      </c>
      <c r="L6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6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67" s="7" t="s">
        <v>83</v>
      </c>
      <c r="Q67" s="9"/>
      <c r="R67" s="7"/>
      <c r="S6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67" s="7" t="str">
        <f>phone18[[#This Row],[CONTACTFIRSTNAME]]&amp;"^"&amp;phone18[[#This Row],[CONTACTLASTNAME]]&amp;"^"&amp;phone18[[#This Row],[REGNBR]]</f>
        <v>^^N20TW</v>
      </c>
      <c r="X6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7" s="13">
        <v>1</v>
      </c>
      <c r="Z67" s="14" t="s">
        <v>361</v>
      </c>
      <c r="AC67" s="31" t="s">
        <v>431</v>
      </c>
      <c r="AD67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68" spans="1:33" x14ac:dyDescent="0.25">
      <c r="A68" s="7">
        <v>777</v>
      </c>
      <c r="B68" s="7" t="str">
        <f>phone18[[#This Row],[Company]]</f>
        <v>JS Aviation, LLC</v>
      </c>
      <c r="C68" s="8" t="s">
        <v>433</v>
      </c>
      <c r="D68" s="7" t="s">
        <v>34</v>
      </c>
      <c r="E68" s="9" t="s">
        <v>427</v>
      </c>
      <c r="F68" s="8" t="s">
        <v>428</v>
      </c>
      <c r="G68" s="7" t="s">
        <v>134</v>
      </c>
      <c r="H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68" s="7" t="s">
        <v>434</v>
      </c>
      <c r="L6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Elkhorn</v>
      </c>
      <c r="M6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WI</v>
      </c>
      <c r="N6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8" s="9" t="s">
        <v>435</v>
      </c>
      <c r="P68" s="9" t="s">
        <v>436</v>
      </c>
      <c r="Q68" s="9" t="s">
        <v>108</v>
      </c>
      <c r="R68" s="7"/>
      <c r="S6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8" s="7" t="str">
        <f>phone18[[#This Row],[CONTACTFIRSTNAME]]&amp;"^"&amp;phone18[[#This Row],[CONTACTLASTNAME]]&amp;"^"&amp;phone18[[#This Row],[REGNBR]]</f>
        <v>Hans^Schaupp^N20TW</v>
      </c>
      <c r="X6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8" s="13">
        <v>1</v>
      </c>
      <c r="Z68" s="14" t="s">
        <v>361</v>
      </c>
      <c r="AC68" s="31" t="s">
        <v>431</v>
      </c>
      <c r="AD68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Wisconsin</v>
      </c>
    </row>
    <row r="69" spans="1:33" x14ac:dyDescent="0.25">
      <c r="A69" s="7">
        <v>777</v>
      </c>
      <c r="B69" s="7" t="str">
        <f>phone18[[#This Row],[Company]]</f>
        <v>Lovo Holdings, LLC</v>
      </c>
      <c r="C69" s="8" t="s">
        <v>437</v>
      </c>
      <c r="D69" s="7" t="s">
        <v>34</v>
      </c>
      <c r="E69" s="9" t="s">
        <v>427</v>
      </c>
      <c r="F69" s="8" t="s">
        <v>428</v>
      </c>
      <c r="G69" s="7" t="s">
        <v>134</v>
      </c>
      <c r="H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69" s="7" t="s">
        <v>438</v>
      </c>
      <c r="L6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New York</v>
      </c>
      <c r="M6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NY</v>
      </c>
      <c r="N6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9" s="9" t="s">
        <v>97</v>
      </c>
      <c r="P69" s="9" t="s">
        <v>439</v>
      </c>
      <c r="Q69" s="9" t="s">
        <v>108</v>
      </c>
      <c r="R69" s="7"/>
      <c r="S6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9" s="7" t="str">
        <f>phone18[[#This Row],[CONTACTFIRSTNAME]]&amp;"^"&amp;phone18[[#This Row],[CONTACTLASTNAME]]&amp;"^"&amp;phone18[[#This Row],[REGNBR]]</f>
        <v>Richard^Vogel^N20TW</v>
      </c>
      <c r="X6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9" s="13">
        <v>1</v>
      </c>
      <c r="Z69" s="14" t="s">
        <v>361</v>
      </c>
      <c r="AC69" s="31" t="s">
        <v>431</v>
      </c>
      <c r="AD69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New York City (Manhattan only) New York</v>
      </c>
    </row>
    <row r="70" spans="1:33" x14ac:dyDescent="0.25">
      <c r="A70" s="7">
        <v>777</v>
      </c>
      <c r="B70" s="7" t="str">
        <f>phone18[[#This Row],[Company]]</f>
        <v>Vanny &amp; RP, LLC</v>
      </c>
      <c r="C70" s="8" t="s">
        <v>440</v>
      </c>
      <c r="D70" s="7" t="s">
        <v>130</v>
      </c>
      <c r="E70" s="9" t="s">
        <v>427</v>
      </c>
      <c r="F70" s="8" t="s">
        <v>428</v>
      </c>
      <c r="G70" s="7" t="s">
        <v>134</v>
      </c>
      <c r="H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70" s="7" t="s">
        <v>441</v>
      </c>
      <c r="L7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Whitefish</v>
      </c>
      <c r="M7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MT</v>
      </c>
      <c r="N7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70" s="9" t="s">
        <v>442</v>
      </c>
      <c r="P70" s="9" t="s">
        <v>443</v>
      </c>
      <c r="Q70" s="9" t="s">
        <v>108</v>
      </c>
      <c r="R70" s="7"/>
      <c r="S7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7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0" s="7" t="str">
        <f>phone18[[#This Row],[CONTACTFIRSTNAME]]&amp;"^"&amp;phone18[[#This Row],[CONTACTLASTNAME]]&amp;"^"&amp;phone18[[#This Row],[REGNBR]]</f>
        <v>Randy^Perkins^N20TW</v>
      </c>
      <c r="X7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0" s="13">
        <v>1</v>
      </c>
      <c r="Z70" s="14" t="s">
        <v>361</v>
      </c>
      <c r="AC70" s="31" t="s">
        <v>431</v>
      </c>
      <c r="AD70" s="9" t="str">
        <f>IFERROR(IF(INDEX([1]!email[#All],MATCH(phone18[[#This Row],[Combined]],[1]!email[[#All],[combine]],0),2)=0,"",INDEX([1]!email[#All],MATCH(phone18[[#This Row],[Combined]],[1]!email[[#All],[combine]],0),2)),"")</f>
        <v/>
      </c>
      <c r="AG7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California (north San Diego suburbs)</v>
      </c>
    </row>
    <row r="71" spans="1:33" hidden="1" x14ac:dyDescent="0.25">
      <c r="A71" s="7">
        <v>4</v>
      </c>
      <c r="B71" s="7" t="str">
        <f>phone18[[#This Row],[Company]]</f>
        <v>Aerocardal, Ltda.</v>
      </c>
      <c r="C71" s="8" t="s">
        <v>444</v>
      </c>
      <c r="D71" s="7" t="s">
        <v>130</v>
      </c>
      <c r="E71" s="9" t="s">
        <v>445</v>
      </c>
      <c r="F71" s="8" t="s">
        <v>446</v>
      </c>
      <c r="G71" s="7" t="s">
        <v>37</v>
      </c>
      <c r="H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CC-AOA: SCL</v>
      </c>
      <c r="I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CC-AOA: </v>
      </c>
      <c r="J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CC-AOA: Chile</v>
      </c>
      <c r="K71" s="7" t="s">
        <v>225</v>
      </c>
      <c r="L7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Santiago</v>
      </c>
      <c r="M7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Chile</v>
      </c>
      <c r="O71" s="9" t="s">
        <v>447</v>
      </c>
      <c r="P71" s="9" t="s">
        <v>448</v>
      </c>
      <c r="Q71" s="9" t="s">
        <v>51</v>
      </c>
      <c r="R71" s="7" t="s">
        <v>229</v>
      </c>
      <c r="S7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7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71" s="7" t="str">
        <f>phone18[[#This Row],[CONTACTFIRSTNAME]]&amp;"^"&amp;phone18[[#This Row],[CONTACTLASTNAME]]&amp;"^"&amp;phone18[[#This Row],[REGNBR]]</f>
        <v>Max^Kaufmann Ritschka^CC-AOA</v>
      </c>
      <c r="X7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1" s="10"/>
      <c r="AB71" s="7"/>
      <c r="AC71" s="7"/>
      <c r="AD71" s="7" t="str">
        <f>IFERROR(IF(INDEX([1]!email[#All],MATCH(phone18[[#This Row],[Combined]],[1]!email[[#All],[combine]],0),2)=0,"",INDEX([1]!email[#All],MATCH(phone18[[#This Row],[Combined]],[1]!email[[#All],[combine]],0),2)),"")</f>
        <v/>
      </c>
      <c r="AE71"/>
      <c r="AF71" s="30"/>
      <c r="AG7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2" spans="1:33" hidden="1" x14ac:dyDescent="0.25">
      <c r="A72" s="7">
        <v>4</v>
      </c>
      <c r="B72" s="7" t="str">
        <f>phone18[[#This Row],[Company]]</f>
        <v>Aerocardal, Ltda.</v>
      </c>
      <c r="C72" s="8" t="s">
        <v>449</v>
      </c>
      <c r="D72" s="7" t="s">
        <v>450</v>
      </c>
      <c r="E72" s="9" t="s">
        <v>445</v>
      </c>
      <c r="F72" s="8" t="s">
        <v>446</v>
      </c>
      <c r="G72" s="7" t="s">
        <v>37</v>
      </c>
      <c r="H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CC-AOA: SCL</v>
      </c>
      <c r="I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CC-AOA: </v>
      </c>
      <c r="J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CC-AOA: Chile</v>
      </c>
      <c r="K72" s="7" t="s">
        <v>225</v>
      </c>
      <c r="L7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Santiago</v>
      </c>
      <c r="M7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Chile</v>
      </c>
      <c r="O72" s="9" t="s">
        <v>447</v>
      </c>
      <c r="P72" s="9" t="s">
        <v>448</v>
      </c>
      <c r="Q72" s="9" t="s">
        <v>51</v>
      </c>
      <c r="R72" s="7" t="s">
        <v>229</v>
      </c>
      <c r="S7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7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72" s="7" t="str">
        <f>phone18[[#This Row],[CONTACTFIRSTNAME]]&amp;"^"&amp;phone18[[#This Row],[CONTACTLASTNAME]]&amp;"^"&amp;phone18[[#This Row],[REGNBR]]</f>
        <v>Max^Kaufmann Ritschka^CC-AOA</v>
      </c>
      <c r="X7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2" s="10"/>
      <c r="AB72" s="7"/>
      <c r="AC72" s="7"/>
      <c r="AD72" s="7" t="str">
        <f>IFERROR(IF(INDEX([1]!email[#All],MATCH(phone18[[#This Row],[Combined]],[1]!email[[#All],[combine]],0),2)=0,"",INDEX([1]!email[#All],MATCH(phone18[[#This Row],[Combined]],[1]!email[[#All],[combine]],0),2)),"")</f>
        <v/>
      </c>
      <c r="AE72"/>
      <c r="AF72" s="30"/>
      <c r="AG7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3" spans="1:33" hidden="1" x14ac:dyDescent="0.25">
      <c r="A73" s="7">
        <v>2</v>
      </c>
      <c r="B73" s="7" t="str">
        <f>phone18[[#This Row],[Company]]</f>
        <v>Flight Solutions Srl</v>
      </c>
      <c r="C73" s="8" t="s">
        <v>451</v>
      </c>
      <c r="D73" s="7" t="s">
        <v>111</v>
      </c>
      <c r="E73" s="9" t="s">
        <v>452</v>
      </c>
      <c r="F73" s="8" t="s">
        <v>453</v>
      </c>
      <c r="G73" s="7" t="s">
        <v>37</v>
      </c>
      <c r="H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9H-LAR: TRN</v>
      </c>
      <c r="I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9H-LAR: </v>
      </c>
      <c r="J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9H-LAR: Italy</v>
      </c>
      <c r="K73" s="7" t="s">
        <v>454</v>
      </c>
      <c r="L7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Caselle Torinse, Torino</v>
      </c>
      <c r="M7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Italy</v>
      </c>
      <c r="O73" s="9" t="s">
        <v>455</v>
      </c>
      <c r="P73" s="9" t="s">
        <v>456</v>
      </c>
      <c r="Q73" s="9" t="s">
        <v>457</v>
      </c>
      <c r="R73" s="7" t="s">
        <v>458</v>
      </c>
      <c r="S7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3" s="7" t="str">
        <f>phone18[[#This Row],[CONTACTFIRSTNAME]]&amp;"^"&amp;phone18[[#This Row],[CONTACTLASTNAME]]&amp;"^"&amp;phone18[[#This Row],[REGNBR]]</f>
        <v>Luciano^De Luca^9H-LAR</v>
      </c>
      <c r="X7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3" s="10"/>
      <c r="AB73" s="7"/>
      <c r="AC73" s="7"/>
      <c r="AD73" s="7" t="str">
        <f>IFERROR(IF(INDEX([1]!email[#All],MATCH(phone18[[#This Row],[Combined]],[1]!email[[#All],[combine]],0),2)=0,"",INDEX([1]!email[#All],MATCH(phone18[[#This Row],[Combined]],[1]!email[[#All],[combine]],0),2)),"")</f>
        <v>luciano@flightsolutions.it</v>
      </c>
      <c r="AE73"/>
      <c r="AF73" s="30"/>
      <c r="AG7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4" spans="1:33" hidden="1" x14ac:dyDescent="0.25">
      <c r="A74" s="7">
        <v>2</v>
      </c>
      <c r="B74" s="7" t="str">
        <f>phone18[[#This Row],[Company]]</f>
        <v>Flight Solutions Srl</v>
      </c>
      <c r="C74" s="8" t="s">
        <v>459</v>
      </c>
      <c r="D74" s="7" t="s">
        <v>130</v>
      </c>
      <c r="E74" s="9" t="s">
        <v>452</v>
      </c>
      <c r="F74" s="8" t="s">
        <v>453</v>
      </c>
      <c r="G74" s="7" t="s">
        <v>37</v>
      </c>
      <c r="H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9H-LAR: TRN</v>
      </c>
      <c r="I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9H-LAR: </v>
      </c>
      <c r="J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9H-LAR: Italy</v>
      </c>
      <c r="K74" s="7" t="s">
        <v>454</v>
      </c>
      <c r="L7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Caselle Torinse, Torino</v>
      </c>
      <c r="M7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Italy</v>
      </c>
      <c r="O74" s="9" t="s">
        <v>455</v>
      </c>
      <c r="P74" s="9" t="s">
        <v>456</v>
      </c>
      <c r="Q74" s="9" t="s">
        <v>457</v>
      </c>
      <c r="R74" s="7" t="s">
        <v>458</v>
      </c>
      <c r="S7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4" s="7" t="str">
        <f>phone18[[#This Row],[CONTACTFIRSTNAME]]&amp;"^"&amp;phone18[[#This Row],[CONTACTLASTNAME]]&amp;"^"&amp;phone18[[#This Row],[REGNBR]]</f>
        <v>Luciano^De Luca^9H-LAR</v>
      </c>
      <c r="X7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4" s="10"/>
      <c r="AB74" s="7"/>
      <c r="AC74" s="7"/>
      <c r="AD74" s="7" t="str">
        <f>IFERROR(IF(INDEX([1]!email[#All],MATCH(phone18[[#This Row],[Combined]],[1]!email[[#All],[combine]],0),2)=0,"",INDEX([1]!email[#All],MATCH(phone18[[#This Row],[Combined]],[1]!email[[#All],[combine]],0),2)),"")</f>
        <v>luciano@flightsolutions.it</v>
      </c>
      <c r="AE74"/>
      <c r="AF74" s="30"/>
      <c r="AG7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5" spans="1:33" hidden="1" x14ac:dyDescent="0.25">
      <c r="A75" s="7">
        <v>2</v>
      </c>
      <c r="B75" s="7" t="str">
        <f>phone18[[#This Row],[Company]]</f>
        <v>LuxWing, Ltd.</v>
      </c>
      <c r="C75" s="8" t="s">
        <v>460</v>
      </c>
      <c r="D75" s="7" t="s">
        <v>111</v>
      </c>
      <c r="E75" s="9" t="s">
        <v>452</v>
      </c>
      <c r="F75" s="8" t="s">
        <v>453</v>
      </c>
      <c r="G75" s="7" t="s">
        <v>461</v>
      </c>
      <c r="H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9H-LAR: TRN</v>
      </c>
      <c r="I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9H-LAR: </v>
      </c>
      <c r="J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9H-LAR: Italy</v>
      </c>
      <c r="K75" s="7" t="s">
        <v>462</v>
      </c>
      <c r="L7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Ta' Xbiex</v>
      </c>
      <c r="M7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Malta</v>
      </c>
      <c r="O75" s="9" t="s">
        <v>463</v>
      </c>
      <c r="P75" s="9" t="s">
        <v>464</v>
      </c>
      <c r="Q75" s="9" t="s">
        <v>155</v>
      </c>
      <c r="R75" s="7" t="s">
        <v>465</v>
      </c>
      <c r="S7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</v>
      </c>
      <c r="T7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5" s="7" t="str">
        <f>phone18[[#This Row],[CONTACTFIRSTNAME]]&amp;"^"&amp;phone18[[#This Row],[CONTACTLASTNAME]]&amp;"^"&amp;phone18[[#This Row],[REGNBR]]</f>
        <v>Giuseppe^Sapia^9H-LAR</v>
      </c>
      <c r="X7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5" s="10"/>
      <c r="AB75" s="7"/>
      <c r="AC75" s="7"/>
      <c r="AD75" s="7" t="str">
        <f>IFERROR(IF(INDEX([1]!email[#All],MATCH(phone18[[#This Row],[Combined]],[1]!email[[#All],[combine]],0),2)=0,"",INDEX([1]!email[#All],MATCH(phone18[[#This Row],[Combined]],[1]!email[[#All],[combine]],0),2)),"")</f>
        <v>g.sapia@luxwing.com</v>
      </c>
      <c r="AE75"/>
      <c r="AF75" s="30"/>
      <c r="AG7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6" spans="1:33" hidden="1" x14ac:dyDescent="0.25">
      <c r="A76" s="7">
        <v>2</v>
      </c>
      <c r="B76" s="7" t="str">
        <f>phone18[[#This Row],[Company]]</f>
        <v>LuxWing, Ltd.</v>
      </c>
      <c r="C76" s="8" t="s">
        <v>466</v>
      </c>
      <c r="D76" s="7" t="s">
        <v>130</v>
      </c>
      <c r="E76" s="9" t="s">
        <v>452</v>
      </c>
      <c r="F76" s="8" t="s">
        <v>453</v>
      </c>
      <c r="G76" s="7" t="s">
        <v>461</v>
      </c>
      <c r="H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9H-LAR: TRN</v>
      </c>
      <c r="I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9H-LAR: </v>
      </c>
      <c r="J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9H-LAR: Italy</v>
      </c>
      <c r="K76" s="7" t="s">
        <v>462</v>
      </c>
      <c r="L7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Ta' Xbiex</v>
      </c>
      <c r="M7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Malta</v>
      </c>
      <c r="O76" s="9" t="s">
        <v>463</v>
      </c>
      <c r="P76" s="9" t="s">
        <v>464</v>
      </c>
      <c r="Q76" s="9" t="s">
        <v>155</v>
      </c>
      <c r="R76" s="7" t="s">
        <v>465</v>
      </c>
      <c r="S7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</v>
      </c>
      <c r="T7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6" s="7" t="str">
        <f>phone18[[#This Row],[CONTACTFIRSTNAME]]&amp;"^"&amp;phone18[[#This Row],[CONTACTLASTNAME]]&amp;"^"&amp;phone18[[#This Row],[REGNBR]]</f>
        <v>Giuseppe^Sapia^9H-LAR</v>
      </c>
      <c r="X7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6" s="10"/>
      <c r="AB76" s="7"/>
      <c r="AC76" s="7"/>
      <c r="AD76" s="7" t="str">
        <f>IFERROR(IF(INDEX([1]!email[#All],MATCH(phone18[[#This Row],[Combined]],[1]!email[[#All],[combine]],0),2)=0,"",INDEX([1]!email[#All],MATCH(phone18[[#This Row],[Combined]],[1]!email[[#All],[combine]],0),2)),"")</f>
        <v>g.sapia@luxwing.com</v>
      </c>
      <c r="AE76"/>
      <c r="AF76" s="30"/>
      <c r="AG7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7" spans="1:33" ht="45" hidden="1" x14ac:dyDescent="0.25">
      <c r="A77" s="7">
        <v>212</v>
      </c>
      <c r="B77" s="7" t="str">
        <f>phone18[[#This Row],[Company]]</f>
        <v>Testa Patrimonial Eireli</v>
      </c>
      <c r="C77" s="8" t="s">
        <v>467</v>
      </c>
      <c r="D77" s="7" t="s">
        <v>111</v>
      </c>
      <c r="E77" s="9" t="s">
        <v>468</v>
      </c>
      <c r="F77" s="8" t="s">
        <v>469</v>
      </c>
      <c r="G77" s="7" t="s">
        <v>175</v>
      </c>
      <c r="H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PR-FVJ: POA</v>
      </c>
      <c r="I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PR-FVJ: RS</v>
      </c>
      <c r="J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PR-FVJ: Brazil</v>
      </c>
      <c r="K77" s="7" t="s">
        <v>470</v>
      </c>
      <c r="L7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Centro, Campo Grande, MS</v>
      </c>
      <c r="M7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77" s="9" t="s">
        <v>471</v>
      </c>
      <c r="P77" s="9" t="s">
        <v>472</v>
      </c>
      <c r="Q77" s="9" t="s">
        <v>473</v>
      </c>
      <c r="R77" s="7"/>
      <c r="S7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7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Luis^Leitao^PR-FVJ</v>
      </c>
      <c r="V77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Marciano^
Testa^PR-FVJ</v>
      </c>
      <c r="X77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77" s="10"/>
      <c r="AB77" s="7"/>
      <c r="AC77" s="7"/>
      <c r="AD77" s="7" t="str">
        <f>IFERROR(IF(INDEX([1]!email[#All],MATCH(phone18[[#This Row],[Combined]],[1]!email[[#All],[combine]],0),2)=0,"",INDEX([1]!email[#All],MATCH(phone18[[#This Row],[Combined]],[1]!email[[#All],[combine]],0),2)),"")</f>
        <v>g150.poa@gmail.com</v>
      </c>
      <c r="AE77"/>
      <c r="AF77" s="30"/>
      <c r="AG7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8" spans="1:33" ht="30" hidden="1" x14ac:dyDescent="0.25">
      <c r="A78" s="7">
        <v>212</v>
      </c>
      <c r="B78" s="7" t="str">
        <f>phone18[[#This Row],[Company]]</f>
        <v>Testa Patrimonial Eireli</v>
      </c>
      <c r="C78" s="8" t="s">
        <v>474</v>
      </c>
      <c r="D78" s="7" t="s">
        <v>130</v>
      </c>
      <c r="E78" s="9" t="s">
        <v>468</v>
      </c>
      <c r="F78" s="8" t="s">
        <v>469</v>
      </c>
      <c r="G78" s="7" t="s">
        <v>258</v>
      </c>
      <c r="H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PR-FVJ: POA</v>
      </c>
      <c r="I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PR-FVJ: RS</v>
      </c>
      <c r="J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PR-FVJ: Brazil</v>
      </c>
      <c r="K78" s="7" t="s">
        <v>470</v>
      </c>
      <c r="L7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Centro, Campo Grande, MS</v>
      </c>
      <c r="M7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78" s="9" t="s">
        <v>475</v>
      </c>
      <c r="P78" s="9" t="s">
        <v>476</v>
      </c>
      <c r="Q78" s="9" t="s">
        <v>477</v>
      </c>
      <c r="R78" s="7"/>
      <c r="S7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8" s="7" t="str">
        <f>phone18[[#This Row],[CONTACTFIRSTNAME]]&amp;"^"&amp;phone18[[#This Row],[CONTACTLASTNAME]]&amp;"^"&amp;phone18[[#This Row],[REGNBR]]</f>
        <v>Luis^Leitao^PR-FVJ</v>
      </c>
      <c r="X7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8" s="10"/>
      <c r="AB78" s="7"/>
      <c r="AC78" s="7"/>
      <c r="AD78" s="7" t="str">
        <f>IFERROR(IF(INDEX([1]!email[#All],MATCH(phone18[[#This Row],[Combined]],[1]!email[[#All],[combine]],0),2)=0,"",INDEX([1]!email[#All],MATCH(phone18[[#This Row],[Combined]],[1]!email[[#All],[combine]],0),2)),"")</f>
        <v>g150.poa@gmail.com</v>
      </c>
      <c r="AE78"/>
      <c r="AF78" s="30"/>
      <c r="AG7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9" spans="1:33" hidden="1" x14ac:dyDescent="0.25">
      <c r="A79" s="7">
        <v>212</v>
      </c>
      <c r="B79" s="7" t="str">
        <f>phone18[[#This Row],[Company]]</f>
        <v>Testa Patrimonial Eireli</v>
      </c>
      <c r="C79" s="8" t="s">
        <v>478</v>
      </c>
      <c r="D79" s="7" t="s">
        <v>130</v>
      </c>
      <c r="E79" s="9" t="s">
        <v>468</v>
      </c>
      <c r="F79" s="8" t="s">
        <v>469</v>
      </c>
      <c r="G79" s="7" t="s">
        <v>37</v>
      </c>
      <c r="H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PR-FVJ: POA</v>
      </c>
      <c r="I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PR-FVJ: RS</v>
      </c>
      <c r="J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PR-FVJ: Brazil</v>
      </c>
      <c r="K79" s="7" t="s">
        <v>470</v>
      </c>
      <c r="L7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Centro, Campo Grande, MS</v>
      </c>
      <c r="M7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79" s="9" t="s">
        <v>479</v>
      </c>
      <c r="P79" s="9" t="s">
        <v>480</v>
      </c>
      <c r="Q79" s="9" t="s">
        <v>51</v>
      </c>
      <c r="R79" s="7"/>
      <c r="S7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9" s="7" t="str">
        <f>phone18[[#This Row],[CONTACTFIRSTNAME]]&amp;"^"&amp;phone18[[#This Row],[CONTACTLASTNAME]]&amp;"^"&amp;phone18[[#This Row],[REGNBR]]</f>
        <v>Marciano^Testa^PR-FVJ</v>
      </c>
      <c r="X7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9" s="10"/>
      <c r="AB79" s="7"/>
      <c r="AC79" s="7"/>
      <c r="AD79" s="7" t="str">
        <f>IFERROR(IF(INDEX([1]!email[#All],MATCH(phone18[[#This Row],[Combined]],[1]!email[[#All],[combine]],0),2)=0,"",INDEX([1]!email[#All],MATCH(phone18[[#This Row],[Combined]],[1]!email[[#All],[combine]],0),2)),"")</f>
        <v>testa@agibank.com.br</v>
      </c>
      <c r="AE79"/>
      <c r="AF79" s="30"/>
      <c r="AG7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0" spans="1:33" x14ac:dyDescent="0.25">
      <c r="A80" s="7">
        <v>777</v>
      </c>
      <c r="B80" s="7" t="str">
        <f>phone18[[#This Row],[Company]]</f>
        <v>Franklin Transportation Group, LLC</v>
      </c>
      <c r="C80" s="8"/>
      <c r="D80" s="7" t="s">
        <v>157</v>
      </c>
      <c r="E80" s="9" t="s">
        <v>427</v>
      </c>
      <c r="F80" s="8" t="s">
        <v>428</v>
      </c>
      <c r="G80" s="7" t="s">
        <v>134</v>
      </c>
      <c r="H8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8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N20TW: </v>
      </c>
      <c r="J8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N20TW: United States</v>
      </c>
      <c r="K80" s="7" t="s">
        <v>481</v>
      </c>
      <c r="L8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Chambersburg</v>
      </c>
      <c r="M8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PA</v>
      </c>
      <c r="N8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0" s="9" t="s">
        <v>482</v>
      </c>
      <c r="P80" s="9" t="s">
        <v>483</v>
      </c>
      <c r="Q80" s="9" t="s">
        <v>108</v>
      </c>
      <c r="R80" s="7" t="str">
        <f>IFERROR(INDEX([1]!JETNET[#All],MATCH(,[1]!JETNET[[#All],[COMPANYNAME]],0),MATCH("COMPWEBADDRESS",[1]!JETNET[#Headers],0)),"")</f>
        <v/>
      </c>
      <c r="S8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0" s="7" t="str">
        <f>phone18[[#This Row],[CONTACTFIRSTNAME]]&amp;"^"&amp;phone18[[#This Row],[CONTACTLASTNAME]]&amp;"^"&amp;phone18[[#This Row],[REGNBR]]</f>
        <v>Colby^Nitterhouse^N20TW</v>
      </c>
      <c r="X8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0" s="13">
        <v>1</v>
      </c>
      <c r="Z80" s="14" t="s">
        <v>361</v>
      </c>
      <c r="AC80" s="31" t="s">
        <v>431</v>
      </c>
      <c r="AD80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1" spans="1:33" x14ac:dyDescent="0.25">
      <c r="A81" s="7">
        <v>777</v>
      </c>
      <c r="B81" s="7" t="str">
        <f>phone18[[#This Row],[Company]]</f>
        <v>SJ Aviation, LLC</v>
      </c>
      <c r="C81" s="8"/>
      <c r="D81" s="7" t="s">
        <v>157</v>
      </c>
      <c r="E81" s="9" t="s">
        <v>427</v>
      </c>
      <c r="F81" s="8" t="s">
        <v>428</v>
      </c>
      <c r="G81" s="7" t="s">
        <v>134</v>
      </c>
      <c r="H8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8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N20TW: </v>
      </c>
      <c r="J8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N20TW: United States</v>
      </c>
      <c r="K81" s="7" t="s">
        <v>484</v>
      </c>
      <c r="L8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Atlanta</v>
      </c>
      <c r="M8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8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1" s="9" t="s">
        <v>485</v>
      </c>
      <c r="P81" s="9" t="s">
        <v>486</v>
      </c>
      <c r="Q81" s="9" t="s">
        <v>108</v>
      </c>
      <c r="R81" s="7" t="str">
        <f>IFERROR(INDEX([1]!JETNET[#All],MATCH(,[1]!JETNET[[#All],[COMPANYNAME]],0),MATCH("COMPWEBADDRESS",[1]!JETNET[#Headers],0)),"")</f>
        <v/>
      </c>
      <c r="S8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1" s="7" t="str">
        <f>phone18[[#This Row],[CONTACTFIRSTNAME]]&amp;"^"&amp;phone18[[#This Row],[CONTACTLASTNAME]]&amp;"^"&amp;phone18[[#This Row],[REGNBR]]</f>
        <v>Jack^Draughon^N20TW</v>
      </c>
      <c r="X8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1" s="13">
        <v>1</v>
      </c>
      <c r="Z81" s="14" t="s">
        <v>361</v>
      </c>
      <c r="AC81" s="31" t="s">
        <v>431</v>
      </c>
      <c r="AD81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2" spans="1:33" x14ac:dyDescent="0.25">
      <c r="A82" s="7">
        <v>777</v>
      </c>
      <c r="B82" s="7" t="str">
        <f>phone18[[#This Row],[Company]]</f>
        <v>Knysna Ventures, LLC</v>
      </c>
      <c r="C82" s="8"/>
      <c r="D82" s="7" t="s">
        <v>157</v>
      </c>
      <c r="E82" s="9" t="s">
        <v>427</v>
      </c>
      <c r="F82" s="45" t="s">
        <v>428</v>
      </c>
      <c r="G82" s="7" t="s">
        <v>134</v>
      </c>
      <c r="H8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8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N20TW: </v>
      </c>
      <c r="J8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N20TW: United States</v>
      </c>
      <c r="K82" s="7" t="s">
        <v>487</v>
      </c>
      <c r="L8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Diablo</v>
      </c>
      <c r="M8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8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2" s="9" t="s">
        <v>62</v>
      </c>
      <c r="P82" s="9" t="s">
        <v>488</v>
      </c>
      <c r="Q82" s="9" t="s">
        <v>489</v>
      </c>
      <c r="R82" s="7" t="str">
        <f>IFERROR(INDEX([1]!JETNET[#All],MATCH(,[1]!JETNET[[#All],[COMPANYNAME]],0),MATCH("COMPWEBADDRESS",[1]!JETNET[#Headers],0)),"")</f>
        <v/>
      </c>
      <c r="S8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2" s="7" t="str">
        <f>phone18[[#This Row],[CONTACTFIRSTNAME]]&amp;"^"&amp;phone18[[#This Row],[CONTACTLASTNAME]]&amp;"^"&amp;phone18[[#This Row],[REGNBR]]</f>
        <v>Paul^McEwan^N20TW</v>
      </c>
      <c r="X8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2" s="19">
        <v>2</v>
      </c>
      <c r="Z82" s="14" t="s">
        <v>361</v>
      </c>
      <c r="AC82" s="31" t="s">
        <v>431</v>
      </c>
      <c r="AD82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3" spans="1:33" x14ac:dyDescent="0.25">
      <c r="A83" s="7">
        <v>777</v>
      </c>
      <c r="B83" s="7" t="str">
        <f>phone18[[#This Row],[Company]]</f>
        <v>GML Development, Inc.</v>
      </c>
      <c r="C83" s="8" t="s">
        <v>490</v>
      </c>
      <c r="D83" s="7" t="s">
        <v>76</v>
      </c>
      <c r="E83" s="9" t="s">
        <v>427</v>
      </c>
      <c r="F83" s="8" t="s">
        <v>428</v>
      </c>
      <c r="G83" s="7" t="s">
        <v>134</v>
      </c>
      <c r="H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83" s="7" t="s">
        <v>491</v>
      </c>
      <c r="L8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Wendell</v>
      </c>
      <c r="M8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8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3" s="9" t="s">
        <v>492</v>
      </c>
      <c r="P83" s="9" t="s">
        <v>493</v>
      </c>
      <c r="Q83" s="9" t="s">
        <v>51</v>
      </c>
      <c r="R83" s="7"/>
      <c r="S8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3" s="7" t="str">
        <f>phone18[[#This Row],[CONTACTFIRSTNAME]]&amp;"^"&amp;phone18[[#This Row],[CONTACTLASTNAME]]&amp;"^"&amp;phone18[[#This Row],[REGNBR]]</f>
        <v>Patrick^McKee^N20TW</v>
      </c>
      <c r="X8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3" s="37">
        <v>3</v>
      </c>
      <c r="Z83" s="14" t="s">
        <v>361</v>
      </c>
      <c r="AC83" s="31" t="s">
        <v>431</v>
      </c>
      <c r="AD83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Winston Salem Greensboro and Fayetteville North Carolina</v>
      </c>
    </row>
    <row r="84" spans="1:33" ht="30" hidden="1" x14ac:dyDescent="0.25">
      <c r="A84" s="7">
        <v>134</v>
      </c>
      <c r="B84" s="7" t="str">
        <f>phone18[[#This Row],[Company]]</f>
        <v>M &amp; N Aviation, Inc.</v>
      </c>
      <c r="C84" s="8" t="s">
        <v>494</v>
      </c>
      <c r="D84" s="7" t="s">
        <v>66</v>
      </c>
      <c r="E84" s="9" t="s">
        <v>495</v>
      </c>
      <c r="F84" s="8" t="s">
        <v>496</v>
      </c>
      <c r="G84" s="7" t="s">
        <v>497</v>
      </c>
      <c r="H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N553CB: SJU</v>
      </c>
      <c r="I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N553CB: </v>
      </c>
      <c r="J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N553CB: Puerto Rico</v>
      </c>
      <c r="K84" s="7" t="s">
        <v>498</v>
      </c>
      <c r="L8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 Juan</v>
      </c>
      <c r="M8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8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84" s="9" t="s">
        <v>499</v>
      </c>
      <c r="P84" s="9" t="s">
        <v>500</v>
      </c>
      <c r="Q84" s="9" t="s">
        <v>501</v>
      </c>
      <c r="R84" s="7" t="s">
        <v>502</v>
      </c>
      <c r="S8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Opens-3, Clicks-1</v>
      </c>
      <c r="T8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17-03-2022
Returned NSN</v>
      </c>
      <c r="U84" s="7" t="str">
        <f>phone18[[#This Row],[CONTACTFIRSTNAME]]&amp;"^"&amp;phone18[[#This Row],[CONTACTLASTNAME]]&amp;"^"&amp;phone18[[#This Row],[REGNBR]]</f>
        <v>Alicia^Pineda^N553CB</v>
      </c>
      <c r="X8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4" s="10"/>
      <c r="AB84" s="7"/>
      <c r="AC84" s="7"/>
      <c r="AD84" s="7" t="str">
        <f>IFERROR(IF(INDEX([1]!email[#All],MATCH(phone18[[#This Row],[Combined]],[1]!email[[#All],[combine]],0),2)=0,"",INDEX([1]!email[#All],MATCH(phone18[[#This Row],[Combined]],[1]!email[[#All],[combine]],0),2)),"")</f>
        <v>apineda@mnaviation.com</v>
      </c>
      <c r="AE84"/>
      <c r="AF84" s="30"/>
      <c r="AG8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5" spans="1:33" ht="30" hidden="1" x14ac:dyDescent="0.25">
      <c r="A85" s="7">
        <v>134</v>
      </c>
      <c r="B85" s="7" t="str">
        <f>phone18[[#This Row],[Company]]</f>
        <v>M &amp; N Aviation, Inc.</v>
      </c>
      <c r="C85" s="8" t="s">
        <v>503</v>
      </c>
      <c r="D85" s="7" t="s">
        <v>130</v>
      </c>
      <c r="E85" s="9" t="s">
        <v>495</v>
      </c>
      <c r="F85" s="8" t="s">
        <v>496</v>
      </c>
      <c r="G85" s="7" t="s">
        <v>497</v>
      </c>
      <c r="H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N553CB: SJU</v>
      </c>
      <c r="I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N553CB: </v>
      </c>
      <c r="J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N553CB: Puerto Rico</v>
      </c>
      <c r="K85" s="7" t="s">
        <v>498</v>
      </c>
      <c r="L8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 Juan</v>
      </c>
      <c r="M8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8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85" s="9" t="s">
        <v>499</v>
      </c>
      <c r="P85" s="9" t="s">
        <v>500</v>
      </c>
      <c r="Q85" s="9" t="s">
        <v>501</v>
      </c>
      <c r="R85" s="7" t="s">
        <v>502</v>
      </c>
      <c r="S8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Opens-3, Clicks-1</v>
      </c>
      <c r="T8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17-03-2022
Returned NSN</v>
      </c>
      <c r="U85" s="7" t="str">
        <f>phone18[[#This Row],[CONTACTFIRSTNAME]]&amp;"^"&amp;phone18[[#This Row],[CONTACTLASTNAME]]&amp;"^"&amp;phone18[[#This Row],[REGNBR]]</f>
        <v>Alicia^Pineda^N553CB</v>
      </c>
      <c r="X8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5" s="10"/>
      <c r="AB85" s="7"/>
      <c r="AC85" s="7"/>
      <c r="AD85" s="7" t="str">
        <f>IFERROR(IF(INDEX([1]!email[#All],MATCH(phone18[[#This Row],[Combined]],[1]!email[[#All],[combine]],0),2)=0,"",INDEX([1]!email[#All],MATCH(phone18[[#This Row],[Combined]],[1]!email[[#All],[combine]],0),2)),"")</f>
        <v>apineda@mnaviation.com</v>
      </c>
      <c r="AE85"/>
      <c r="AF85" s="30"/>
      <c r="AG8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6" spans="1:33" hidden="1" x14ac:dyDescent="0.25">
      <c r="A86" s="7">
        <v>134</v>
      </c>
      <c r="B86" s="7" t="str">
        <f>phone18[[#This Row],[Company]]</f>
        <v>N553CB, LLC</v>
      </c>
      <c r="C86" s="8" t="s">
        <v>504</v>
      </c>
      <c r="D86" s="7" t="s">
        <v>34</v>
      </c>
      <c r="E86" s="9" t="s">
        <v>495</v>
      </c>
      <c r="F86" s="8" t="s">
        <v>496</v>
      </c>
      <c r="G86" s="7" t="s">
        <v>37</v>
      </c>
      <c r="H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N553CB: SJU</v>
      </c>
      <c r="I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N553CB: </v>
      </c>
      <c r="J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N553CB: Puerto Rico</v>
      </c>
      <c r="K86" s="7" t="s">
        <v>505</v>
      </c>
      <c r="L8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Dorado</v>
      </c>
      <c r="M8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8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86" s="9" t="s">
        <v>506</v>
      </c>
      <c r="P86" s="9" t="s">
        <v>507</v>
      </c>
      <c r="Q86" s="9" t="s">
        <v>73</v>
      </c>
      <c r="R86" s="7"/>
      <c r="S8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6" s="7" t="str">
        <f>phone18[[#This Row],[CONTACTFIRSTNAME]]&amp;"^"&amp;phone18[[#This Row],[CONTACTLASTNAME]]&amp;"^"&amp;phone18[[#This Row],[REGNBR]]</f>
        <v>Federico^Stubbe^N553CB</v>
      </c>
      <c r="X8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6" s="10"/>
      <c r="AB86" s="7"/>
      <c r="AC86" s="7"/>
      <c r="AD86" s="7" t="str">
        <f>IFERROR(IF(INDEX([1]!email[#All],MATCH(phone18[[#This Row],[Combined]],[1]!email[[#All],[combine]],0),2)=0,"",INDEX([1]!email[#All],MATCH(phone18[[#This Row],[Combined]],[1]!email[[#All],[combine]],0),2)),"")</f>
        <v/>
      </c>
      <c r="AE86"/>
      <c r="AF86" s="30"/>
      <c r="AG8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7" spans="1:33" hidden="1" x14ac:dyDescent="0.25">
      <c r="A87" s="7">
        <v>216</v>
      </c>
      <c r="B87" s="7" t="str">
        <f>phone18[[#This Row],[Company]]</f>
        <v>Sociedade de Taxi Aereo Do Nordeste, Ltda.</v>
      </c>
      <c r="C87" s="8" t="s">
        <v>508</v>
      </c>
      <c r="D87" s="7" t="s">
        <v>34</v>
      </c>
      <c r="E87" s="9" t="s">
        <v>509</v>
      </c>
      <c r="F87" s="8" t="s">
        <v>510</v>
      </c>
      <c r="G87" s="7" t="s">
        <v>258</v>
      </c>
      <c r="H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PS-CMP: </v>
      </c>
      <c r="I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PS-CMP: </v>
      </c>
      <c r="J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PS-CMP: Brazil</v>
      </c>
      <c r="K87" s="9" t="s">
        <v>511</v>
      </c>
      <c r="L8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Rio Largo</v>
      </c>
      <c r="M8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AL</v>
      </c>
      <c r="N8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87" s="9" t="s">
        <v>512</v>
      </c>
      <c r="P87" s="9" t="s">
        <v>513</v>
      </c>
      <c r="Q87" s="9" t="s">
        <v>457</v>
      </c>
      <c r="R87" s="7"/>
      <c r="S8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7" s="7" t="str">
        <f>phone18[[#This Row],[CONTACTFIRSTNAME]]&amp;"^"&amp;phone18[[#This Row],[CONTACTLASTNAME]]&amp;"^"&amp;phone18[[#This Row],[REGNBR]]</f>
        <v>Fernando^Lopes de Farias^PS-CMP</v>
      </c>
      <c r="X8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7" s="10"/>
      <c r="AB87" s="7"/>
      <c r="AC87" s="7"/>
      <c r="AD8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87"/>
      <c r="AF87" s="30"/>
      <c r="AG8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8" spans="1:33" ht="60" x14ac:dyDescent="0.25">
      <c r="A88" s="7">
        <v>777</v>
      </c>
      <c r="B88" s="7" t="str">
        <f>phone18[[#This Row],[Company]]</f>
        <v>M3 Aviation, LLC</v>
      </c>
      <c r="C88" s="8" t="s">
        <v>514</v>
      </c>
      <c r="D88" s="7" t="s">
        <v>34</v>
      </c>
      <c r="E88" s="9" t="s">
        <v>515</v>
      </c>
      <c r="F88" s="8" t="s">
        <v>516</v>
      </c>
      <c r="G88" s="7" t="s">
        <v>37</v>
      </c>
      <c r="H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N458TB: SCF</v>
      </c>
      <c r="I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N458TB: AZ</v>
      </c>
      <c r="J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N458TB: United States</v>
      </c>
      <c r="K88" s="7" t="s">
        <v>517</v>
      </c>
      <c r="L8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88" s="46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8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8" s="9" t="s">
        <v>518</v>
      </c>
      <c r="P88" s="9" t="s">
        <v>519</v>
      </c>
      <c r="Q88" s="9" t="s">
        <v>37</v>
      </c>
      <c r="R88" s="7"/>
      <c r="S8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8" s="7" t="str">
        <f>phone18[[#This Row],[CONTACTFIRSTNAME]]&amp;"^"&amp;phone18[[#This Row],[CONTACTLASTNAME]]&amp;"^"&amp;phone18[[#This Row],[REGNBR]]</f>
        <v>William^Brownlee^N458TB</v>
      </c>
      <c r="X8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8" s="37">
        <v>3</v>
      </c>
      <c r="Z88" s="10" t="s">
        <v>361</v>
      </c>
      <c r="AC88" s="9" t="s">
        <v>520</v>
      </c>
      <c r="AD88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89" spans="1:33" ht="30" x14ac:dyDescent="0.25">
      <c r="A89" s="7">
        <v>777</v>
      </c>
      <c r="B89" s="7" t="str">
        <f>phone18[[#This Row],[Company]]</f>
        <v>Jet It LLC</v>
      </c>
      <c r="C89" s="8" t="s">
        <v>521</v>
      </c>
      <c r="D89" s="7" t="s">
        <v>121</v>
      </c>
      <c r="E89" s="9" t="s">
        <v>522</v>
      </c>
      <c r="F89" s="27" t="s">
        <v>523</v>
      </c>
      <c r="G89" s="7" t="s">
        <v>524</v>
      </c>
      <c r="H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
N20TW: </v>
      </c>
      <c r="I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
N20TW: </v>
      </c>
      <c r="J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
N20TW: United States</v>
      </c>
      <c r="K89" s="7" t="s">
        <v>525</v>
      </c>
      <c r="L8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Greensboro</v>
      </c>
      <c r="M8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8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9" s="9" t="s">
        <v>526</v>
      </c>
      <c r="P89" s="9" t="s">
        <v>527</v>
      </c>
      <c r="Q89" s="9" t="s">
        <v>528</v>
      </c>
      <c r="R89" s="7" t="s">
        <v>529</v>
      </c>
      <c r="S8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89" s="7" t="str">
        <f>phone18[[#This Row],[CONTACTFIRSTNAME]]&amp;"^"&amp;phone18[[#This Row],[CONTACTLASTNAME]]&amp;"^"&amp;phone18[[#This Row],[REGNBR]]</f>
        <v>Vishal^Hiremaths^N511CT, N20TW</v>
      </c>
      <c r="X8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9" s="19">
        <v>2</v>
      </c>
      <c r="Z89" s="14" t="s">
        <v>361</v>
      </c>
      <c r="AC89" s="31" t="s">
        <v>530</v>
      </c>
      <c r="AD89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Monroe Mount Vernon and Poughkeepsie New York</v>
      </c>
    </row>
    <row r="90" spans="1:33" ht="120" x14ac:dyDescent="0.25">
      <c r="A90" s="7">
        <v>777</v>
      </c>
      <c r="B90" s="7" t="str">
        <f>phone18[[#This Row],[Company]]</f>
        <v>Jet It LLC</v>
      </c>
      <c r="C90" s="8" t="s">
        <v>521</v>
      </c>
      <c r="D90" s="7" t="s">
        <v>121</v>
      </c>
      <c r="E90" s="9" t="s">
        <v>522</v>
      </c>
      <c r="F90" s="27" t="s">
        <v>523</v>
      </c>
      <c r="G90" s="7" t="s">
        <v>524</v>
      </c>
      <c r="H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
N20TW: </v>
      </c>
      <c r="I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
N20TW: </v>
      </c>
      <c r="J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
N20TW: United States</v>
      </c>
      <c r="K90" s="7" t="s">
        <v>525</v>
      </c>
      <c r="L9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Greensboro</v>
      </c>
      <c r="M9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9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90" s="9" t="s">
        <v>531</v>
      </c>
      <c r="P90" s="9" t="s">
        <v>532</v>
      </c>
      <c r="Q90" s="9" t="s">
        <v>533</v>
      </c>
      <c r="R90" s="7" t="s">
        <v>529</v>
      </c>
      <c r="S9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Opens-5</v>
      </c>
      <c r="T9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0" s="7" t="str">
        <f>phone18[[#This Row],[CONTACTFIRSTNAME]]&amp;"^"&amp;phone18[[#This Row],[CONTACTLASTNAME]]&amp;"^"&amp;phone18[[#This Row],[REGNBR]]</f>
        <v>Glenn^Gonzales^N511CT, N20TW</v>
      </c>
      <c r="X9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0" s="19">
        <v>2</v>
      </c>
      <c r="Z90" s="14" t="s">
        <v>361</v>
      </c>
      <c r="AC90" s="9" t="s">
        <v>534</v>
      </c>
      <c r="AD90" s="9" t="str">
        <f>IFERROR(IF(INDEX([1]!email[#All],MATCH(phone18[[#This Row],[Combined]],[1]!email[[#All],[combine]],0),2)=0,"",INDEX([1]!email[#All],MATCH(phone18[[#This Row],[Combined]],[1]!email[[#All],[combine]],0),2)),"")</f>
        <v>glenn.gonzales@gojetit.com</v>
      </c>
      <c r="AG9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Monroe Mount Vernon and Poughkeepsie New York</v>
      </c>
    </row>
    <row r="91" spans="1:33" ht="30" hidden="1" x14ac:dyDescent="0.25">
      <c r="A91" s="7">
        <v>8</v>
      </c>
      <c r="B91" s="7" t="str">
        <f>phone18[[#This Row],[Company]]</f>
        <v>Conrad Point LP</v>
      </c>
      <c r="C91" s="8" t="s">
        <v>535</v>
      </c>
      <c r="D91" s="7" t="s">
        <v>34</v>
      </c>
      <c r="E91" s="9" t="s">
        <v>536</v>
      </c>
      <c r="F91" s="8" t="s">
        <v>537</v>
      </c>
      <c r="G91" s="7" t="s">
        <v>37</v>
      </c>
      <c r="H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C-FKAI: YYC</v>
      </c>
      <c r="I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C-FKAI: AB</v>
      </c>
      <c r="J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C-FKAI: Canada</v>
      </c>
      <c r="K91" s="7" t="s">
        <v>538</v>
      </c>
      <c r="L9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9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9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1" s="9" t="s">
        <v>243</v>
      </c>
      <c r="P91" s="9" t="s">
        <v>539</v>
      </c>
      <c r="Q91" s="9" t="s">
        <v>540</v>
      </c>
      <c r="R91" s="7"/>
      <c r="S9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9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1" s="7" t="str">
        <f>phone18[[#This Row],[CONTACTFIRSTNAME]]&amp;"^"&amp;phone18[[#This Row],[CONTACTLASTNAME]]&amp;"^"&amp;phone18[[#This Row],[REGNBR]]</f>
        <v>Scott^Stevenson^C-FKAI</v>
      </c>
      <c r="X9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1" s="47">
        <v>4</v>
      </c>
      <c r="AD91" s="9" t="str">
        <f>IFERROR(IF(INDEX([1]!email[#All],MATCH(phone18[[#This Row],[Combined]],[1]!email[[#All],[combine]],0),2)=0,"",INDEX([1]!email[#All],MATCH(phone18[[#This Row],[Combined]],[1]!email[[#All],[combine]],0),2)),"")</f>
        <v>scott@summittrucks.com</v>
      </c>
      <c r="AF91" s="15"/>
      <c r="AG9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92" spans="1:33" hidden="1" x14ac:dyDescent="0.25">
      <c r="A92" s="7">
        <v>10</v>
      </c>
      <c r="B92" s="7" t="str">
        <f>phone18[[#This Row],[Company]]</f>
        <v>2269514 Alberta Ltd</v>
      </c>
      <c r="C92" s="8"/>
      <c r="D92" s="7" t="s">
        <v>157</v>
      </c>
      <c r="E92" s="9" t="s">
        <v>541</v>
      </c>
      <c r="F92" s="8" t="s">
        <v>542</v>
      </c>
      <c r="G92" s="7" t="s">
        <v>37</v>
      </c>
      <c r="H9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C-FMDN: YYC</v>
      </c>
      <c r="I9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C-FMDN: AB</v>
      </c>
      <c r="J9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C-FMDN: Canada</v>
      </c>
      <c r="K92" s="7" t="s">
        <v>543</v>
      </c>
      <c r="L9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9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9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2" s="9" t="s">
        <v>492</v>
      </c>
      <c r="P92" s="9" t="s">
        <v>544</v>
      </c>
      <c r="Q92" s="9"/>
      <c r="R92" s="7" t="str">
        <f>IFERROR(INDEX([1]!JETNET[#All],MATCH(,[1]!JETNET[[#All],[COMPANYNAME]],0),MATCH("COMPWEBADDRESS",[1]!JETNET[#Headers],0)),"")</f>
        <v/>
      </c>
      <c r="S9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9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2" s="7" t="str">
        <f>phone18[[#This Row],[CONTACTFIRSTNAME]]&amp;"^"&amp;phone18[[#This Row],[CONTACTLASTNAME]]&amp;"^"&amp;phone18[[#This Row],[REGNBR]]</f>
        <v>Patrick^Daniel^C-FMDN</v>
      </c>
      <c r="X9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2" s="19">
        <v>2</v>
      </c>
      <c r="Z92" s="14"/>
      <c r="AD9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92" s="15"/>
      <c r="AG9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93" spans="1:33" hidden="1" x14ac:dyDescent="0.25">
      <c r="A93" s="7">
        <v>12</v>
      </c>
      <c r="B93" s="7" t="str">
        <f>phone18[[#This Row],[Company]]</f>
        <v>888676 Alberta, Inc.</v>
      </c>
      <c r="C93" s="8" t="s">
        <v>545</v>
      </c>
      <c r="D93" s="7" t="s">
        <v>66</v>
      </c>
      <c r="E93" s="9" t="s">
        <v>546</v>
      </c>
      <c r="F93" s="8" t="s">
        <v>547</v>
      </c>
      <c r="G93" s="7" t="s">
        <v>37</v>
      </c>
      <c r="H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C-FREE: YWG</v>
      </c>
      <c r="I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C-FREE: MB</v>
      </c>
      <c r="J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C-FREE: Canada</v>
      </c>
      <c r="K93" s="7" t="s">
        <v>548</v>
      </c>
      <c r="L9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Rocky View County</v>
      </c>
      <c r="M9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9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3" s="9" t="s">
        <v>549</v>
      </c>
      <c r="P93" s="9" t="s">
        <v>550</v>
      </c>
      <c r="Q93" s="9" t="s">
        <v>108</v>
      </c>
      <c r="R93" s="7"/>
      <c r="S9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9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3" s="7" t="str">
        <f>phone18[[#This Row],[CONTACTFIRSTNAME]]&amp;"^"&amp;phone18[[#This Row],[CONTACTLASTNAME]]&amp;"^"&amp;phone18[[#This Row],[REGNBR]]</f>
        <v>Rob^Croteau^C-FREE</v>
      </c>
      <c r="X9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3" s="37">
        <v>3</v>
      </c>
      <c r="Z93" s="14"/>
      <c r="AD93" s="9" t="str">
        <f>IFERROR(IF(INDEX([1]!email[#All],MATCH(phone18[[#This Row],[Combined]],[1]!email[[#All],[combine]],0),2)=0,"",INDEX([1]!email[#All],MATCH(phone18[[#This Row],[Combined]],[1]!email[[#All],[combine]],0),2)),"")</f>
        <v/>
      </c>
      <c r="AF93" s="15"/>
      <c r="AG9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94" spans="1:33" hidden="1" x14ac:dyDescent="0.25">
      <c r="A94" s="7">
        <v>12</v>
      </c>
      <c r="B94" s="7" t="str">
        <f>phone18[[#This Row],[Company]]</f>
        <v>888676 Alberta, Inc.</v>
      </c>
      <c r="C94" s="8" t="s">
        <v>551</v>
      </c>
      <c r="D94" s="7" t="s">
        <v>130</v>
      </c>
      <c r="E94" s="9" t="s">
        <v>546</v>
      </c>
      <c r="F94" s="8" t="s">
        <v>547</v>
      </c>
      <c r="G94" s="7" t="s">
        <v>37</v>
      </c>
      <c r="H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C-FREE: YWG</v>
      </c>
      <c r="I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C-FREE: MB</v>
      </c>
      <c r="J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C-FREE: Canada</v>
      </c>
      <c r="K94" s="7" t="s">
        <v>548</v>
      </c>
      <c r="L9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Rocky View County</v>
      </c>
      <c r="M9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9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4" s="9" t="s">
        <v>549</v>
      </c>
      <c r="P94" s="9" t="s">
        <v>550</v>
      </c>
      <c r="Q94" s="9" t="s">
        <v>108</v>
      </c>
      <c r="R94" s="7"/>
      <c r="S9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9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4" s="7" t="str">
        <f>phone18[[#This Row],[CONTACTFIRSTNAME]]&amp;"^"&amp;phone18[[#This Row],[CONTACTLASTNAME]]&amp;"^"&amp;phone18[[#This Row],[REGNBR]]</f>
        <v>Rob^Croteau^C-FREE</v>
      </c>
      <c r="X9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4" s="37">
        <v>3</v>
      </c>
      <c r="Z94" s="14"/>
      <c r="AD9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94" s="15"/>
      <c r="AG9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95" spans="1:33" ht="30" hidden="1" x14ac:dyDescent="0.25">
      <c r="A95" s="7">
        <v>14</v>
      </c>
      <c r="B95" s="7" t="str">
        <f>phone18[[#This Row],[Company]]</f>
        <v>6404805 Manitoba, Ltd.</v>
      </c>
      <c r="C95" s="8" t="s">
        <v>552</v>
      </c>
      <c r="D95" s="7" t="s">
        <v>34</v>
      </c>
      <c r="E95" s="9" t="s">
        <v>553</v>
      </c>
      <c r="F95" s="8" t="s">
        <v>554</v>
      </c>
      <c r="G95" s="7" t="s">
        <v>175</v>
      </c>
      <c r="H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C-FTXX: YWG</v>
      </c>
      <c r="I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C-FTXX: MB</v>
      </c>
      <c r="J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C-FTXX: Canada</v>
      </c>
      <c r="K95" s="7" t="s">
        <v>555</v>
      </c>
      <c r="L9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Winnipeg</v>
      </c>
      <c r="M9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MB</v>
      </c>
      <c r="N9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5" s="9" t="s">
        <v>556</v>
      </c>
      <c r="P95" s="9" t="s">
        <v>557</v>
      </c>
      <c r="Q95" s="9" t="s">
        <v>73</v>
      </c>
      <c r="R95" s="7"/>
      <c r="S9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5" s="7" t="str">
        <f>phone18[[#This Row],[CONTACTFIRSTNAME]]&amp;"^"&amp;phone18[[#This Row],[CONTACTLASTNAME]]&amp;"^"&amp;phone18[[#This Row],[REGNBR]]</f>
        <v>Louie^Tolaini^C-FTXX</v>
      </c>
      <c r="X9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5" s="37">
        <v>3</v>
      </c>
      <c r="Z95" s="14"/>
      <c r="AD95" s="9" t="str">
        <f>IFERROR(IF(INDEX([1]!email[#All],MATCH(phone18[[#This Row],[Combined]],[1]!email[[#All],[combine]],0),2)=0,"",INDEX([1]!email[#All],MATCH(phone18[[#This Row],[Combined]],[1]!email[[#All],[combine]],0),2)),"")</f>
        <v>louie_tolaini@transx.com</v>
      </c>
      <c r="AF95" s="15"/>
      <c r="AG9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Manitoba Canada</v>
      </c>
    </row>
    <row r="96" spans="1:33" ht="30" hidden="1" x14ac:dyDescent="0.25">
      <c r="A96" s="7">
        <v>16</v>
      </c>
      <c r="B96" s="7" t="str">
        <f>phone18[[#This Row],[Company]]</f>
        <v>Jetport, Inc.</v>
      </c>
      <c r="C96" s="8" t="s">
        <v>558</v>
      </c>
      <c r="D96" s="7" t="s">
        <v>121</v>
      </c>
      <c r="E96" s="9" t="s">
        <v>559</v>
      </c>
      <c r="F96" s="8" t="s">
        <v>560</v>
      </c>
      <c r="G96" s="7" t="s">
        <v>461</v>
      </c>
      <c r="H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C-FWXR: YHM</v>
      </c>
      <c r="I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C-FWXR: ON</v>
      </c>
      <c r="J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C-FWXR: Canada</v>
      </c>
      <c r="K96" s="7" t="s">
        <v>561</v>
      </c>
      <c r="L9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Mt. Hope</v>
      </c>
      <c r="M9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9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6" s="9" t="s">
        <v>492</v>
      </c>
      <c r="P96" s="9" t="s">
        <v>562</v>
      </c>
      <c r="Q96" s="9" t="s">
        <v>51</v>
      </c>
      <c r="R96" s="7" t="s">
        <v>563</v>
      </c>
      <c r="S9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6" s="7" t="str">
        <f>phone18[[#This Row],[CONTACTFIRSTNAME]]&amp;"^"&amp;phone18[[#This Row],[CONTACTLASTNAME]]&amp;"^"&amp;phone18[[#This Row],[REGNBR]]</f>
        <v>Patrick^Bouvry^C-FWXR</v>
      </c>
      <c r="X9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6" s="37">
        <v>3</v>
      </c>
      <c r="Z96" s="14"/>
      <c r="AD96" s="9" t="str">
        <f>IFERROR(IF(INDEX([1]!email[#All],MATCH(phone18[[#This Row],[Combined]],[1]!email[[#All],[combine]],0),2)=0,"",INDEX([1]!email[#All],MATCH(phone18[[#This Row],[Combined]],[1]!email[[#All],[combine]],0),2)),"")</f>
        <v>pbouvry@jetport.com</v>
      </c>
      <c r="AF96" s="15"/>
      <c r="AG9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97" spans="1:33" hidden="1" x14ac:dyDescent="0.25">
      <c r="A97" s="7">
        <v>234</v>
      </c>
      <c r="B97" s="7" t="str">
        <f>phone18[[#This Row],[Company]]</f>
        <v>ST Aerospace Engineering Pte. Ltd.</v>
      </c>
      <c r="C97" s="8" t="s">
        <v>564</v>
      </c>
      <c r="D97" s="7" t="s">
        <v>34</v>
      </c>
      <c r="E97" s="9" t="s">
        <v>565</v>
      </c>
      <c r="F97" s="8" t="s">
        <v>566</v>
      </c>
      <c r="G97" s="7" t="s">
        <v>37</v>
      </c>
      <c r="H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VH-PFW: XSP</v>
      </c>
      <c r="I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VH-PFW: </v>
      </c>
      <c r="J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VH-PFW: Singapore</v>
      </c>
      <c r="K97" s="7" t="s">
        <v>567</v>
      </c>
      <c r="L9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Seletar, Singapore</v>
      </c>
      <c r="M9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9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Singapore</v>
      </c>
      <c r="O97" s="9" t="s">
        <v>568</v>
      </c>
      <c r="P97" s="9" t="s">
        <v>569</v>
      </c>
      <c r="Q97" s="9" t="s">
        <v>171</v>
      </c>
      <c r="R97" s="7" t="s">
        <v>570</v>
      </c>
      <c r="S9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9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7" s="7" t="str">
        <f>phone18[[#This Row],[CONTACTFIRSTNAME]]&amp;"^"&amp;phone18[[#This Row],[CONTACTLASTNAME]]&amp;"^"&amp;phone18[[#This Row],[REGNBR]]</f>
        <v>Vincent^Chong^VH-PFW</v>
      </c>
      <c r="X9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7" s="10"/>
      <c r="AB97" s="7"/>
      <c r="AC97" s="7"/>
      <c r="AD9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97"/>
      <c r="AF97" s="30"/>
      <c r="AG9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98" spans="1:33" ht="30" hidden="1" x14ac:dyDescent="0.25">
      <c r="A98" s="7">
        <v>16</v>
      </c>
      <c r="B98" s="7" t="str">
        <f>phone18[[#This Row],[Company]]</f>
        <v>2828520 Ontario, Inc.</v>
      </c>
      <c r="C98" s="8"/>
      <c r="D98" s="7" t="s">
        <v>571</v>
      </c>
      <c r="E98" s="9" t="s">
        <v>559</v>
      </c>
      <c r="F98" s="8" t="s">
        <v>560</v>
      </c>
      <c r="G98" s="7" t="s">
        <v>37</v>
      </c>
      <c r="H9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C-FWXR: YHM</v>
      </c>
      <c r="I98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C-FWXR: ON</v>
      </c>
      <c r="J98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C-FWXR: Canada</v>
      </c>
      <c r="K98" s="7" t="s">
        <v>572</v>
      </c>
      <c r="L9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Burlington</v>
      </c>
      <c r="M9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9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Q98" s="9"/>
      <c r="R98" s="7" t="str">
        <f>IFERROR(INDEX([1]!JETNET[#All],MATCH(,[1]!JETNET[[#All],[COMPANYNAME]],0),MATCH("COMPWEBADDRESS",[1]!JETNET[#Headers],0)),"")</f>
        <v/>
      </c>
      <c r="S9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8" s="7" t="str">
        <f>phone18[[#This Row],[CONTACTFIRSTNAME]]&amp;"^"&amp;phone18[[#This Row],[CONTACTLASTNAME]]&amp;"^"&amp;phone18[[#This Row],[REGNBR]]</f>
        <v>^^C-FWXR</v>
      </c>
      <c r="X9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8" s="37">
        <v>3</v>
      </c>
      <c r="Z98" s="14"/>
      <c r="AD98" s="9" t="str">
        <f>IFERROR(IF(INDEX([1]!email[#All],MATCH(phone18[[#This Row],[Combined]],[1]!email[[#All],[combine]],0),2)=0,"",INDEX([1]!email[#All],MATCH(phone18[[#This Row],[Combined]],[1]!email[[#All],[combine]],0),2)),"")</f>
        <v>info@jetport.com</v>
      </c>
      <c r="AF98" s="15"/>
      <c r="AG9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99" spans="1:33" ht="30" hidden="1" x14ac:dyDescent="0.25">
      <c r="A99" s="7">
        <v>18</v>
      </c>
      <c r="B99" s="7" t="str">
        <f>phone18[[#This Row],[Company]]</f>
        <v>The Craig Evan Corporation</v>
      </c>
      <c r="C99" s="8" t="s">
        <v>573</v>
      </c>
      <c r="D99" s="7" t="s">
        <v>34</v>
      </c>
      <c r="E99" s="9" t="s">
        <v>574</v>
      </c>
      <c r="F99" s="8" t="s">
        <v>575</v>
      </c>
      <c r="G99" s="7" t="s">
        <v>69</v>
      </c>
      <c r="H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C-GGGT: </v>
      </c>
      <c r="I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C-GGGT: </v>
      </c>
      <c r="J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C-GGGT: Canada</v>
      </c>
      <c r="K99" s="7" t="s">
        <v>576</v>
      </c>
      <c r="L9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London</v>
      </c>
      <c r="M9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9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9" s="9" t="s">
        <v>577</v>
      </c>
      <c r="P99" s="9" t="s">
        <v>578</v>
      </c>
      <c r="Q99" s="9" t="s">
        <v>171</v>
      </c>
      <c r="R99" s="7" t="s">
        <v>579</v>
      </c>
      <c r="S9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9" s="7" t="str">
        <f>phone18[[#This Row],[CONTACTFIRSTNAME]]&amp;"^"&amp;phone18[[#This Row],[CONTACTLASTNAME]]&amp;"^"&amp;phone18[[#This Row],[REGNBR]]</f>
        <v>Nickolaus^Erb^C-GGGT</v>
      </c>
      <c r="X9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9" s="37">
        <v>3</v>
      </c>
      <c r="Z99" s="14"/>
      <c r="AD99" s="9" t="str">
        <f>IFERROR(IF(INDEX([1]!email[#All],MATCH(phone18[[#This Row],[Combined]],[1]!email[[#All],[combine]],0),2)=0,"",INDEX([1]!email[#All],MATCH(phone18[[#This Row],[Combined]],[1]!email[[#All],[combine]],0),2)),"")</f>
        <v>nick.erb@flightexec.com</v>
      </c>
      <c r="AF99" s="15"/>
      <c r="AG9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London Ontario Canada</v>
      </c>
    </row>
    <row r="100" spans="1:33" hidden="1" x14ac:dyDescent="0.25">
      <c r="A100" s="7">
        <v>20</v>
      </c>
      <c r="B100" s="7" t="str">
        <f>phone18[[#This Row],[Company]]</f>
        <v>Princess Aviation, Ltd.</v>
      </c>
      <c r="C100" s="8"/>
      <c r="D100" s="7" t="s">
        <v>157</v>
      </c>
      <c r="E100" s="9" t="s">
        <v>580</v>
      </c>
      <c r="F100" s="8" t="s">
        <v>581</v>
      </c>
      <c r="G100" s="7" t="s">
        <v>37</v>
      </c>
      <c r="H10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C-GPRN: YWG</v>
      </c>
      <c r="I10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C-GPRN: MB</v>
      </c>
      <c r="J10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C-GPRN: Canada</v>
      </c>
      <c r="K100" s="7" t="s">
        <v>582</v>
      </c>
      <c r="L10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Winnipeg</v>
      </c>
      <c r="M10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MB</v>
      </c>
      <c r="N10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Q100" s="9"/>
      <c r="R100" s="7" t="str">
        <f>IFERROR(INDEX([1]!JETNET[#All],MATCH(,[1]!JETNET[[#All],[COMPANYNAME]],0),MATCH("COMPWEBADDRESS",[1]!JETNET[#Headers],0)),"")</f>
        <v/>
      </c>
      <c r="S10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0" s="7" t="str">
        <f>phone18[[#This Row],[CONTACTFIRSTNAME]]&amp;"^"&amp;phone18[[#This Row],[CONTACTLASTNAME]]&amp;"^"&amp;phone18[[#This Row],[REGNBR]]</f>
        <v>^^C-GPRN</v>
      </c>
      <c r="X10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0" s="37">
        <v>3</v>
      </c>
      <c r="Z100" s="14"/>
      <c r="AD10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00" s="15"/>
      <c r="AG10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01" spans="1:33" ht="30" hidden="1" x14ac:dyDescent="0.25">
      <c r="A101" s="7">
        <v>20</v>
      </c>
      <c r="B101" s="7" t="str">
        <f>phone18[[#This Row],[Company]]</f>
        <v>Fast Air, Ltd.</v>
      </c>
      <c r="C101" s="8" t="s">
        <v>583</v>
      </c>
      <c r="D101" s="7" t="s">
        <v>34</v>
      </c>
      <c r="E101" s="9" t="s">
        <v>584</v>
      </c>
      <c r="F101" s="27" t="s">
        <v>585</v>
      </c>
      <c r="G101" s="7" t="s">
        <v>258</v>
      </c>
      <c r="H1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C-GPRN: YWG
C-FREE: YWG</v>
      </c>
      <c r="I1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C-GPRN: MB
C-FREE: MB</v>
      </c>
      <c r="J1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C-GPRN: Canada
C-FREE: Canada</v>
      </c>
      <c r="K101" s="7" t="s">
        <v>586</v>
      </c>
      <c r="L10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Winnipeg</v>
      </c>
      <c r="M10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MB</v>
      </c>
      <c r="N10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1" s="9" t="s">
        <v>587</v>
      </c>
      <c r="P101" s="9" t="s">
        <v>588</v>
      </c>
      <c r="Q101" s="9" t="s">
        <v>51</v>
      </c>
      <c r="R101" s="7" t="s">
        <v>589</v>
      </c>
      <c r="S10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0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1" s="7" t="str">
        <f>phone18[[#This Row],[CONTACTFIRSTNAME]]&amp;"^"&amp;phone18[[#This Row],[CONTACTLASTNAME]]&amp;"^"&amp;phone18[[#This Row],[REGNBR]]</f>
        <v>Dylan^Fast^C-GPRN, C-FREE</v>
      </c>
      <c r="X10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1" s="37">
        <v>3</v>
      </c>
      <c r="Z101" s="14"/>
      <c r="AD101" s="9" t="str">
        <f>IFERROR(IF(INDEX([1]!email[#All],MATCH(phone18[[#This Row],[Combined]],[1]!email[[#All],[combine]],0),2)=0,"",INDEX([1]!email[#All],MATCH(phone18[[#This Row],[Combined]],[1]!email[[#All],[combine]],0),2)),"")</f>
        <v>dylan@flyfastair.com</v>
      </c>
      <c r="AF101" s="15"/>
      <c r="AG10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Manitoba Canada</v>
      </c>
    </row>
    <row r="102" spans="1:33" ht="30" hidden="1" x14ac:dyDescent="0.25">
      <c r="A102" s="7">
        <v>20</v>
      </c>
      <c r="B102" s="7" t="str">
        <f>phone18[[#This Row],[Company]]</f>
        <v>Fast Air, Ltd.</v>
      </c>
      <c r="C102" s="8" t="s">
        <v>583</v>
      </c>
      <c r="D102" s="7" t="s">
        <v>34</v>
      </c>
      <c r="E102" s="9" t="s">
        <v>584</v>
      </c>
      <c r="F102" s="27" t="s">
        <v>585</v>
      </c>
      <c r="G102" s="7" t="s">
        <v>258</v>
      </c>
      <c r="H1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C-GPRN: YWG
C-FREE: YWG</v>
      </c>
      <c r="I1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C-GPRN: MB
C-FREE: MB</v>
      </c>
      <c r="J1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C-GPRN: Canada
C-FREE: Canada</v>
      </c>
      <c r="K102" s="7" t="s">
        <v>586</v>
      </c>
      <c r="L10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Winnipeg</v>
      </c>
      <c r="M10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MB</v>
      </c>
      <c r="N10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2" s="9" t="s">
        <v>590</v>
      </c>
      <c r="P102" s="9" t="s">
        <v>591</v>
      </c>
      <c r="Q102" s="9" t="s">
        <v>212</v>
      </c>
      <c r="R102" s="7" t="s">
        <v>589</v>
      </c>
      <c r="S10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2" s="7" t="str">
        <f>phone18[[#This Row],[CONTACTFIRSTNAME]]&amp;"^"&amp;phone18[[#This Row],[CONTACTLASTNAME]]&amp;"^"&amp;phone18[[#This Row],[REGNBR]]</f>
        <v>Cecily^Kennedy^C-GPRN, C-FREE</v>
      </c>
      <c r="X10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2" s="37">
        <v>3</v>
      </c>
      <c r="Z102" s="14"/>
      <c r="AD10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02" s="15"/>
      <c r="AG10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Manitoba Canada</v>
      </c>
    </row>
    <row r="103" spans="1:33" ht="30" hidden="1" x14ac:dyDescent="0.25">
      <c r="A103" s="7">
        <v>22</v>
      </c>
      <c r="B103" s="7" t="str">
        <f>phone18[[#This Row],[Company]]</f>
        <v>2106701 Ontario, Inc.</v>
      </c>
      <c r="C103" s="8" t="s">
        <v>592</v>
      </c>
      <c r="D103" s="7" t="s">
        <v>111</v>
      </c>
      <c r="E103" s="9" t="s">
        <v>593</v>
      </c>
      <c r="F103" s="8" t="s">
        <v>594</v>
      </c>
      <c r="G103" s="7" t="s">
        <v>69</v>
      </c>
      <c r="H1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C-GWQM: YQG</v>
      </c>
      <c r="I1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C-GWQM: ON</v>
      </c>
      <c r="J1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C-GWQM: Canada</v>
      </c>
      <c r="K103" s="7" t="s">
        <v>595</v>
      </c>
      <c r="L10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Mississauga</v>
      </c>
      <c r="M10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10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3" s="9" t="s">
        <v>596</v>
      </c>
      <c r="P103" s="9" t="s">
        <v>597</v>
      </c>
      <c r="Q103" s="9" t="s">
        <v>171</v>
      </c>
      <c r="R103" s="7" t="s">
        <v>598</v>
      </c>
      <c r="S10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0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3" s="7" t="str">
        <f>phone18[[#This Row],[CONTACTFIRSTNAME]]&amp;"^"&amp;phone18[[#This Row],[CONTACTLASTNAME]]&amp;"^"&amp;phone18[[#This Row],[REGNBR]]</f>
        <v>Philip^Babbitt^C-GWQM</v>
      </c>
      <c r="X10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3" s="37">
        <v>3</v>
      </c>
      <c r="Z103" s="14"/>
      <c r="AD103" s="9" t="str">
        <f>IFERROR(IF(INDEX([1]!email[#All],MATCH(phone18[[#This Row],[Combined]],[1]!email[[#All],[combine]],0),2)=0,"",INDEX([1]!email[#All],MATCH(phone18[[#This Row],[Combined]],[1]!email[[#All],[combine]],0),2)),"")</f>
        <v>philipbabbitt@novajet.ca</v>
      </c>
      <c r="AF103" s="15"/>
      <c r="AG10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104" spans="1:33" ht="30" hidden="1" x14ac:dyDescent="0.25">
      <c r="A104" s="7">
        <v>22</v>
      </c>
      <c r="B104" s="7" t="str">
        <f>phone18[[#This Row],[Company]]</f>
        <v>2106701 Ontario, Inc.</v>
      </c>
      <c r="C104" s="8" t="s">
        <v>599</v>
      </c>
      <c r="D104" s="7" t="s">
        <v>130</v>
      </c>
      <c r="E104" s="9" t="s">
        <v>593</v>
      </c>
      <c r="F104" s="8" t="s">
        <v>594</v>
      </c>
      <c r="G104" s="7" t="s">
        <v>69</v>
      </c>
      <c r="H10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C-GWQM: YQG</v>
      </c>
      <c r="I10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C-GWQM: ON</v>
      </c>
      <c r="J10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C-GWQM: Canada</v>
      </c>
      <c r="K104" s="7" t="s">
        <v>595</v>
      </c>
      <c r="L10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Mississauga</v>
      </c>
      <c r="M10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10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4" s="9" t="s">
        <v>596</v>
      </c>
      <c r="P104" s="9" t="s">
        <v>597</v>
      </c>
      <c r="Q104" s="9" t="s">
        <v>171</v>
      </c>
      <c r="R104" s="7" t="s">
        <v>598</v>
      </c>
      <c r="S10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0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4" s="7" t="str">
        <f>phone18[[#This Row],[CONTACTFIRSTNAME]]&amp;"^"&amp;phone18[[#This Row],[CONTACTLASTNAME]]&amp;"^"&amp;phone18[[#This Row],[REGNBR]]</f>
        <v>Philip^Babbitt^C-GWQM</v>
      </c>
      <c r="X10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4" s="37">
        <v>3</v>
      </c>
      <c r="Z104" s="14"/>
      <c r="AD104" s="9" t="str">
        <f>IFERROR(IF(INDEX([1]!email[#All],MATCH(phone18[[#This Row],[Combined]],[1]!email[[#All],[combine]],0),2)=0,"",INDEX([1]!email[#All],MATCH(phone18[[#This Row],[Combined]],[1]!email[[#All],[combine]],0),2)),"")</f>
        <v>philipbabbitt@novajet.ca</v>
      </c>
      <c r="AF104" s="15"/>
      <c r="AG10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105" spans="1:33" hidden="1" x14ac:dyDescent="0.25">
      <c r="A105" s="7">
        <v>22</v>
      </c>
      <c r="B105" s="7" t="str">
        <f>phone18[[#This Row],[Company]]</f>
        <v>QM Holding Corporation</v>
      </c>
      <c r="C105" s="8" t="s">
        <v>600</v>
      </c>
      <c r="D105" s="7" t="s">
        <v>34</v>
      </c>
      <c r="E105" s="9" t="s">
        <v>593</v>
      </c>
      <c r="F105" s="8" t="s">
        <v>594</v>
      </c>
      <c r="G105" s="7" t="s">
        <v>37</v>
      </c>
      <c r="H1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C-GWQM: YQG</v>
      </c>
      <c r="I1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C-GWQM: ON</v>
      </c>
      <c r="J1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C-GWQM: Canada</v>
      </c>
      <c r="K105" s="7" t="s">
        <v>601</v>
      </c>
      <c r="L10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Melvindale</v>
      </c>
      <c r="M10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0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05" s="9" t="s">
        <v>518</v>
      </c>
      <c r="P105" s="9" t="s">
        <v>602</v>
      </c>
      <c r="Q105" s="9" t="s">
        <v>51</v>
      </c>
      <c r="R105" s="7"/>
      <c r="S10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5" s="7" t="str">
        <f>phone18[[#This Row],[CONTACTFIRSTNAME]]&amp;"^"&amp;phone18[[#This Row],[CONTACTLASTNAME]]&amp;"^"&amp;phone18[[#This Row],[REGNBR]]</f>
        <v>William^Szekesy^C-GWQM</v>
      </c>
      <c r="X10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5" s="37">
        <v>3</v>
      </c>
      <c r="Z105" s="14"/>
      <c r="AD10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05" s="15"/>
      <c r="AG10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London Ontario Canada</v>
      </c>
    </row>
    <row r="106" spans="1:33" ht="30" hidden="1" x14ac:dyDescent="0.25">
      <c r="A106" s="7">
        <v>24</v>
      </c>
      <c r="B106" s="7" t="str">
        <f>phone18[[#This Row],[Company]]</f>
        <v>Skyservice Business Aviation, Inc.</v>
      </c>
      <c r="C106" s="8" t="s">
        <v>603</v>
      </c>
      <c r="D106" s="7" t="s">
        <v>34</v>
      </c>
      <c r="E106" s="9" t="s">
        <v>604</v>
      </c>
      <c r="F106" s="8" t="s">
        <v>605</v>
      </c>
      <c r="G106" s="7" t="s">
        <v>69</v>
      </c>
      <c r="H1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C-GXNW: YYZ</v>
      </c>
      <c r="I1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C-GXNW: ON</v>
      </c>
      <c r="J1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C-GXNW: Canada</v>
      </c>
      <c r="K106" s="7" t="s">
        <v>606</v>
      </c>
      <c r="L10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Mississauga</v>
      </c>
      <c r="M10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10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6" s="9" t="s">
        <v>607</v>
      </c>
      <c r="P106" s="9" t="s">
        <v>608</v>
      </c>
      <c r="Q106" s="9" t="s">
        <v>609</v>
      </c>
      <c r="R106" s="7" t="s">
        <v>610</v>
      </c>
      <c r="S10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Opens-1, Clicks-2</v>
      </c>
      <c r="T10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06" s="7" t="str">
        <f>phone18[[#This Row],[CONTACTFIRSTNAME]]&amp;"^"&amp;phone18[[#This Row],[CONTACTLASTNAME]]&amp;"^"&amp;phone18[[#This Row],[REGNBR]]</f>
        <v>Robin^Gray^C-GXNW</v>
      </c>
      <c r="X10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6" s="13">
        <v>1</v>
      </c>
      <c r="Z106" s="14"/>
      <c r="AD106" s="9" t="str">
        <f>IFERROR(IF(INDEX([1]!email[#All],MATCH(phone18[[#This Row],[Combined]],[1]!email[[#All],[combine]],0),2)=0,"",INDEX([1]!email[#All],MATCH(phone18[[#This Row],[Combined]],[1]!email[[#All],[combine]],0),2)),"")</f>
        <v>yyzcsr@skyservice.com</v>
      </c>
      <c r="AF106" s="15"/>
      <c r="AG10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107" spans="1:33" ht="30" hidden="1" x14ac:dyDescent="0.25">
      <c r="A107" s="7">
        <v>24</v>
      </c>
      <c r="B107" s="7" t="str">
        <f>phone18[[#This Row],[Company]]</f>
        <v>Skyservice Business Aviation, Inc.</v>
      </c>
      <c r="C107" s="8" t="s">
        <v>603</v>
      </c>
      <c r="D107" s="7" t="s">
        <v>34</v>
      </c>
      <c r="E107" s="9" t="s">
        <v>604</v>
      </c>
      <c r="F107" s="8" t="s">
        <v>605</v>
      </c>
      <c r="G107" s="7" t="s">
        <v>69</v>
      </c>
      <c r="H1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C-GXNW: YYZ</v>
      </c>
      <c r="I1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C-GXNW: ON</v>
      </c>
      <c r="J1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C-GXNW: Canada</v>
      </c>
      <c r="K107" s="7" t="s">
        <v>606</v>
      </c>
      <c r="L10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Mississauga</v>
      </c>
      <c r="M10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10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7" s="9" t="s">
        <v>611</v>
      </c>
      <c r="P107" s="9" t="s">
        <v>612</v>
      </c>
      <c r="Q107" s="9" t="s">
        <v>171</v>
      </c>
      <c r="R107" s="7" t="s">
        <v>610</v>
      </c>
      <c r="S10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Opens-3, Clicks-2</v>
      </c>
      <c r="T10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7" s="7" t="str">
        <f>phone18[[#This Row],[CONTACTFIRSTNAME]]&amp;"^"&amp;phone18[[#This Row],[CONTACTLASTNAME]]&amp;"^"&amp;phone18[[#This Row],[REGNBR]]</f>
        <v>Benjamin^Murray^C-GXNW</v>
      </c>
      <c r="X10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7" s="13">
        <v>1</v>
      </c>
      <c r="Z107" s="14"/>
      <c r="AD107" s="9" t="str">
        <f>IFERROR(IF(INDEX([1]!email[#All],MATCH(phone18[[#This Row],[Combined]],[1]!email[[#All],[combine]],0),2)=0,"",INDEX([1]!email[#All],MATCH(phone18[[#This Row],[Combined]],[1]!email[[#All],[combine]],0),2)),"")</f>
        <v>ben_murray@skyservice.com</v>
      </c>
      <c r="AF107" s="15"/>
      <c r="AG10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108" spans="1:33" ht="30" hidden="1" x14ac:dyDescent="0.25">
      <c r="A108" s="7">
        <v>26</v>
      </c>
      <c r="B108" s="7" t="str">
        <f>phone18[[#This Row],[Company]]</f>
        <v>Sunwest Aviation, Ltd.</v>
      </c>
      <c r="C108" s="8" t="s">
        <v>613</v>
      </c>
      <c r="D108" s="7" t="s">
        <v>130</v>
      </c>
      <c r="E108" s="9" t="s">
        <v>614</v>
      </c>
      <c r="F108" s="8" t="s">
        <v>615</v>
      </c>
      <c r="G108" s="7" t="s">
        <v>616</v>
      </c>
      <c r="H1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C-GZCZ: YYC</v>
      </c>
      <c r="I1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C-GZCZ: AB</v>
      </c>
      <c r="J1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C-GZCZ: Canada</v>
      </c>
      <c r="K108" s="7" t="s">
        <v>617</v>
      </c>
      <c r="L10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10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10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8" s="9" t="s">
        <v>618</v>
      </c>
      <c r="P108" s="9" t="s">
        <v>619</v>
      </c>
      <c r="Q108" s="9" t="s">
        <v>620</v>
      </c>
      <c r="R108" s="7" t="s">
        <v>621</v>
      </c>
      <c r="S10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08" s="7" t="str">
        <f>phone18[[#This Row],[CONTACTFIRSTNAME]]&amp;"^"&amp;phone18[[#This Row],[CONTACTLASTNAME]]&amp;"^"&amp;phone18[[#This Row],[REGNBR]]</f>
        <v>Ian^Darnley^C-GZCZ</v>
      </c>
      <c r="X10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8" s="37">
        <v>3</v>
      </c>
      <c r="Z108" s="14"/>
      <c r="AD108" s="9" t="str">
        <f>IFERROR(IF(INDEX([1]!email[#All],MATCH(phone18[[#This Row],[Combined]],[1]!email[[#All],[combine]],0),2)=0,"",INDEX([1]!email[#All],MATCH(phone18[[#This Row],[Combined]],[1]!email[[#All],[combine]],0),2)),"")</f>
        <v>idarnley@sunwestaviation.ca</v>
      </c>
      <c r="AF108" s="15"/>
      <c r="AG10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109" spans="1:33" ht="30" hidden="1" x14ac:dyDescent="0.25">
      <c r="A109" s="7">
        <v>240</v>
      </c>
      <c r="B109" s="7" t="str">
        <f>phone18[[#This Row],[Company]]</f>
        <v>Aerolineas Ejecutivas, SA de CV</v>
      </c>
      <c r="C109" s="8" t="s">
        <v>622</v>
      </c>
      <c r="D109" s="7" t="s">
        <v>34</v>
      </c>
      <c r="E109" s="9" t="s">
        <v>623</v>
      </c>
      <c r="F109" s="8" t="s">
        <v>624</v>
      </c>
      <c r="G109" s="7" t="s">
        <v>69</v>
      </c>
      <c r="H1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XA-CHY: TLC</v>
      </c>
      <c r="I1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XA-CHY: </v>
      </c>
      <c r="J1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XA-CHY: Mexico</v>
      </c>
      <c r="K109" s="7" t="s">
        <v>625</v>
      </c>
      <c r="L10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Toluca, Mexico</v>
      </c>
      <c r="M10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0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09" s="9" t="s">
        <v>626</v>
      </c>
      <c r="P109" s="9" t="s">
        <v>627</v>
      </c>
      <c r="Q109" s="9" t="s">
        <v>628</v>
      </c>
      <c r="R109" s="7" t="s">
        <v>629</v>
      </c>
      <c r="S10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0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9" s="7" t="str">
        <f>phone18[[#This Row],[CONTACTFIRSTNAME]]&amp;"^"&amp;phone18[[#This Row],[CONTACTLASTNAME]]&amp;"^"&amp;phone18[[#This Row],[REGNBR]]</f>
        <v>Eric^Guzman^XA-CHY</v>
      </c>
      <c r="X10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9" s="10"/>
      <c r="AB109" s="7"/>
      <c r="AC109" s="7"/>
      <c r="AD109" s="7" t="str">
        <f>IFERROR(IF(INDEX([1]!email[#All],MATCH(phone18[[#This Row],[Combined]],[1]!email[[#All],[combine]],0),2)=0,"",INDEX([1]!email[#All],MATCH(phone18[[#This Row],[Combined]],[1]!email[[#All],[combine]],0),2)),"")</f>
        <v>e.guzman@ale.mx</v>
      </c>
      <c r="AE109"/>
      <c r="AF109" s="30"/>
      <c r="AG10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0" spans="1:33" ht="30" hidden="1" x14ac:dyDescent="0.25">
      <c r="A110" s="7">
        <v>26</v>
      </c>
      <c r="B110" s="7" t="str">
        <f>phone18[[#This Row],[Company]]</f>
        <v>Sunwest Aviation, Ltd.</v>
      </c>
      <c r="C110" s="8" t="s">
        <v>630</v>
      </c>
      <c r="D110" s="7" t="s">
        <v>121</v>
      </c>
      <c r="E110" s="9" t="s">
        <v>631</v>
      </c>
      <c r="F110" s="8" t="s">
        <v>632</v>
      </c>
      <c r="G110" s="7" t="s">
        <v>633</v>
      </c>
      <c r="H1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C-GZCZ: YYC
C-FMDN: YYC</v>
      </c>
      <c r="I1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C-GZCZ: AB
C-FMDN: AB</v>
      </c>
      <c r="J1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C-GZCZ: Canada
C-FMDN: Canada</v>
      </c>
      <c r="K110" s="7" t="s">
        <v>617</v>
      </c>
      <c r="L11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11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11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10" s="9" t="s">
        <v>618</v>
      </c>
      <c r="P110" s="9" t="s">
        <v>619</v>
      </c>
      <c r="Q110" s="9" t="s">
        <v>620</v>
      </c>
      <c r="R110" s="7" t="s">
        <v>621</v>
      </c>
      <c r="S11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0" s="7" t="str">
        <f>phone18[[#This Row],[CONTACTFIRSTNAME]]&amp;"^"&amp;phone18[[#This Row],[CONTACTLASTNAME]]&amp;"^"&amp;phone18[[#This Row],[REGNBR]]</f>
        <v>Ian^Darnley^C-GZCZ, C-FMDN</v>
      </c>
      <c r="X11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0" s="13">
        <v>1</v>
      </c>
      <c r="Z110" s="14"/>
      <c r="AD11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0" s="15"/>
      <c r="AG11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111" spans="1:33" ht="75" hidden="1" x14ac:dyDescent="0.25">
      <c r="A111" s="7">
        <v>214</v>
      </c>
      <c r="B111" s="7" t="str">
        <f>phone18[[#This Row],[Company]]</f>
        <v>Dos Mares Guia Neto, Walfrido Silvido, Samos Participacoes, Ltda.</v>
      </c>
      <c r="C111" s="8" t="s">
        <v>634</v>
      </c>
      <c r="D111" s="7" t="s">
        <v>121</v>
      </c>
      <c r="E111" s="9" t="s">
        <v>635</v>
      </c>
      <c r="F111" s="8" t="s">
        <v>636</v>
      </c>
      <c r="G111" s="7" t="s">
        <v>637</v>
      </c>
      <c r="H1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PR-SMG: PLU</v>
      </c>
      <c r="I1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PR-SMG: MG</v>
      </c>
      <c r="J1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PR-SMG: Brazil</v>
      </c>
      <c r="K111" s="9" t="s">
        <v>638</v>
      </c>
      <c r="L11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Belo Horizonte</v>
      </c>
      <c r="M11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1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11" s="9" t="s">
        <v>639</v>
      </c>
      <c r="P111" s="9" t="s">
        <v>640</v>
      </c>
      <c r="Q111" s="9" t="s">
        <v>641</v>
      </c>
      <c r="R111" s="7"/>
      <c r="S11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1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Walfrido silvido^Dos Mares Guia Neto^PR-SMG</v>
      </c>
      <c r="V111" s="7" t="s">
        <v>642</v>
      </c>
      <c r="W111" s="7" t="str">
        <f>"Leonardo^de Vasconcelos Vieira^"&amp;phone18[[#This Row],[REGNBR]]</f>
        <v>Leonardo^de Vasconcelos Vieira^PR-SMG</v>
      </c>
      <c r="X111" s="7">
        <f>(LEN(phone18[[#This Row],[CONTACTFIRSTNAME]])+LEN(phone18[[#This Row],[CONTACTLASTNAME]]))-(LEN(SUBSTITUTE(phone18[[#This Row],[CONTACTFIRSTNAME]],CHAR(10),""))+LEN(SUBSTITUTE(phone18[[#This Row],[CONTACTLASTNAME]],CHAR(10),"")))</f>
        <v>4</v>
      </c>
      <c r="Y111" s="10"/>
      <c r="AB111" s="7"/>
      <c r="AC111" s="7"/>
      <c r="AD111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11"/>
      <c r="AF111" s="30"/>
      <c r="AG11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2" spans="1:33" ht="30" hidden="1" x14ac:dyDescent="0.25">
      <c r="A112" s="7">
        <v>214</v>
      </c>
      <c r="B112" s="7" t="str">
        <f>phone18[[#This Row],[Company]]</f>
        <v>Samos Participacoes, Ltda.</v>
      </c>
      <c r="C112" s="8" t="s">
        <v>643</v>
      </c>
      <c r="D112" s="7" t="s">
        <v>130</v>
      </c>
      <c r="E112" s="9" t="s">
        <v>635</v>
      </c>
      <c r="F112" s="8" t="s">
        <v>636</v>
      </c>
      <c r="G112" s="7" t="s">
        <v>258</v>
      </c>
      <c r="H1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PR-SMG: PLU</v>
      </c>
      <c r="I1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PR-SMG: MG</v>
      </c>
      <c r="J1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PR-SMG: Brazil</v>
      </c>
      <c r="K112" s="7" t="s">
        <v>644</v>
      </c>
      <c r="L11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Belo Horizonte</v>
      </c>
      <c r="M11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MG</v>
      </c>
      <c r="N11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12" s="9" t="s">
        <v>645</v>
      </c>
      <c r="P112" s="9" t="s">
        <v>646</v>
      </c>
      <c r="Q112" s="9" t="s">
        <v>647</v>
      </c>
      <c r="R112" s="7"/>
      <c r="S11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Opens-11, Clicks-1</v>
      </c>
      <c r="T11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2" s="7" t="str">
        <f>phone18[[#This Row],[CONTACTFIRSTNAME]]&amp;"^"&amp;phone18[[#This Row],[CONTACTLASTNAME]]&amp;"^"&amp;phone18[[#This Row],[REGNBR]]</f>
        <v>Leonardo^de Vasconcelos Vieira^PR-SMG</v>
      </c>
      <c r="X11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2" s="10"/>
      <c r="AB112" s="7"/>
      <c r="AC112" s="7"/>
      <c r="AD112" s="7" t="str">
        <f>IFERROR(IF(INDEX([1]!email[#All],MATCH(phone18[[#This Row],[Combined]],[1]!email[[#All],[combine]],0),2)=0,"",INDEX([1]!email[#All],MATCH(phone18[[#This Row],[Combined]],[1]!email[[#All],[combine]],0),2)),"")</f>
        <v>leovvieira@gmail.com</v>
      </c>
      <c r="AE112"/>
      <c r="AF112" s="30"/>
      <c r="AG11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3" spans="1:33" ht="30" hidden="1" x14ac:dyDescent="0.25">
      <c r="A113" s="7">
        <v>26</v>
      </c>
      <c r="B113" s="7" t="str">
        <f>phone18[[#This Row],[Company]]</f>
        <v>Sunwest Aviation, Ltd.</v>
      </c>
      <c r="C113" s="8" t="s">
        <v>630</v>
      </c>
      <c r="D113" s="7" t="s">
        <v>121</v>
      </c>
      <c r="E113" s="9" t="s">
        <v>631</v>
      </c>
      <c r="F113" s="8" t="s">
        <v>632</v>
      </c>
      <c r="G113" s="7" t="s">
        <v>633</v>
      </c>
      <c r="H1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C-GZCZ: YYC
C-FMDN: YYC</v>
      </c>
      <c r="I1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C-GZCZ: AB
C-FMDN: AB</v>
      </c>
      <c r="J1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C-GZCZ: Canada
C-FMDN: Canada</v>
      </c>
      <c r="K113" s="7" t="s">
        <v>617</v>
      </c>
      <c r="L11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11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11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13" s="9" t="s">
        <v>648</v>
      </c>
      <c r="P113" s="9" t="s">
        <v>649</v>
      </c>
      <c r="Q113" s="9" t="s">
        <v>650</v>
      </c>
      <c r="R113" s="7" t="s">
        <v>621</v>
      </c>
      <c r="S11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1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3" s="7" t="str">
        <f>phone18[[#This Row],[CONTACTFIRSTNAME]]&amp;"^"&amp;phone18[[#This Row],[CONTACTLASTNAME]]&amp;"^"&amp;phone18[[#This Row],[REGNBR]]</f>
        <v>Charles^Bertrand^C-GZCZ, C-FMDN</v>
      </c>
      <c r="X11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3" s="13">
        <v>1</v>
      </c>
      <c r="Z113" s="14"/>
      <c r="AD113" s="9" t="str">
        <f>IFERROR(IF(INDEX([1]!email[#All],MATCH(phone18[[#This Row],[Combined]],[1]!email[[#All],[combine]],0),2)=0,"",INDEX([1]!email[#All],MATCH(phone18[[#This Row],[Combined]],[1]!email[[#All],[combine]],0),2)),"")</f>
        <v>cbertrand@sunwestaviation.ca</v>
      </c>
      <c r="AF113" s="15"/>
      <c r="AG11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114" spans="1:33" hidden="1" x14ac:dyDescent="0.25">
      <c r="A114" s="7">
        <v>32</v>
      </c>
      <c r="B114" s="7" t="str">
        <f>phone18[[#This Row],[Company]]</f>
        <v>G-150 Trust, Executive Capital Corporation</v>
      </c>
      <c r="C114" s="8" t="s">
        <v>651</v>
      </c>
      <c r="D114" s="7" t="s">
        <v>121</v>
      </c>
      <c r="E114" s="9" t="s">
        <v>652</v>
      </c>
      <c r="F114" s="8" t="s">
        <v>653</v>
      </c>
      <c r="G114" s="7" t="s">
        <v>654</v>
      </c>
      <c r="H1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N100SR: ARR</v>
      </c>
      <c r="I1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N100SR: IL</v>
      </c>
      <c r="J1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N100SR: United States</v>
      </c>
      <c r="K114" s="7" t="s">
        <v>655</v>
      </c>
      <c r="L11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Big Rock</v>
      </c>
      <c r="M11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IL</v>
      </c>
      <c r="N11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4" s="9" t="s">
        <v>656</v>
      </c>
      <c r="P114" s="9" t="s">
        <v>657</v>
      </c>
      <c r="Q114" s="9" t="s">
        <v>658</v>
      </c>
      <c r="R114" s="7"/>
      <c r="S11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4" s="7" t="str">
        <f>phone18[[#This Row],[CONTACTFIRSTNAME]]&amp;"^"&amp;phone18[[#This Row],[CONTACTLASTNAME]]&amp;"^"&amp;phone18[[#This Row],[REGNBR]]</f>
        <v>Steven^Rayman^N100SR</v>
      </c>
      <c r="X11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4" s="19">
        <v>2</v>
      </c>
      <c r="Z114" s="14"/>
      <c r="AD11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4" s="15"/>
      <c r="AG11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Chicago and suburbs (cellular and pager only) Illinois</v>
      </c>
    </row>
    <row r="115" spans="1:33" ht="75" hidden="1" x14ac:dyDescent="0.25">
      <c r="A115" s="7">
        <v>242</v>
      </c>
      <c r="B115" s="7" t="str">
        <f>phone18[[#This Row],[Company]]</f>
        <v>ADRO Servicios Aereos, SA</v>
      </c>
      <c r="C115" s="8" t="s">
        <v>659</v>
      </c>
      <c r="D115" s="7" t="s">
        <v>121</v>
      </c>
      <c r="E115" s="9" t="s">
        <v>660</v>
      </c>
      <c r="F115" s="8" t="s">
        <v>661</v>
      </c>
      <c r="G115" s="7" t="s">
        <v>175</v>
      </c>
      <c r="H1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XA-CPL: TLC</v>
      </c>
      <c r="I1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XA-CPL: </v>
      </c>
      <c r="J1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XA-CPL: Mexico</v>
      </c>
      <c r="K115" s="7" t="s">
        <v>662</v>
      </c>
      <c r="L115" s="9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Toluca, Ciudad de Mexico</v>
      </c>
      <c r="M11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1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15" s="9" t="s">
        <v>663</v>
      </c>
      <c r="P115" s="9" t="s">
        <v>664</v>
      </c>
      <c r="Q115" s="9" t="s">
        <v>665</v>
      </c>
      <c r="R115" s="7"/>
      <c r="S11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5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Emilio^Perez de Leon^XA-CPL</v>
      </c>
      <c r="V115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Lorena^
Martinez^XA-CPL</v>
      </c>
      <c r="X115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15" s="10"/>
      <c r="AB115" s="7"/>
      <c r="AC115" s="7"/>
      <c r="AD115" s="7" t="str">
        <f>IFERROR(IF(INDEX([1]!email[#All],MATCH(phone18[[#This Row],[Combined]],[1]!email[[#All],[combine]],0),2)=0,"",INDEX([1]!email[#All],MATCH(phone18[[#This Row],[Combined]],[1]!email[[#All],[combine]],0),2)),"")</f>
        <v>alejandra@adroservicios.com</v>
      </c>
      <c r="AE115"/>
      <c r="AF115" s="30"/>
      <c r="AG11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6" spans="1:33" ht="45" hidden="1" x14ac:dyDescent="0.25">
      <c r="A116" s="7">
        <v>242</v>
      </c>
      <c r="B116" s="7" t="str">
        <f>phone18[[#This Row],[Company]]</f>
        <v>ADRO Servicios Aereos, SA</v>
      </c>
      <c r="C116" s="8" t="s">
        <v>666</v>
      </c>
      <c r="D116" s="7" t="s">
        <v>130</v>
      </c>
      <c r="E116" s="9" t="s">
        <v>660</v>
      </c>
      <c r="F116" s="8" t="s">
        <v>661</v>
      </c>
      <c r="G116" s="7" t="s">
        <v>258</v>
      </c>
      <c r="H1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XA-CPL: TLC</v>
      </c>
      <c r="I1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XA-CPL: </v>
      </c>
      <c r="J1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XA-CPL: Mexico</v>
      </c>
      <c r="K116" s="7" t="s">
        <v>662</v>
      </c>
      <c r="L116" s="9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Toluca, Ciudad de Mexico</v>
      </c>
      <c r="M11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1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16" s="9" t="s">
        <v>667</v>
      </c>
      <c r="P116" s="9" t="s">
        <v>668</v>
      </c>
      <c r="Q116" s="9" t="s">
        <v>669</v>
      </c>
      <c r="R116" s="7"/>
      <c r="S11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6" s="7" t="str">
        <f>phone18[[#This Row],[CONTACTFIRSTNAME]]&amp;"^"&amp;phone18[[#This Row],[CONTACTLASTNAME]]&amp;"^"&amp;phone18[[#This Row],[REGNBR]]</f>
        <v>Emilio^Perez de Leon^XA-CPL</v>
      </c>
      <c r="X11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6" s="10"/>
      <c r="AB116" s="7"/>
      <c r="AC116" s="7"/>
      <c r="AD116" s="7" t="str">
        <f>IFERROR(IF(INDEX([1]!email[#All],MATCH(phone18[[#This Row],[Combined]],[1]!email[[#All],[combine]],0),2)=0,"",INDEX([1]!email[#All],MATCH(phone18[[#This Row],[Combined]],[1]!email[[#All],[combine]],0),2)),"")</f>
        <v>alejandra@adroservicios.com</v>
      </c>
      <c r="AE116"/>
      <c r="AF116" s="30"/>
      <c r="AG11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7" spans="1:33" hidden="1" x14ac:dyDescent="0.25">
      <c r="A117" s="7">
        <v>32</v>
      </c>
      <c r="B117" s="7" t="str">
        <f>phone18[[#This Row],[Company]]</f>
        <v>G-150 Trust, Executive Capital Corporation</v>
      </c>
      <c r="C117" s="8" t="s">
        <v>651</v>
      </c>
      <c r="D117" s="7" t="s">
        <v>121</v>
      </c>
      <c r="E117" s="9" t="s">
        <v>652</v>
      </c>
      <c r="F117" s="8" t="s">
        <v>653</v>
      </c>
      <c r="G117" s="7" t="s">
        <v>654</v>
      </c>
      <c r="H1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N100SR: ARR</v>
      </c>
      <c r="I1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N100SR: IL</v>
      </c>
      <c r="J1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N100SR: United States</v>
      </c>
      <c r="K117" s="7" t="s">
        <v>655</v>
      </c>
      <c r="L11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Big Rock</v>
      </c>
      <c r="M11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IL</v>
      </c>
      <c r="N11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7" s="9" t="s">
        <v>308</v>
      </c>
      <c r="P117" s="9" t="s">
        <v>670</v>
      </c>
      <c r="Q117" s="9" t="s">
        <v>212</v>
      </c>
      <c r="R117" s="7"/>
      <c r="S11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7" s="7" t="str">
        <f>phone18[[#This Row],[CONTACTFIRSTNAME]]&amp;"^"&amp;phone18[[#This Row],[CONTACTLASTNAME]]&amp;"^"&amp;phone18[[#This Row],[REGNBR]]</f>
        <v>David^Bohr^N100SR</v>
      </c>
      <c r="X11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7" s="19">
        <v>2</v>
      </c>
      <c r="Z117" s="14"/>
      <c r="AD117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7" s="15"/>
      <c r="AG11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Chicago and suburbs (cellular and pager only) Illinois</v>
      </c>
    </row>
    <row r="118" spans="1:33" hidden="1" x14ac:dyDescent="0.25">
      <c r="A118" s="7">
        <v>36</v>
      </c>
      <c r="B118" s="7" t="str">
        <f>phone18[[#This Row],[Company]]</f>
        <v>The Peregrine Leasing Trust</v>
      </c>
      <c r="C118" s="8" t="s">
        <v>671</v>
      </c>
      <c r="D118" s="7" t="s">
        <v>34</v>
      </c>
      <c r="E118" s="9" t="s">
        <v>672</v>
      </c>
      <c r="F118" s="8" t="s">
        <v>673</v>
      </c>
      <c r="G118" s="7" t="s">
        <v>37</v>
      </c>
      <c r="H1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N10RZ: BOI</v>
      </c>
      <c r="I1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N10RZ: ID</v>
      </c>
      <c r="J1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N10RZ: United States</v>
      </c>
      <c r="K118" s="7" t="s">
        <v>674</v>
      </c>
      <c r="L11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Centennial</v>
      </c>
      <c r="M118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CO</v>
      </c>
      <c r="N11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8" s="9" t="s">
        <v>675</v>
      </c>
      <c r="P118" s="9" t="s">
        <v>676</v>
      </c>
      <c r="Q118" s="9" t="s">
        <v>73</v>
      </c>
      <c r="R118" s="7"/>
      <c r="S11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8" s="7" t="str">
        <f>phone18[[#This Row],[CONTACTFIRSTNAME]]&amp;"^"&amp;phone18[[#This Row],[CONTACTLASTNAME]]&amp;"^"&amp;phone18[[#This Row],[REGNBR]]</f>
        <v>Dan^DeKeyrel^N10RZ</v>
      </c>
      <c r="X11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8" s="37">
        <v>3</v>
      </c>
      <c r="Z118" s="14"/>
      <c r="AD118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8" s="15"/>
      <c r="AG11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Denver Colorado</v>
      </c>
    </row>
    <row r="119" spans="1:33" hidden="1" x14ac:dyDescent="0.25">
      <c r="A119" s="7">
        <v>46</v>
      </c>
      <c r="B119" s="7" t="str">
        <f>phone18[[#This Row],[Company]]</f>
        <v>Leon Air, LLC</v>
      </c>
      <c r="C119" s="8"/>
      <c r="D119" s="7" t="s">
        <v>157</v>
      </c>
      <c r="E119" s="9" t="s">
        <v>122</v>
      </c>
      <c r="F119" s="45" t="s">
        <v>123</v>
      </c>
      <c r="G119" s="7" t="s">
        <v>37</v>
      </c>
      <c r="H1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N150CT: MIA</v>
      </c>
      <c r="I119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N150CT: FL</v>
      </c>
      <c r="J119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N150CT: United States</v>
      </c>
      <c r="K119" s="7" t="s">
        <v>677</v>
      </c>
      <c r="L11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Miami</v>
      </c>
      <c r="M11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11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9" s="9" t="s">
        <v>126</v>
      </c>
      <c r="P119" s="9" t="s">
        <v>678</v>
      </c>
      <c r="Q119" s="9" t="s">
        <v>51</v>
      </c>
      <c r="R119" s="7" t="str">
        <f>IFERROR(INDEX([1]!JETNET[#All],MATCH(,[1]!JETNET[[#All],[COMPANYNAME]],0),MATCH("COMPWEBADDRESS",[1]!JETNET[#Headers],0)),"")</f>
        <v/>
      </c>
      <c r="S11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9" s="7" t="str">
        <f>phone18[[#This Row],[CONTACTFIRSTNAME]]&amp;"^"&amp;phone18[[#This Row],[CONTACTLASTNAME]]&amp;"^"&amp;phone18[[#This Row],[REGNBR]]</f>
        <v>Ramiro^Ortiz^N150CT</v>
      </c>
      <c r="X11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9" s="19">
        <v>2</v>
      </c>
      <c r="Z119" s="14"/>
      <c r="AD119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9" s="15"/>
      <c r="AG11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20" spans="1:33" hidden="1" x14ac:dyDescent="0.25">
      <c r="A120" s="7">
        <v>56</v>
      </c>
      <c r="B120" s="7" t="str">
        <f>phone18[[#This Row],[Company]]</f>
        <v>North Houston Pole Line</v>
      </c>
      <c r="C120" s="8" t="s">
        <v>679</v>
      </c>
      <c r="D120" s="7" t="s">
        <v>34</v>
      </c>
      <c r="E120" s="9" t="s">
        <v>680</v>
      </c>
      <c r="F120" s="8" t="s">
        <v>681</v>
      </c>
      <c r="G120" s="7" t="s">
        <v>175</v>
      </c>
      <c r="H1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N150QA: IAH</v>
      </c>
      <c r="I1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N150QA: TX</v>
      </c>
      <c r="J1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N150QA: United States</v>
      </c>
      <c r="K120" s="7" t="s">
        <v>682</v>
      </c>
      <c r="L12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Houston</v>
      </c>
      <c r="M12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2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0" s="9" t="s">
        <v>308</v>
      </c>
      <c r="P120" s="9" t="s">
        <v>683</v>
      </c>
      <c r="Q120" s="9"/>
      <c r="R120" s="7" t="s">
        <v>684</v>
      </c>
      <c r="S12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2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0" s="7" t="str">
        <f>phone18[[#This Row],[CONTACTFIRSTNAME]]&amp;"^"&amp;phone18[[#This Row],[CONTACTLASTNAME]]&amp;"^"&amp;phone18[[#This Row],[REGNBR]]</f>
        <v>David^Meisel^N150QA</v>
      </c>
      <c r="X12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0" s="13">
        <v>1</v>
      </c>
      <c r="Z120" s="14"/>
      <c r="AD120" s="9" t="str">
        <f>IFERROR(IF(INDEX([1]!email[#All],MATCH(phone18[[#This Row],[Combined]],[1]!email[[#All],[combine]],0),2)=0,"",INDEX([1]!email[#All],MATCH(phone18[[#This Row],[Combined]],[1]!email[[#All],[combine]],0),2)),"")</f>
        <v>dmeisel@quantaservices.com</v>
      </c>
      <c r="AF120" s="15"/>
      <c r="AG12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Houston Texas</v>
      </c>
    </row>
    <row r="121" spans="1:33" hidden="1" x14ac:dyDescent="0.25">
      <c r="A121" s="7">
        <v>56</v>
      </c>
      <c r="B121" s="7" t="str">
        <f>phone18[[#This Row],[Company]]</f>
        <v>North Houston Pole Line</v>
      </c>
      <c r="C121" s="8" t="s">
        <v>679</v>
      </c>
      <c r="D121" s="7" t="s">
        <v>34</v>
      </c>
      <c r="E121" s="9" t="s">
        <v>680</v>
      </c>
      <c r="F121" s="8" t="s">
        <v>681</v>
      </c>
      <c r="G121" s="7" t="s">
        <v>175</v>
      </c>
      <c r="H12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N150QA: IAH</v>
      </c>
      <c r="I12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N150QA: TX</v>
      </c>
      <c r="J12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N150QA: United States</v>
      </c>
      <c r="K121" s="7" t="s">
        <v>682</v>
      </c>
      <c r="L12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Houston</v>
      </c>
      <c r="M12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2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1" s="9" t="s">
        <v>685</v>
      </c>
      <c r="P121" s="9" t="s">
        <v>686</v>
      </c>
      <c r="Q121" s="9" t="s">
        <v>51</v>
      </c>
      <c r="R121" s="7" t="s">
        <v>684</v>
      </c>
      <c r="S12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2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1" s="7" t="str">
        <f>phone18[[#This Row],[CONTACTFIRSTNAME]]&amp;"^"&amp;phone18[[#This Row],[CONTACTLASTNAME]]&amp;"^"&amp;phone18[[#This Row],[REGNBR]]</f>
        <v>Daren^Austin^N150QA</v>
      </c>
      <c r="X12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1" s="13">
        <v>1</v>
      </c>
      <c r="Z121" s="14"/>
      <c r="AD12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21" s="15"/>
      <c r="AG12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Houston Texas</v>
      </c>
    </row>
    <row r="122" spans="1:33" ht="30" hidden="1" x14ac:dyDescent="0.25">
      <c r="A122" s="7">
        <v>62</v>
      </c>
      <c r="B122" s="7" t="str">
        <f>phone18[[#This Row],[Company]]</f>
        <v>Merlone Geier Management, LLC</v>
      </c>
      <c r="C122" s="8" t="s">
        <v>687</v>
      </c>
      <c r="D122" s="7" t="s">
        <v>34</v>
      </c>
      <c r="E122" s="9" t="s">
        <v>688</v>
      </c>
      <c r="F122" s="8" t="s">
        <v>689</v>
      </c>
      <c r="G122" s="7" t="s">
        <v>37</v>
      </c>
      <c r="H1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N175MG: OAK</v>
      </c>
      <c r="I1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N175MG: CA</v>
      </c>
      <c r="J1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N175MG: United States</v>
      </c>
      <c r="K122" s="7" t="s">
        <v>690</v>
      </c>
      <c r="L12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 Francisco</v>
      </c>
      <c r="M12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12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2" s="9" t="s">
        <v>202</v>
      </c>
      <c r="P122" s="9" t="s">
        <v>691</v>
      </c>
      <c r="Q122" s="9" t="s">
        <v>51</v>
      </c>
      <c r="R122" s="7" t="s">
        <v>692</v>
      </c>
      <c r="S12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2" s="7" t="str">
        <f>phone18[[#This Row],[CONTACTFIRSTNAME]]&amp;"^"&amp;phone18[[#This Row],[CONTACTLASTNAME]]&amp;"^"&amp;phone18[[#This Row],[REGNBR]]</f>
        <v>Peter^Merlone^N175MG</v>
      </c>
      <c r="X12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2" s="37">
        <v>3</v>
      </c>
      <c r="Z122" s="14"/>
      <c r="AD122" s="9" t="str">
        <f>IFERROR(IF(INDEX([1]!email[#All],MATCH(phone18[[#This Row],[Combined]],[1]!email[[#All],[combine]],0),2)=0,"",INDEX([1]!email[#All],MATCH(phone18[[#This Row],[Combined]],[1]!email[[#All],[combine]],0),2)),"")</f>
        <v>peter.merlone@mhrealty.com</v>
      </c>
      <c r="AF122" s="15"/>
      <c r="AG12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San Francisco California</v>
      </c>
    </row>
    <row r="123" spans="1:33" ht="30" hidden="1" x14ac:dyDescent="0.25">
      <c r="A123" s="7">
        <v>64</v>
      </c>
      <c r="B123" s="7" t="str">
        <f>phone18[[#This Row],[Company]]</f>
        <v>A. Duie Pyle, Inc.</v>
      </c>
      <c r="C123" s="8" t="s">
        <v>693</v>
      </c>
      <c r="D123" s="7" t="s">
        <v>66</v>
      </c>
      <c r="E123" s="9" t="s">
        <v>694</v>
      </c>
      <c r="F123" s="8" t="s">
        <v>695</v>
      </c>
      <c r="G123" s="7" t="s">
        <v>258</v>
      </c>
      <c r="H1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3" s="7" t="s">
        <v>696</v>
      </c>
      <c r="L12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West Chester</v>
      </c>
      <c r="M12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PA</v>
      </c>
      <c r="N12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3" s="9" t="s">
        <v>323</v>
      </c>
      <c r="P123" s="9" t="s">
        <v>697</v>
      </c>
      <c r="Q123" s="9" t="s">
        <v>212</v>
      </c>
      <c r="R123" s="7" t="s">
        <v>698</v>
      </c>
      <c r="S12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3" s="7" t="str">
        <f>phone18[[#This Row],[CONTACTFIRSTNAME]]&amp;"^"&amp;phone18[[#This Row],[CONTACTLASTNAME]]&amp;"^"&amp;phone18[[#This Row],[REGNBR]]</f>
        <v>Kevin^Komisor^N1924D</v>
      </c>
      <c r="X12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3" s="37">
        <v>3</v>
      </c>
      <c r="Z123" s="14"/>
      <c r="AD123" s="9" t="str">
        <f>IFERROR(IF(INDEX([1]!email[#All],MATCH(phone18[[#This Row],[Combined]],[1]!email[[#All],[combine]],0),2)=0,"",INDEX([1]!email[#All],MATCH(phone18[[#This Row],[Combined]],[1]!email[[#All],[combine]],0),2)),"")</f>
        <v>kkomisor@aduiepyle.com</v>
      </c>
      <c r="AF123" s="15"/>
      <c r="AG12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24" spans="1:33" ht="30" hidden="1" x14ac:dyDescent="0.25">
      <c r="A124" s="7">
        <v>64</v>
      </c>
      <c r="B124" s="7" t="str">
        <f>phone18[[#This Row],[Company]]</f>
        <v>A. Duie Pyle, Inc.</v>
      </c>
      <c r="C124" s="8" t="s">
        <v>699</v>
      </c>
      <c r="D124" s="7" t="s">
        <v>76</v>
      </c>
      <c r="E124" s="9" t="s">
        <v>694</v>
      </c>
      <c r="F124" s="8" t="s">
        <v>695</v>
      </c>
      <c r="G124" s="7" t="s">
        <v>258</v>
      </c>
      <c r="H1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4" s="7" t="s">
        <v>696</v>
      </c>
      <c r="L12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West Chester</v>
      </c>
      <c r="M12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PA</v>
      </c>
      <c r="N12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4" s="9" t="s">
        <v>323</v>
      </c>
      <c r="P124" s="9" t="s">
        <v>697</v>
      </c>
      <c r="Q124" s="9" t="s">
        <v>212</v>
      </c>
      <c r="R124" s="7" t="s">
        <v>698</v>
      </c>
      <c r="S12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4" s="7" t="str">
        <f>phone18[[#This Row],[CONTACTFIRSTNAME]]&amp;"^"&amp;phone18[[#This Row],[CONTACTLASTNAME]]&amp;"^"&amp;phone18[[#This Row],[REGNBR]]</f>
        <v>Kevin^Komisor^N1924D</v>
      </c>
      <c r="X12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4" s="37">
        <v>3</v>
      </c>
      <c r="Z124" s="14"/>
      <c r="AD124" s="9" t="str">
        <f>IFERROR(IF(INDEX([1]!email[#All],MATCH(phone18[[#This Row],[Combined]],[1]!email[[#All],[combine]],0),2)=0,"",INDEX([1]!email[#All],MATCH(phone18[[#This Row],[Combined]],[1]!email[[#All],[combine]],0),2)),"")</f>
        <v>kkomisor@aduiepyle.com</v>
      </c>
      <c r="AF124" s="15"/>
      <c r="AG12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Altoona Erie and Punxsutawney Pennsylvania</v>
      </c>
    </row>
    <row r="125" spans="1:33" ht="30" hidden="1" x14ac:dyDescent="0.25">
      <c r="A125" s="7">
        <v>64</v>
      </c>
      <c r="B125" s="7" t="str">
        <f>phone18[[#This Row],[Company]]</f>
        <v>N995DP, LLC</v>
      </c>
      <c r="C125" s="8" t="s">
        <v>700</v>
      </c>
      <c r="D125" s="7" t="s">
        <v>66</v>
      </c>
      <c r="E125" s="9" t="s">
        <v>694</v>
      </c>
      <c r="F125" s="8" t="s">
        <v>695</v>
      </c>
      <c r="G125" s="7" t="s">
        <v>37</v>
      </c>
      <c r="H1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5" s="7" t="s">
        <v>701</v>
      </c>
      <c r="L12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New Castle</v>
      </c>
      <c r="M12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DE</v>
      </c>
      <c r="N12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5" s="9" t="s">
        <v>202</v>
      </c>
      <c r="P125" s="9" t="s">
        <v>702</v>
      </c>
      <c r="Q125" s="9" t="s">
        <v>703</v>
      </c>
      <c r="R125" s="7"/>
      <c r="S12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5" s="7" t="str">
        <f>phone18[[#This Row],[CONTACTFIRSTNAME]]&amp;"^"&amp;phone18[[#This Row],[CONTACTLASTNAME]]&amp;"^"&amp;phone18[[#This Row],[REGNBR]]</f>
        <v>Peter^Latta^N1924D</v>
      </c>
      <c r="X12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5" s="37">
        <v>3</v>
      </c>
      <c r="Z125" s="14"/>
      <c r="AD125" s="9" t="str">
        <f>IFERROR(IF(INDEX([1]!email[#All],MATCH(phone18[[#This Row],[Combined]],[1]!email[[#All],[combine]],0),2)=0,"",INDEX([1]!email[#All],MATCH(phone18[[#This Row],[Combined]],[1]!email[[#All],[combine]],0),2)),"")</f>
        <v>platta@aduiepyle.com</v>
      </c>
      <c r="AF125" s="15"/>
      <c r="AG12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26" spans="1:33" ht="30" hidden="1" x14ac:dyDescent="0.25">
      <c r="A126" s="7">
        <v>64</v>
      </c>
      <c r="B126" s="7" t="str">
        <f>phone18[[#This Row],[Company]]</f>
        <v>N995DP, LLC</v>
      </c>
      <c r="C126" s="8" t="s">
        <v>704</v>
      </c>
      <c r="D126" s="7" t="s">
        <v>130</v>
      </c>
      <c r="E126" s="9" t="s">
        <v>694</v>
      </c>
      <c r="F126" s="8" t="s">
        <v>695</v>
      </c>
      <c r="G126" s="7" t="s">
        <v>37</v>
      </c>
      <c r="H1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6" s="7" t="s">
        <v>701</v>
      </c>
      <c r="L12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New Castle</v>
      </c>
      <c r="M12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DE</v>
      </c>
      <c r="N12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6" s="9" t="s">
        <v>202</v>
      </c>
      <c r="P126" s="9" t="s">
        <v>702</v>
      </c>
      <c r="Q126" s="9" t="s">
        <v>703</v>
      </c>
      <c r="R126" s="7"/>
      <c r="S12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6" s="7" t="str">
        <f>phone18[[#This Row],[CONTACTFIRSTNAME]]&amp;"^"&amp;phone18[[#This Row],[CONTACTLASTNAME]]&amp;"^"&amp;phone18[[#This Row],[REGNBR]]</f>
        <v>Peter^Latta^N1924D</v>
      </c>
      <c r="X12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6" s="37">
        <v>3</v>
      </c>
      <c r="Z126" s="14"/>
      <c r="AD126" s="9" t="str">
        <f>IFERROR(IF(INDEX([1]!email[#All],MATCH(phone18[[#This Row],[Combined]],[1]!email[[#All],[combine]],0),2)=0,"",INDEX([1]!email[#All],MATCH(phone18[[#This Row],[Combined]],[1]!email[[#All],[combine]],0),2)),"")</f>
        <v>platta@aduiepyle.com</v>
      </c>
      <c r="AF126" s="15"/>
      <c r="AG12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27" spans="1:33" ht="30" hidden="1" x14ac:dyDescent="0.25">
      <c r="A127" s="7">
        <v>64</v>
      </c>
      <c r="B127" s="7" t="str">
        <f>phone18[[#This Row],[Company]]</f>
        <v>N995DP, LLC</v>
      </c>
      <c r="C127" s="8" t="s">
        <v>705</v>
      </c>
      <c r="D127" s="7" t="s">
        <v>450</v>
      </c>
      <c r="E127" s="9" t="s">
        <v>694</v>
      </c>
      <c r="F127" s="8" t="s">
        <v>695</v>
      </c>
      <c r="G127" s="7" t="s">
        <v>37</v>
      </c>
      <c r="H1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7" s="7" t="s">
        <v>701</v>
      </c>
      <c r="L12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New Castle</v>
      </c>
      <c r="M12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DE</v>
      </c>
      <c r="N12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7" s="9" t="s">
        <v>202</v>
      </c>
      <c r="P127" s="9" t="s">
        <v>702</v>
      </c>
      <c r="Q127" s="9" t="s">
        <v>703</v>
      </c>
      <c r="R127" s="7"/>
      <c r="S12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7" s="7" t="str">
        <f>phone18[[#This Row],[CONTACTFIRSTNAME]]&amp;"^"&amp;phone18[[#This Row],[CONTACTLASTNAME]]&amp;"^"&amp;phone18[[#This Row],[REGNBR]]</f>
        <v>Peter^Latta^N1924D</v>
      </c>
      <c r="X12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7" s="37">
        <v>3</v>
      </c>
      <c r="Z127" s="14"/>
      <c r="AD127" s="9" t="str">
        <f>IFERROR(IF(INDEX([1]!email[#All],MATCH(phone18[[#This Row],[Combined]],[1]!email[[#All],[combine]],0),2)=0,"",INDEX([1]!email[#All],MATCH(phone18[[#This Row],[Combined]],[1]!email[[#All],[combine]],0),2)),"")</f>
        <v>platta@aduiepyle.com</v>
      </c>
      <c r="AF127" s="15"/>
      <c r="AG12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28" spans="1:33" hidden="1" x14ac:dyDescent="0.25">
      <c r="A128" s="7">
        <v>70</v>
      </c>
      <c r="B128" s="7" t="str">
        <f>phone18[[#This Row],[Company]]</f>
        <v>Conquest Air, LLC</v>
      </c>
      <c r="C128" s="8" t="s">
        <v>706</v>
      </c>
      <c r="D128" s="7" t="s">
        <v>707</v>
      </c>
      <c r="E128" s="9" t="s">
        <v>708</v>
      </c>
      <c r="F128" s="8" t="s">
        <v>709</v>
      </c>
      <c r="G128" s="7" t="s">
        <v>37</v>
      </c>
      <c r="H1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N1HE: ADT</v>
      </c>
      <c r="I1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N1HE: OK</v>
      </c>
      <c r="J1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N1HE: United States</v>
      </c>
      <c r="K128" s="7" t="s">
        <v>710</v>
      </c>
      <c r="L12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Ada</v>
      </c>
      <c r="M128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OK</v>
      </c>
      <c r="N12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8" s="9" t="s">
        <v>308</v>
      </c>
      <c r="P128" s="9" t="s">
        <v>711</v>
      </c>
      <c r="Q128" s="9" t="s">
        <v>108</v>
      </c>
      <c r="R128" s="7"/>
      <c r="S12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2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8" s="7" t="str">
        <f>phone18[[#This Row],[CONTACTFIRSTNAME]]&amp;"^"&amp;phone18[[#This Row],[CONTACTLASTNAME]]&amp;"^"&amp;phone18[[#This Row],[REGNBR]]</f>
        <v>David^Hatton^N1HE</v>
      </c>
      <c r="X12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8" s="13">
        <v>1</v>
      </c>
      <c r="Z128" s="14"/>
      <c r="AD128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28" s="28"/>
      <c r="AF128" s="15"/>
      <c r="AG12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Oklahoma </v>
      </c>
    </row>
    <row r="129" spans="1:33" hidden="1" x14ac:dyDescent="0.25">
      <c r="A129" s="7">
        <v>76</v>
      </c>
      <c r="B129" s="7" t="str">
        <f>phone18[[#This Row],[Company]]</f>
        <v>GS 150-217, LLC</v>
      </c>
      <c r="C129" s="8" t="s">
        <v>712</v>
      </c>
      <c r="D129" s="7" t="s">
        <v>130</v>
      </c>
      <c r="E129" s="9" t="s">
        <v>713</v>
      </c>
      <c r="F129" s="8" t="s">
        <v>714</v>
      </c>
      <c r="G129" s="7" t="s">
        <v>37</v>
      </c>
      <c r="H1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N217MS: LOT</v>
      </c>
      <c r="I1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N217MS: IL</v>
      </c>
      <c r="J1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N217MS: United States</v>
      </c>
      <c r="K129" s="7" t="s">
        <v>715</v>
      </c>
      <c r="L12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Chicago</v>
      </c>
      <c r="M12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IL</v>
      </c>
      <c r="N12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9" s="9" t="s">
        <v>716</v>
      </c>
      <c r="P129" s="9" t="s">
        <v>717</v>
      </c>
      <c r="Q129" s="9" t="s">
        <v>73</v>
      </c>
      <c r="R129" s="7"/>
      <c r="S12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2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9" s="7" t="str">
        <f>phone18[[#This Row],[CONTACTFIRSTNAME]]&amp;"^"&amp;phone18[[#This Row],[CONTACTLASTNAME]]&amp;"^"&amp;phone18[[#This Row],[REGNBR]]</f>
        <v>MarrGwen^Townsend^N217MS</v>
      </c>
      <c r="X12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9" s="13">
        <v>1</v>
      </c>
      <c r="Z129" s="14"/>
      <c r="AD129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29" s="28"/>
      <c r="AF129" s="15"/>
      <c r="AG12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Chicago City Illinois</v>
      </c>
    </row>
    <row r="130" spans="1:33" hidden="1" x14ac:dyDescent="0.25">
      <c r="A130" s="7">
        <v>236</v>
      </c>
      <c r="B130" s="7" t="str">
        <f>phone18[[#This Row],[Company]]</f>
        <v>K-Air Charters</v>
      </c>
      <c r="C130" s="8" t="s">
        <v>718</v>
      </c>
      <c r="D130" s="7" t="s">
        <v>111</v>
      </c>
      <c r="E130" s="9" t="s">
        <v>719</v>
      </c>
      <c r="F130" s="8" t="s">
        <v>720</v>
      </c>
      <c r="G130" s="7" t="s">
        <v>461</v>
      </c>
      <c r="H1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VT-GKB: AMD</v>
      </c>
      <c r="I1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VT-GKB: </v>
      </c>
      <c r="J1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VT-GKB: India</v>
      </c>
      <c r="K130" s="7" t="s">
        <v>721</v>
      </c>
      <c r="L13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Kochi, Kerala</v>
      </c>
      <c r="M13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30" s="9" t="s">
        <v>722</v>
      </c>
      <c r="P130" s="9" t="s">
        <v>723</v>
      </c>
      <c r="Q130" s="9" t="s">
        <v>155</v>
      </c>
      <c r="R130" s="7" t="s">
        <v>724</v>
      </c>
      <c r="S13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0" s="7" t="str">
        <f>phone18[[#This Row],[CONTACTFIRSTNAME]]&amp;"^"&amp;phone18[[#This Row],[CONTACTLASTNAME]]&amp;"^"&amp;phone18[[#This Row],[REGNBR]]</f>
        <v>Koshy^Varghese^VT-GKB</v>
      </c>
      <c r="X13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0" s="10"/>
      <c r="AB130" s="7"/>
      <c r="AC130" s="7"/>
      <c r="AD130" s="7" t="str">
        <f>IFERROR(IF(INDEX([1]!email[#All],MATCH(phone18[[#This Row],[Combined]],[1]!email[[#All],[combine]],0),2)=0,"",INDEX([1]!email[#All],MATCH(phone18[[#This Row],[Combined]],[1]!email[[#All],[combine]],0),2)),"")</f>
        <v>operations@k-aircharters.com</v>
      </c>
      <c r="AE130"/>
      <c r="AF130" s="30"/>
      <c r="AG13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1" spans="1:33" hidden="1" x14ac:dyDescent="0.25">
      <c r="A131" s="7">
        <v>236</v>
      </c>
      <c r="B131" s="7" t="str">
        <f>phone18[[#This Row],[Company]]</f>
        <v>K-Air Charters</v>
      </c>
      <c r="C131" s="8" t="s">
        <v>725</v>
      </c>
      <c r="D131" s="7" t="s">
        <v>130</v>
      </c>
      <c r="E131" s="9" t="s">
        <v>719</v>
      </c>
      <c r="F131" s="8" t="s">
        <v>720</v>
      </c>
      <c r="G131" s="7" t="s">
        <v>461</v>
      </c>
      <c r="H1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VT-GKB: AMD</v>
      </c>
      <c r="I1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VT-GKB: </v>
      </c>
      <c r="J1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VT-GKB: India</v>
      </c>
      <c r="K131" s="7" t="s">
        <v>721</v>
      </c>
      <c r="L13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Kochi, Kerala</v>
      </c>
      <c r="M13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31" s="9" t="s">
        <v>722</v>
      </c>
      <c r="P131" s="9" t="s">
        <v>723</v>
      </c>
      <c r="Q131" s="9" t="s">
        <v>155</v>
      </c>
      <c r="R131" s="7" t="s">
        <v>724</v>
      </c>
      <c r="S13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1" s="7" t="str">
        <f>phone18[[#This Row],[CONTACTFIRSTNAME]]&amp;"^"&amp;phone18[[#This Row],[CONTACTLASTNAME]]&amp;"^"&amp;phone18[[#This Row],[REGNBR]]</f>
        <v>Koshy^Varghese^VT-GKB</v>
      </c>
      <c r="X13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1" s="10"/>
      <c r="AB131" s="7"/>
      <c r="AC131" s="7"/>
      <c r="AD131" s="7" t="str">
        <f>IFERROR(IF(INDEX([1]!email[#All],MATCH(phone18[[#This Row],[Combined]],[1]!email[[#All],[combine]],0),2)=0,"",INDEX([1]!email[#All],MATCH(phone18[[#This Row],[Combined]],[1]!email[[#All],[combine]],0),2)),"")</f>
        <v>operations@k-aircharters.com</v>
      </c>
      <c r="AE131"/>
      <c r="AF131" s="30"/>
      <c r="AG13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2" spans="1:33" ht="45" hidden="1" x14ac:dyDescent="0.25">
      <c r="A132" s="7">
        <v>138</v>
      </c>
      <c r="B132" s="7" t="str">
        <f>phone18[[#This Row],[Company]]</f>
        <v>Soliq, SA de CV</v>
      </c>
      <c r="C132" s="8" t="s">
        <v>726</v>
      </c>
      <c r="D132" s="7" t="s">
        <v>66</v>
      </c>
      <c r="E132" s="9" t="s">
        <v>727</v>
      </c>
      <c r="F132" s="8" t="s">
        <v>728</v>
      </c>
      <c r="G132" s="7" t="s">
        <v>175</v>
      </c>
      <c r="H1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N57RG: NTR</v>
      </c>
      <c r="I1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N57RG: </v>
      </c>
      <c r="J1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N57RG: Mexico</v>
      </c>
      <c r="K132" s="7" t="s">
        <v>729</v>
      </c>
      <c r="L13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</v>
      </c>
      <c r="M13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32" s="9" t="s">
        <v>730</v>
      </c>
      <c r="P132" s="9" t="s">
        <v>731</v>
      </c>
      <c r="Q132" s="9" t="s">
        <v>732</v>
      </c>
      <c r="R132" s="7" t="s">
        <v>733</v>
      </c>
      <c r="S13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3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2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Jorge^Siller^N57RG</v>
      </c>
      <c r="V132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Roberto^
Gonzalez Valdez^N57RG</v>
      </c>
      <c r="X132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32" s="10"/>
      <c r="AB132" s="7"/>
      <c r="AC132" s="7"/>
      <c r="AD132" s="7" t="str">
        <f>IFERROR(IF(INDEX([1]!email[#All],MATCH(phone18[[#This Row],[Combined]],[1]!email[[#All],[combine]],0),2)=0,"",INDEX([1]!email[#All],MATCH(phone18[[#This Row],[Combined]],[1]!email[[#All],[combine]],0),2)),"")</f>
        <v>sillerjorge@hotmail.com</v>
      </c>
      <c r="AE132"/>
      <c r="AF132" s="30"/>
      <c r="AG13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3" spans="1:33" hidden="1" x14ac:dyDescent="0.25">
      <c r="A133" s="7">
        <v>138</v>
      </c>
      <c r="B133" s="7" t="str">
        <f>phone18[[#This Row],[Company]]</f>
        <v>Soliq, SA de CV</v>
      </c>
      <c r="C133" s="8" t="s">
        <v>734</v>
      </c>
      <c r="D133" s="7" t="s">
        <v>130</v>
      </c>
      <c r="E133" s="9" t="s">
        <v>727</v>
      </c>
      <c r="F133" s="8" t="s">
        <v>728</v>
      </c>
      <c r="G133" s="7" t="s">
        <v>258</v>
      </c>
      <c r="H1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N57RG: NTR</v>
      </c>
      <c r="I1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N57RG: </v>
      </c>
      <c r="J1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N57RG: Mexico</v>
      </c>
      <c r="K133" s="7" t="s">
        <v>729</v>
      </c>
      <c r="L13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</v>
      </c>
      <c r="M13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33" s="9" t="s">
        <v>735</v>
      </c>
      <c r="P133" s="9" t="s">
        <v>736</v>
      </c>
      <c r="Q133" s="9" t="s">
        <v>212</v>
      </c>
      <c r="R133" s="7" t="s">
        <v>733</v>
      </c>
      <c r="S13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3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3" s="7" t="str">
        <f>phone18[[#This Row],[CONTACTFIRSTNAME]]&amp;"^"&amp;phone18[[#This Row],[CONTACTLASTNAME]]&amp;"^"&amp;phone18[[#This Row],[REGNBR]]</f>
        <v>Jorge^Siller^N57RG</v>
      </c>
      <c r="X13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3" s="10"/>
      <c r="AB133" s="7"/>
      <c r="AC133" s="7"/>
      <c r="AD133" s="7" t="str">
        <f>IFERROR(IF(INDEX([1]!email[#All],MATCH(phone18[[#This Row],[Combined]],[1]!email[[#All],[combine]],0),2)=0,"",INDEX([1]!email[#All],MATCH(phone18[[#This Row],[Combined]],[1]!email[[#All],[combine]],0),2)),"")</f>
        <v>sillerjorge@hotmail.com</v>
      </c>
      <c r="AE133"/>
      <c r="AF133" s="30"/>
      <c r="AG13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4" spans="1:33" ht="30" hidden="1" x14ac:dyDescent="0.25">
      <c r="A134" s="7">
        <v>138</v>
      </c>
      <c r="B134" s="7" t="str">
        <f>phone18[[#This Row],[Company]]</f>
        <v>Soliq, SA de CV</v>
      </c>
      <c r="C134" s="8" t="s">
        <v>737</v>
      </c>
      <c r="D134" s="7" t="s">
        <v>130</v>
      </c>
      <c r="E134" s="9" t="s">
        <v>727</v>
      </c>
      <c r="F134" s="8" t="s">
        <v>728</v>
      </c>
      <c r="G134" s="7" t="s">
        <v>37</v>
      </c>
      <c r="H1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N57RG: NTR</v>
      </c>
      <c r="I1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N57RG: </v>
      </c>
      <c r="J1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N57RG: Mexico</v>
      </c>
      <c r="K134" s="7" t="s">
        <v>729</v>
      </c>
      <c r="L13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</v>
      </c>
      <c r="M13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34" s="9" t="s">
        <v>738</v>
      </c>
      <c r="P134" s="9" t="s">
        <v>739</v>
      </c>
      <c r="Q134" s="9" t="s">
        <v>740</v>
      </c>
      <c r="R134" s="7" t="s">
        <v>733</v>
      </c>
      <c r="S13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Opens-9, Clicks-7</v>
      </c>
      <c r="T13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4" s="7" t="str">
        <f>phone18[[#This Row],[CONTACTFIRSTNAME]]&amp;"^"&amp;phone18[[#This Row],[CONTACTLASTNAME]]&amp;"^"&amp;phone18[[#This Row],[REGNBR]]</f>
        <v>Roberto^Gonzalez Valdez^N57RG</v>
      </c>
      <c r="X13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4" s="10"/>
      <c r="AB134" s="7"/>
      <c r="AC134" s="7"/>
      <c r="AD134" s="7" t="str">
        <f>IFERROR(IF(INDEX([1]!email[#All],MATCH(phone18[[#This Row],[Combined]],[1]!email[[#All],[combine]],0),2)=0,"",INDEX([1]!email[#All],MATCH(phone18[[#This Row],[Combined]],[1]!email[[#All],[combine]],0),2)),"")</f>
        <v>robgonval@hotmail.com</v>
      </c>
      <c r="AE134"/>
      <c r="AF134" s="30"/>
      <c r="AG13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5" spans="1:33" hidden="1" x14ac:dyDescent="0.25">
      <c r="A135" s="7">
        <v>78</v>
      </c>
      <c r="B135" s="7" t="str">
        <f>phone18[[#This Row],[Company]]</f>
        <v>Gator Tracks, LLC</v>
      </c>
      <c r="C135" s="8" t="s">
        <v>741</v>
      </c>
      <c r="D135" s="7" t="s">
        <v>130</v>
      </c>
      <c r="E135" s="9" t="s">
        <v>742</v>
      </c>
      <c r="F135" s="8" t="s">
        <v>743</v>
      </c>
      <c r="G135" s="7" t="s">
        <v>37</v>
      </c>
      <c r="H1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N224GG: DSI</v>
      </c>
      <c r="I1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N224GG: FL</v>
      </c>
      <c r="J1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N224GG: United States</v>
      </c>
      <c r="K135" s="7" t="s">
        <v>744</v>
      </c>
      <c r="L13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Ft. Walton Beach</v>
      </c>
      <c r="M13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13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35" s="9" t="s">
        <v>745</v>
      </c>
      <c r="P135" s="9" t="s">
        <v>746</v>
      </c>
      <c r="Q135" s="9" t="s">
        <v>108</v>
      </c>
      <c r="R135" s="7"/>
      <c r="S13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3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returned</v>
      </c>
      <c r="U135" s="7" t="str">
        <f>phone18[[#This Row],[CONTACTFIRSTNAME]]&amp;"^"&amp;phone18[[#This Row],[CONTACTLASTNAME]]&amp;"^"&amp;phone18[[#This Row],[REGNBR]]</f>
        <v>Les^Rose^N224GG</v>
      </c>
      <c r="X13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5" s="47">
        <v>4</v>
      </c>
      <c r="Z135" s="14"/>
      <c r="AD13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35" s="15"/>
      <c r="AG13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Jacksonville Florida </v>
      </c>
    </row>
    <row r="136" spans="1:33" hidden="1" x14ac:dyDescent="0.25">
      <c r="A136" s="7">
        <v>222</v>
      </c>
      <c r="B136" s="7" t="str">
        <f>phone18[[#This Row],[Company]]</f>
        <v>AMC Aviation Sp. z.o.o.</v>
      </c>
      <c r="C136" s="8" t="s">
        <v>747</v>
      </c>
      <c r="D136" s="7" t="s">
        <v>66</v>
      </c>
      <c r="E136" s="9" t="s">
        <v>748</v>
      </c>
      <c r="F136" s="8" t="s">
        <v>749</v>
      </c>
      <c r="G136" s="7" t="s">
        <v>69</v>
      </c>
      <c r="H1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SP-TBF: WRO</v>
      </c>
      <c r="I1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SP-TBF: </v>
      </c>
      <c r="J1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SP-TBF: Poland</v>
      </c>
      <c r="K136" s="7" t="s">
        <v>750</v>
      </c>
      <c r="L13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Warsaw</v>
      </c>
      <c r="M13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Poland</v>
      </c>
      <c r="O136" s="9" t="s">
        <v>751</v>
      </c>
      <c r="P136" s="9" t="s">
        <v>752</v>
      </c>
      <c r="Q136" s="9" t="s">
        <v>753</v>
      </c>
      <c r="R136" s="7" t="s">
        <v>754</v>
      </c>
      <c r="S13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6" s="7" t="str">
        <f>phone18[[#This Row],[CONTACTFIRSTNAME]]&amp;"^"&amp;phone18[[#This Row],[CONTACTLASTNAME]]&amp;"^"&amp;phone18[[#This Row],[REGNBR]]</f>
        <v>Jarek^Pierzchala^SP-TBF</v>
      </c>
      <c r="X13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6" s="10"/>
      <c r="AB136" s="7"/>
      <c r="AC136" s="7"/>
      <c r="AD136" s="7" t="str">
        <f>IFERROR(IF(INDEX([1]!email[#All],MATCH(phone18[[#This Row],[Combined]],[1]!email[[#All],[combine]],0),2)=0,"",INDEX([1]!email[#All],MATCH(phone18[[#This Row],[Combined]],[1]!email[[#All],[combine]],0),2)),"")</f>
        <v>jarek.pierzchala@amcaviation.eu</v>
      </c>
      <c r="AE136"/>
      <c r="AF136" s="30"/>
      <c r="AG13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7" spans="1:33" hidden="1" x14ac:dyDescent="0.25">
      <c r="A137" s="7">
        <v>222</v>
      </c>
      <c r="B137" s="7" t="str">
        <f>phone18[[#This Row],[Company]]</f>
        <v>AMC Aviation Sp. z.o.o.</v>
      </c>
      <c r="C137" s="8" t="s">
        <v>755</v>
      </c>
      <c r="D137" s="7" t="s">
        <v>130</v>
      </c>
      <c r="E137" s="9" t="s">
        <v>748</v>
      </c>
      <c r="F137" s="8" t="s">
        <v>749</v>
      </c>
      <c r="G137" s="7" t="s">
        <v>69</v>
      </c>
      <c r="H1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SP-TBF: WRO</v>
      </c>
      <c r="I1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SP-TBF: </v>
      </c>
      <c r="J1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SP-TBF: Poland</v>
      </c>
      <c r="K137" s="7" t="s">
        <v>750</v>
      </c>
      <c r="L13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Warsaw</v>
      </c>
      <c r="M13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Poland</v>
      </c>
      <c r="O137" s="9" t="s">
        <v>751</v>
      </c>
      <c r="P137" s="9" t="s">
        <v>752</v>
      </c>
      <c r="Q137" s="9" t="s">
        <v>753</v>
      </c>
      <c r="R137" s="7" t="s">
        <v>754</v>
      </c>
      <c r="S13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7" s="7" t="str">
        <f>phone18[[#This Row],[CONTACTFIRSTNAME]]&amp;"^"&amp;phone18[[#This Row],[CONTACTLASTNAME]]&amp;"^"&amp;phone18[[#This Row],[REGNBR]]</f>
        <v>Jarek^Pierzchala^SP-TBF</v>
      </c>
      <c r="X13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7" s="10"/>
      <c r="AB137" s="7"/>
      <c r="AC137" s="7"/>
      <c r="AD137" s="7" t="str">
        <f>IFERROR(IF(INDEX([1]!email[#All],MATCH(phone18[[#This Row],[Combined]],[1]!email[[#All],[combine]],0),2)=0,"",INDEX([1]!email[#All],MATCH(phone18[[#This Row],[Combined]],[1]!email[[#All],[combine]],0),2)),"")</f>
        <v>jarek.pierzchala@amcaviation.eu</v>
      </c>
      <c r="AE137"/>
      <c r="AF137" s="30"/>
      <c r="AG13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8" spans="1:33" hidden="1" x14ac:dyDescent="0.25">
      <c r="A138" s="7">
        <v>222</v>
      </c>
      <c r="B138" s="7" t="str">
        <f>phone18[[#This Row],[Company]]</f>
        <v>Kaczmarski Group SP z.o.o.</v>
      </c>
      <c r="C138" s="8" t="s">
        <v>756</v>
      </c>
      <c r="D138" s="7" t="s">
        <v>34</v>
      </c>
      <c r="E138" s="9" t="s">
        <v>748</v>
      </c>
      <c r="F138" s="8" t="s">
        <v>749</v>
      </c>
      <c r="G138" s="7" t="s">
        <v>37</v>
      </c>
      <c r="H1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SP-TBF: WRO</v>
      </c>
      <c r="I1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SP-TBF: </v>
      </c>
      <c r="J1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SP-TBF: Poland</v>
      </c>
      <c r="K138" s="7" t="s">
        <v>757</v>
      </c>
      <c r="L13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Wroclaw</v>
      </c>
      <c r="M13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Poland</v>
      </c>
      <c r="O138" s="9" t="s">
        <v>758</v>
      </c>
      <c r="P138" s="9" t="s">
        <v>759</v>
      </c>
      <c r="Q138" s="9" t="s">
        <v>760</v>
      </c>
      <c r="R138" s="7" t="s">
        <v>761</v>
      </c>
      <c r="S13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3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8" s="7" t="str">
        <f>phone18[[#This Row],[CONTACTFIRSTNAME]]&amp;"^"&amp;phone18[[#This Row],[CONTACTLASTNAME]]&amp;"^"&amp;phone18[[#This Row],[REGNBR]]</f>
        <v>Martin^Kaczmarski^SP-TBF</v>
      </c>
      <c r="X13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8" s="10"/>
      <c r="AB138" s="7"/>
      <c r="AC138" s="7"/>
      <c r="AD138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38"/>
      <c r="AF138" s="30"/>
      <c r="AG13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9" spans="1:33" ht="30" hidden="1" x14ac:dyDescent="0.25">
      <c r="A139" s="7">
        <v>226</v>
      </c>
      <c r="B139" s="7" t="str">
        <f>phone18[[#This Row],[Company]]</f>
        <v>BarAir</v>
      </c>
      <c r="C139" s="8" t="s">
        <v>762</v>
      </c>
      <c r="D139" s="7" t="s">
        <v>111</v>
      </c>
      <c r="E139" s="9" t="s">
        <v>763</v>
      </c>
      <c r="F139" s="8" t="s">
        <v>764</v>
      </c>
      <c r="G139" s="7" t="s">
        <v>616</v>
      </c>
      <c r="H1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TC-AEH: ISL</v>
      </c>
      <c r="I1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TC-AEH: </v>
      </c>
      <c r="J1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TC-AEH: Turkey</v>
      </c>
      <c r="K139" s="7" t="s">
        <v>765</v>
      </c>
      <c r="L13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Istanbul</v>
      </c>
      <c r="M13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Turkey</v>
      </c>
      <c r="O139" s="9" t="s">
        <v>766</v>
      </c>
      <c r="P139" s="9" t="s">
        <v>767</v>
      </c>
      <c r="Q139" s="9" t="s">
        <v>417</v>
      </c>
      <c r="R139" s="7"/>
      <c r="S13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3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9" s="7" t="str">
        <f>phone18[[#This Row],[CONTACTFIRSTNAME]]&amp;"^"&amp;phone18[[#This Row],[CONTACTLASTNAME]]&amp;"^"&amp;phone18[[#This Row],[REGNBR]]</f>
        <v>Serdar^Ertan^TC-AEH</v>
      </c>
      <c r="X13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9" s="10"/>
      <c r="AB139" s="7"/>
      <c r="AC139" s="7"/>
      <c r="AD139" s="7" t="str">
        <f>IFERROR(IF(INDEX([1]!email[#All],MATCH(phone18[[#This Row],[Combined]],[1]!email[[#All],[combine]],0),2)=0,"",INDEX([1]!email[#All],MATCH(phone18[[#This Row],[Combined]],[1]!email[[#All],[combine]],0),2)),"")</f>
        <v>serdar@tahe.com.tr</v>
      </c>
      <c r="AE139"/>
      <c r="AF139" s="30"/>
      <c r="AG13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40" spans="1:33" ht="30" hidden="1" x14ac:dyDescent="0.25">
      <c r="A140" s="7">
        <v>226</v>
      </c>
      <c r="B140" s="7" t="str">
        <f>phone18[[#This Row],[Company]]</f>
        <v>BarAir</v>
      </c>
      <c r="C140" s="8" t="s">
        <v>768</v>
      </c>
      <c r="D140" s="7" t="s">
        <v>130</v>
      </c>
      <c r="E140" s="9" t="s">
        <v>763</v>
      </c>
      <c r="F140" s="8" t="s">
        <v>764</v>
      </c>
      <c r="G140" s="7" t="s">
        <v>616</v>
      </c>
      <c r="H1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TC-AEH: ISL</v>
      </c>
      <c r="I1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TC-AEH: </v>
      </c>
      <c r="J1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TC-AEH: Turkey</v>
      </c>
      <c r="K140" s="7" t="s">
        <v>765</v>
      </c>
      <c r="L14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Istanbul</v>
      </c>
      <c r="M14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4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Turkey</v>
      </c>
      <c r="O140" s="9" t="s">
        <v>766</v>
      </c>
      <c r="P140" s="9" t="s">
        <v>767</v>
      </c>
      <c r="Q140" s="9" t="s">
        <v>417</v>
      </c>
      <c r="R140" s="7"/>
      <c r="S14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4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0" s="7" t="str">
        <f>phone18[[#This Row],[CONTACTFIRSTNAME]]&amp;"^"&amp;phone18[[#This Row],[CONTACTLASTNAME]]&amp;"^"&amp;phone18[[#This Row],[REGNBR]]</f>
        <v>Serdar^Ertan^TC-AEH</v>
      </c>
      <c r="X14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0" s="10"/>
      <c r="AB140" s="7"/>
      <c r="AC140" s="7"/>
      <c r="AD140" s="7" t="str">
        <f>IFERROR(IF(INDEX([1]!email[#All],MATCH(phone18[[#This Row],[Combined]],[1]!email[[#All],[combine]],0),2)=0,"",INDEX([1]!email[#All],MATCH(phone18[[#This Row],[Combined]],[1]!email[[#All],[combine]],0),2)),"")</f>
        <v>serdar@tahe.com.tr</v>
      </c>
      <c r="AE140"/>
      <c r="AF140" s="30"/>
      <c r="AG14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41" spans="1:33" ht="30" hidden="1" x14ac:dyDescent="0.25">
      <c r="A141" s="7">
        <v>80</v>
      </c>
      <c r="B141" s="7" t="str">
        <f>phone18[[#This Row],[Company]]</f>
        <v>The Goodyear Tire &amp; Rubber Company, Goodyear Tire &amp; Rubber Company</v>
      </c>
      <c r="C141" s="8" t="s">
        <v>769</v>
      </c>
      <c r="D141" s="7" t="s">
        <v>34</v>
      </c>
      <c r="E141" s="9" t="s">
        <v>770</v>
      </c>
      <c r="F141" s="8" t="s">
        <v>771</v>
      </c>
      <c r="G141" s="7" t="s">
        <v>37</v>
      </c>
      <c r="H1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N22G: CAK
N24G: CAK</v>
      </c>
      <c r="I1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N22G: OH
N24G: OH</v>
      </c>
      <c r="J1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N22G: United States
N24G: United States</v>
      </c>
      <c r="K141" s="9" t="s">
        <v>772</v>
      </c>
      <c r="L14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Akron</v>
      </c>
      <c r="M14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4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1" s="9" t="s">
        <v>773</v>
      </c>
      <c r="P141" s="9" t="s">
        <v>774</v>
      </c>
      <c r="Q141" s="9" t="s">
        <v>775</v>
      </c>
      <c r="R141" s="7" t="s">
        <v>776</v>
      </c>
      <c r="S14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4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41" s="7" t="str">
        <f>phone18[[#This Row],[CONTACTFIRSTNAME]]&amp;"^"&amp;phone18[[#This Row],[CONTACTLASTNAME]]&amp;"^"&amp;phone18[[#This Row],[REGNBR]]</f>
        <v>Laura^Thompson^N22G, N24G</v>
      </c>
      <c r="X14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1" s="13">
        <v>1</v>
      </c>
      <c r="Z141" s="14"/>
      <c r="AD14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41" s="15"/>
      <c r="AG14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Cleveland Ohio</v>
      </c>
    </row>
    <row r="142" spans="1:33" ht="30" hidden="1" x14ac:dyDescent="0.25">
      <c r="A142" s="7">
        <v>80</v>
      </c>
      <c r="B142" s="7" t="str">
        <f>phone18[[#This Row],[Company]]</f>
        <v>The Goodyear Tire &amp; Rubber Company, Goodyear Tire &amp; Rubber Company</v>
      </c>
      <c r="C142" s="8" t="s">
        <v>769</v>
      </c>
      <c r="D142" s="7" t="s">
        <v>34</v>
      </c>
      <c r="E142" s="9" t="s">
        <v>770</v>
      </c>
      <c r="F142" s="8" t="s">
        <v>771</v>
      </c>
      <c r="G142" s="7" t="s">
        <v>37</v>
      </c>
      <c r="H1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N22G: CAK
N24G: CAK</v>
      </c>
      <c r="I1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N22G: OH
N24G: OH</v>
      </c>
      <c r="J1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N22G: United States
N24G: United States</v>
      </c>
      <c r="K142" s="9" t="s">
        <v>772</v>
      </c>
      <c r="L14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Akron</v>
      </c>
      <c r="M14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4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2" s="9" t="s">
        <v>97</v>
      </c>
      <c r="P142" s="9" t="s">
        <v>777</v>
      </c>
      <c r="Q142" s="9" t="s">
        <v>703</v>
      </c>
      <c r="R142" s="7" t="s">
        <v>776</v>
      </c>
      <c r="S14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4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42" s="7" t="str">
        <f>phone18[[#This Row],[CONTACTFIRSTNAME]]&amp;"^"&amp;phone18[[#This Row],[CONTACTLASTNAME]]&amp;"^"&amp;phone18[[#This Row],[REGNBR]]</f>
        <v>Richard^Kramer^N22G, N24G</v>
      </c>
      <c r="X14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2" s="13">
        <v>1</v>
      </c>
      <c r="Z142" s="14"/>
      <c r="AD14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42" s="15"/>
      <c r="AG14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Cleveland Ohio</v>
      </c>
    </row>
    <row r="143" spans="1:33" ht="30" hidden="1" x14ac:dyDescent="0.25">
      <c r="A143" s="7">
        <v>80</v>
      </c>
      <c r="B143" s="7" t="str">
        <f>phone18[[#This Row],[Company]]</f>
        <v>Goodyear Flight Department</v>
      </c>
      <c r="C143" s="8"/>
      <c r="D143" s="7" t="s">
        <v>778</v>
      </c>
      <c r="E143" s="9" t="s">
        <v>770</v>
      </c>
      <c r="F143" s="8" t="s">
        <v>771</v>
      </c>
      <c r="G143" s="7" t="s">
        <v>258</v>
      </c>
      <c r="H14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N22G: CAK
N24G: CAK</v>
      </c>
      <c r="I14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N22G: OH
N24G: OH</v>
      </c>
      <c r="J14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N22G: United States
N24G: United States</v>
      </c>
      <c r="K143" s="7" t="s">
        <v>779</v>
      </c>
      <c r="L14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North Canton</v>
      </c>
      <c r="M14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4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3" s="7" t="s">
        <v>210</v>
      </c>
      <c r="P143" s="7" t="s">
        <v>780</v>
      </c>
      <c r="Q143" s="7" t="s">
        <v>155</v>
      </c>
      <c r="R143" s="7" t="str">
        <f>IFERROR(INDEX([1]!JETNET[#All],MATCH(,[1]!JETNET[[#All],[COMPANYNAME]],0),MATCH("COMPWEBADDRESS",[1]!JETNET[#Headers],0)),"")</f>
        <v/>
      </c>
      <c r="S14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4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3" s="7" t="str">
        <f>phone18[[#This Row],[CONTACTFIRSTNAME]]&amp;"^"&amp;phone18[[#This Row],[CONTACTLASTNAME]]&amp;"^"&amp;phone18[[#This Row],[REGNBR]]</f>
        <v>Chris^Kostiuk^N22G, N24G</v>
      </c>
      <c r="X14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3" s="37">
        <v>3</v>
      </c>
      <c r="Z143" s="14"/>
      <c r="AD143" s="9" t="str">
        <f>IFERROR(IF(INDEX([1]!email[#All],MATCH(phone18[[#This Row],[Combined]],[1]!email[[#All],[combine]],0),2)=0,"",INDEX([1]!email[#All],MATCH(phone18[[#This Row],[Combined]],[1]!email[[#All],[combine]],0),2)),"")</f>
        <v>chris_kostiuk@goodyear.com</v>
      </c>
      <c r="AF143" s="15"/>
      <c r="AG14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44" spans="1:33" ht="30" hidden="1" x14ac:dyDescent="0.25">
      <c r="A144" s="7">
        <v>82</v>
      </c>
      <c r="B144" s="7" t="str">
        <f>phone18[[#This Row],[Company]]</f>
        <v>Encore Wire Corporation</v>
      </c>
      <c r="C144" s="8" t="s">
        <v>781</v>
      </c>
      <c r="D144" s="7" t="s">
        <v>121</v>
      </c>
      <c r="E144" s="9" t="s">
        <v>782</v>
      </c>
      <c r="F144" s="8" t="s">
        <v>783</v>
      </c>
      <c r="G144" s="7" t="s">
        <v>37</v>
      </c>
      <c r="H1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N23EW: TKI</v>
      </c>
      <c r="I1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N23EW: TX</v>
      </c>
      <c r="J1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N23EW: United States</v>
      </c>
      <c r="K144" s="7" t="s">
        <v>784</v>
      </c>
      <c r="L14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McKinney</v>
      </c>
      <c r="M14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4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4" s="9" t="s">
        <v>544</v>
      </c>
      <c r="P144" s="9" t="s">
        <v>785</v>
      </c>
      <c r="Q144" s="9" t="s">
        <v>51</v>
      </c>
      <c r="R144" s="7" t="s">
        <v>786</v>
      </c>
      <c r="S14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4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4" s="7" t="str">
        <f>phone18[[#This Row],[CONTACTFIRSTNAME]]&amp;"^"&amp;phone18[[#This Row],[CONTACTLASTNAME]]&amp;"^"&amp;phone18[[#This Row],[REGNBR]]</f>
        <v>Daniel^Jones^N23EW</v>
      </c>
      <c r="X14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4" s="37">
        <v>3</v>
      </c>
      <c r="Z144" s="14"/>
      <c r="AD144" s="9" t="str">
        <f>IFERROR(IF(INDEX([1]!email[#All],MATCH(phone18[[#This Row],[Combined]],[1]!email[[#All],[combine]],0),2)=0,"",INDEX([1]!email[#All],MATCH(phone18[[#This Row],[Combined]],[1]!email[[#All],[combine]],0),2)),"")</f>
        <v>Daniel.jones@encorewire.com</v>
      </c>
      <c r="AF144" s="15"/>
      <c r="AG14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Dallas Texas</v>
      </c>
    </row>
    <row r="145" spans="1:33" hidden="1" x14ac:dyDescent="0.25">
      <c r="A145" s="7">
        <v>86</v>
      </c>
      <c r="B145" s="7" t="str">
        <f>phone18[[#This Row],[Company]]</f>
        <v>Willow Fabrics and Consulting, LLC</v>
      </c>
      <c r="C145" s="8" t="s">
        <v>787</v>
      </c>
      <c r="D145" s="7" t="s">
        <v>34</v>
      </c>
      <c r="E145" s="9" t="s">
        <v>145</v>
      </c>
      <c r="F145" s="8" t="s">
        <v>146</v>
      </c>
      <c r="G145" s="7" t="s">
        <v>258</v>
      </c>
      <c r="H1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N248SL: PBC</v>
      </c>
      <c r="I1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N248SL: </v>
      </c>
      <c r="J1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N248SL: Mexico</v>
      </c>
      <c r="K145" s="7" t="s">
        <v>788</v>
      </c>
      <c r="L14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Milford</v>
      </c>
      <c r="M14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DE</v>
      </c>
      <c r="N14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5" s="9" t="s">
        <v>789</v>
      </c>
      <c r="P145" s="9" t="s">
        <v>790</v>
      </c>
      <c r="Q145" s="9" t="s">
        <v>73</v>
      </c>
      <c r="R145" s="7"/>
      <c r="S14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4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5" s="7" t="str">
        <f>phone18[[#This Row],[CONTACTFIRSTNAME]]&amp;"^"&amp;phone18[[#This Row],[CONTACTLASTNAME]]&amp;"^"&amp;phone18[[#This Row],[REGNBR]]</f>
        <v>Jeffry^Wright^N248SL</v>
      </c>
      <c r="X14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5" s="37">
        <v>3</v>
      </c>
      <c r="Z145" s="14"/>
      <c r="AD145" s="9" t="str">
        <f>IFERROR(IF(INDEX([1]!email[#All],MATCH(phone18[[#This Row],[Combined]],[1]!email[[#All],[combine]],0),2)=0,"",INDEX([1]!email[#All],MATCH(phone18[[#This Row],[Combined]],[1]!email[[#All],[combine]],0),2)),"")</f>
        <v>jeff@airplan.us</v>
      </c>
      <c r="AF145" s="15"/>
      <c r="AG14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San Francisco North/East Bay </v>
      </c>
    </row>
    <row r="146" spans="1:33" ht="30" hidden="1" x14ac:dyDescent="0.25">
      <c r="A146" s="7">
        <v>90</v>
      </c>
      <c r="B146" s="7" t="str">
        <f>phone18[[#This Row],[Company]]</f>
        <v>3 KB Investments, LLC</v>
      </c>
      <c r="C146" s="8" t="s">
        <v>791</v>
      </c>
      <c r="D146" s="7" t="s">
        <v>111</v>
      </c>
      <c r="E146" s="9" t="s">
        <v>792</v>
      </c>
      <c r="F146" s="8" t="s">
        <v>793</v>
      </c>
      <c r="G146" s="7" t="s">
        <v>37</v>
      </c>
      <c r="H1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N27KB: SBY</v>
      </c>
      <c r="I1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N27KB: MD</v>
      </c>
      <c r="J1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N27KB: United States</v>
      </c>
      <c r="K146" s="7" t="s">
        <v>794</v>
      </c>
      <c r="L14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Jacksboro</v>
      </c>
      <c r="M14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4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6" s="9" t="s">
        <v>106</v>
      </c>
      <c r="P146" s="9" t="s">
        <v>795</v>
      </c>
      <c r="Q146" s="9" t="s">
        <v>108</v>
      </c>
      <c r="R146" s="7"/>
      <c r="S14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4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6" s="7" t="str">
        <f>phone18[[#This Row],[CONTACTFIRSTNAME]]&amp;"^"&amp;phone18[[#This Row],[CONTACTLASTNAME]]&amp;"^"&amp;phone18[[#This Row],[REGNBR]]</f>
        <v>Kenneth^Swan^N27KB</v>
      </c>
      <c r="X14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6" s="37">
        <v>3</v>
      </c>
      <c r="Z146" s="14"/>
      <c r="AD146" s="9" t="str">
        <f>IFERROR(IF(INDEX([1]!email[#All],MATCH(phone18[[#This Row],[Combined]],[1]!email[[#All],[combine]],0),2)=0,"",INDEX([1]!email[#All],MATCH(phone18[[#This Row],[Combined]],[1]!email[[#All],[combine]],0),2)),"")</f>
        <v>ken@swanpclp.com</v>
      </c>
      <c r="AF146" s="15"/>
      <c r="AG14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Texas </v>
      </c>
    </row>
    <row r="147" spans="1:33" ht="30" hidden="1" x14ac:dyDescent="0.25">
      <c r="A147" s="7">
        <v>90</v>
      </c>
      <c r="B147" s="7" t="str">
        <f>phone18[[#This Row],[Company]]</f>
        <v>3 KB Investments, LLC</v>
      </c>
      <c r="C147" s="8" t="s">
        <v>796</v>
      </c>
      <c r="D147" s="7" t="s">
        <v>130</v>
      </c>
      <c r="E147" s="9" t="s">
        <v>792</v>
      </c>
      <c r="F147" s="8" t="s">
        <v>793</v>
      </c>
      <c r="G147" s="7" t="s">
        <v>37</v>
      </c>
      <c r="H1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N27KB: SBY</v>
      </c>
      <c r="I1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N27KB: MD</v>
      </c>
      <c r="J1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N27KB: United States</v>
      </c>
      <c r="K147" s="7" t="s">
        <v>794</v>
      </c>
      <c r="L14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Jacksboro</v>
      </c>
      <c r="M14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4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7" s="9" t="s">
        <v>106</v>
      </c>
      <c r="P147" s="9" t="s">
        <v>795</v>
      </c>
      <c r="Q147" s="9" t="s">
        <v>108</v>
      </c>
      <c r="R147" s="7"/>
      <c r="S14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4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7" s="7" t="str">
        <f>phone18[[#This Row],[CONTACTFIRSTNAME]]&amp;"^"&amp;phone18[[#This Row],[CONTACTLASTNAME]]&amp;"^"&amp;phone18[[#This Row],[REGNBR]]</f>
        <v>Kenneth^Swan^N27KB</v>
      </c>
      <c r="X14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7" s="37">
        <v>3</v>
      </c>
      <c r="Z147" s="14"/>
      <c r="AD147" s="9" t="str">
        <f>IFERROR(IF(INDEX([1]!email[#All],MATCH(phone18[[#This Row],[Combined]],[1]!email[[#All],[combine]],0),2)=0,"",INDEX([1]!email[#All],MATCH(phone18[[#This Row],[Combined]],[1]!email[[#All],[combine]],0),2)),"")</f>
        <v>ken@swanpclp.com</v>
      </c>
      <c r="AF147" s="15"/>
      <c r="AG14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Texas </v>
      </c>
    </row>
    <row r="148" spans="1:33" hidden="1" x14ac:dyDescent="0.25">
      <c r="A148" s="7">
        <v>92</v>
      </c>
      <c r="B148" s="7" t="str">
        <f>phone18[[#This Row],[Company]]</f>
        <v>Northern Jet Management</v>
      </c>
      <c r="C148" s="8" t="s">
        <v>797</v>
      </c>
      <c r="D148" s="7" t="s">
        <v>34</v>
      </c>
      <c r="E148" s="9" t="s">
        <v>798</v>
      </c>
      <c r="F148" s="8" t="s">
        <v>799</v>
      </c>
      <c r="G148" s="7" t="s">
        <v>69</v>
      </c>
      <c r="H1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N285GA: MKG</v>
      </c>
      <c r="I1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N285GA: MI</v>
      </c>
      <c r="J1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N285GA: United States</v>
      </c>
      <c r="K148" s="7" t="s">
        <v>800</v>
      </c>
      <c r="L14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Grand Rapids</v>
      </c>
      <c r="M14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4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8" s="9" t="s">
        <v>801</v>
      </c>
      <c r="P148" s="9" t="s">
        <v>802</v>
      </c>
      <c r="Q148" s="9" t="s">
        <v>73</v>
      </c>
      <c r="R148" s="7" t="s">
        <v>803</v>
      </c>
      <c r="S14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4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8" s="7" t="str">
        <f>phone18[[#This Row],[CONTACTFIRSTNAME]]&amp;"^"&amp;phone18[[#This Row],[CONTACTLASTNAME]]&amp;"^"&amp;phone18[[#This Row],[REGNBR]]</f>
        <v>Steve^Cok^N285GA</v>
      </c>
      <c r="X14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8" s="13">
        <v>1</v>
      </c>
      <c r="Z148" s="14"/>
      <c r="AD148" s="9" t="str">
        <f>IFERROR(IF(INDEX([1]!email[#All],MATCH(phone18[[#This Row],[Combined]],[1]!email[[#All],[combine]],0),2)=0,"",INDEX([1]!email[#All],MATCH(phone18[[#This Row],[Combined]],[1]!email[[#All],[combine]],0),2)),"")</f>
        <v>scok@northernjet.net</v>
      </c>
      <c r="AF148" s="15"/>
      <c r="AG14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Battle Creek Cadillac and Grand Rapids Michigan</v>
      </c>
    </row>
    <row r="149" spans="1:33" ht="30" hidden="1" x14ac:dyDescent="0.25">
      <c r="A149" s="7">
        <v>206</v>
      </c>
      <c r="B149" s="7" t="str">
        <f>phone18[[#This Row],[Company]]</f>
        <v>Jetflite Oy</v>
      </c>
      <c r="C149" s="8" t="s">
        <v>804</v>
      </c>
      <c r="D149" s="7" t="s">
        <v>111</v>
      </c>
      <c r="E149" s="9" t="s">
        <v>805</v>
      </c>
      <c r="F149" s="8" t="s">
        <v>806</v>
      </c>
      <c r="G149" s="7" t="s">
        <v>461</v>
      </c>
      <c r="H1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OH-WIL: HEL</v>
      </c>
      <c r="I1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OH-WIL: </v>
      </c>
      <c r="J1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OH-WIL: Finland</v>
      </c>
      <c r="K149" s="7" t="s">
        <v>807</v>
      </c>
      <c r="L14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Vantaa-Helsinki</v>
      </c>
      <c r="M14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4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Finland</v>
      </c>
      <c r="O149" s="9" t="s">
        <v>808</v>
      </c>
      <c r="P149" s="9" t="s">
        <v>809</v>
      </c>
      <c r="Q149" s="9" t="s">
        <v>457</v>
      </c>
      <c r="R149" s="7" t="s">
        <v>810</v>
      </c>
      <c r="S14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4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9" s="7" t="str">
        <f>phone18[[#This Row],[CONTACTFIRSTNAME]]&amp;"^"&amp;phone18[[#This Row],[CONTACTLASTNAME]]&amp;"^"&amp;phone18[[#This Row],[REGNBR]]</f>
        <v>Elina^Karjalainen^OH-WIL</v>
      </c>
      <c r="X14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9" s="10"/>
      <c r="AB149" s="7"/>
      <c r="AC149" s="7"/>
      <c r="AD149" s="7" t="str">
        <f>IFERROR(IF(INDEX([1]!email[#All],MATCH(phone18[[#This Row],[Combined]],[1]!email[[#All],[combine]],0),2)=0,"",INDEX([1]!email[#All],MATCH(phone18[[#This Row],[Combined]],[1]!email[[#All],[combine]],0),2)),"")</f>
        <v>elina.karjalainen@jetflite.fi</v>
      </c>
      <c r="AE149"/>
      <c r="AF149" s="30"/>
      <c r="AG14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0" spans="1:33" ht="30" hidden="1" x14ac:dyDescent="0.25">
      <c r="A150" s="7">
        <v>206</v>
      </c>
      <c r="B150" s="7" t="str">
        <f>phone18[[#This Row],[Company]]</f>
        <v>Jetflite Oy</v>
      </c>
      <c r="C150" s="8" t="s">
        <v>811</v>
      </c>
      <c r="D150" s="7" t="s">
        <v>130</v>
      </c>
      <c r="E150" s="9" t="s">
        <v>805</v>
      </c>
      <c r="F150" s="8" t="s">
        <v>806</v>
      </c>
      <c r="G150" s="7" t="s">
        <v>461</v>
      </c>
      <c r="H1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OH-WIL: HEL</v>
      </c>
      <c r="I1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OH-WIL: </v>
      </c>
      <c r="J1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OH-WIL: Finland</v>
      </c>
      <c r="K150" s="7" t="s">
        <v>807</v>
      </c>
      <c r="L15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Vantaa-Helsinki</v>
      </c>
      <c r="M15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5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Finland</v>
      </c>
      <c r="O150" s="9" t="s">
        <v>808</v>
      </c>
      <c r="P150" s="9" t="s">
        <v>809</v>
      </c>
      <c r="Q150" s="9" t="s">
        <v>457</v>
      </c>
      <c r="R150" s="7" t="s">
        <v>810</v>
      </c>
      <c r="S15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5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0" s="7" t="str">
        <f>phone18[[#This Row],[CONTACTFIRSTNAME]]&amp;"^"&amp;phone18[[#This Row],[CONTACTLASTNAME]]&amp;"^"&amp;phone18[[#This Row],[REGNBR]]</f>
        <v>Elina^Karjalainen^OH-WIL</v>
      </c>
      <c r="X15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0" s="10"/>
      <c r="AB150" s="7"/>
      <c r="AC150" s="7"/>
      <c r="AD150" s="7" t="str">
        <f>IFERROR(IF(INDEX([1]!email[#All],MATCH(phone18[[#This Row],[Combined]],[1]!email[[#All],[combine]],0),2)=0,"",INDEX([1]!email[#All],MATCH(phone18[[#This Row],[Combined]],[1]!email[[#All],[combine]],0),2)),"")</f>
        <v>elina.karjalainen@jetflite.fi</v>
      </c>
      <c r="AE150"/>
      <c r="AF150" s="30"/>
      <c r="AG15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1" spans="1:33" hidden="1" x14ac:dyDescent="0.25">
      <c r="A151" s="7">
        <v>206</v>
      </c>
      <c r="B151" s="7" t="str">
        <f>phone18[[#This Row],[Company]]</f>
        <v>Wihuri Oy</v>
      </c>
      <c r="C151" s="8" t="s">
        <v>812</v>
      </c>
      <c r="D151" s="7" t="s">
        <v>34</v>
      </c>
      <c r="E151" s="9" t="s">
        <v>805</v>
      </c>
      <c r="F151" s="8" t="s">
        <v>806</v>
      </c>
      <c r="G151" s="7" t="s">
        <v>37</v>
      </c>
      <c r="H1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OH-WIL: HEL</v>
      </c>
      <c r="I1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OH-WIL: </v>
      </c>
      <c r="J1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OH-WIL: Finland</v>
      </c>
      <c r="K151" s="7" t="s">
        <v>813</v>
      </c>
      <c r="L15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Helsinki</v>
      </c>
      <c r="M15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5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Finland</v>
      </c>
      <c r="O151" s="9" t="s">
        <v>814</v>
      </c>
      <c r="P151" s="9" t="s">
        <v>815</v>
      </c>
      <c r="Q151" s="9" t="s">
        <v>816</v>
      </c>
      <c r="R151" s="7" t="s">
        <v>817</v>
      </c>
      <c r="S15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hard Bounce</v>
      </c>
      <c r="T15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1" s="7" t="str">
        <f>phone18[[#This Row],[CONTACTFIRSTNAME]]&amp;"^"&amp;phone18[[#This Row],[CONTACTLASTNAME]]&amp;"^"&amp;phone18[[#This Row],[REGNBR]]</f>
        <v>Juha^Hellgren^OH-WIL</v>
      </c>
      <c r="X15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1" s="10"/>
      <c r="AB151" s="7"/>
      <c r="AC151" s="7"/>
      <c r="AD151" s="7" t="str">
        <f>IFERROR(IF(INDEX([1]!email[#All],MATCH(phone18[[#This Row],[Combined]],[1]!email[[#All],[combine]],0),2)=0,"",INDEX([1]!email[#All],MATCH(phone18[[#This Row],[Combined]],[1]!email[[#All],[combine]],0),2)),"")</f>
        <v>juha.hellgren@wihuri.fi</v>
      </c>
      <c r="AE151"/>
      <c r="AF151" s="30"/>
      <c r="AG15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2" spans="1:33" hidden="1" x14ac:dyDescent="0.25">
      <c r="A152" s="7">
        <v>92</v>
      </c>
      <c r="B152" s="7" t="str">
        <f>phone18[[#This Row],[Company]]</f>
        <v>PFC Holdings, LLC</v>
      </c>
      <c r="C152" s="8" t="s">
        <v>818</v>
      </c>
      <c r="D152" s="7" t="s">
        <v>34</v>
      </c>
      <c r="E152" s="9" t="s">
        <v>798</v>
      </c>
      <c r="F152" s="8" t="s">
        <v>799</v>
      </c>
      <c r="G152" s="7" t="s">
        <v>37</v>
      </c>
      <c r="H1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N285GA: MKG</v>
      </c>
      <c r="I1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N285GA: MI</v>
      </c>
      <c r="J1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N285GA: United States</v>
      </c>
      <c r="K152" s="7" t="s">
        <v>819</v>
      </c>
      <c r="L15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North Muskegon</v>
      </c>
      <c r="M15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5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2" s="9" t="s">
        <v>820</v>
      </c>
      <c r="P152" s="9" t="s">
        <v>821</v>
      </c>
      <c r="Q152" s="9" t="s">
        <v>108</v>
      </c>
      <c r="R152" s="7"/>
      <c r="S15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2" s="7" t="str">
        <f>phone18[[#This Row],[CONTACTFIRSTNAME]]&amp;"^"&amp;phone18[[#This Row],[CONTACTLASTNAME]]&amp;"^"&amp;phone18[[#This Row],[REGNBR]]</f>
        <v>Aaron^Peterson^N285GA</v>
      </c>
      <c r="X15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2" s="13">
        <v>1</v>
      </c>
      <c r="Z152" s="14"/>
      <c r="AD15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52" s="15"/>
      <c r="AG15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Michigan</v>
      </c>
    </row>
    <row r="153" spans="1:33" hidden="1" x14ac:dyDescent="0.25">
      <c r="A153" s="7">
        <v>96</v>
      </c>
      <c r="B153" s="7" t="str">
        <f>phone18[[#This Row],[Company]]</f>
        <v>MMTH Air, LLC</v>
      </c>
      <c r="C153" s="8" t="s">
        <v>822</v>
      </c>
      <c r="D153" s="7" t="s">
        <v>34</v>
      </c>
      <c r="E153" s="9" t="s">
        <v>823</v>
      </c>
      <c r="F153" s="8" t="s">
        <v>824</v>
      </c>
      <c r="G153" s="7" t="s">
        <v>37</v>
      </c>
      <c r="H1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N318KS: </v>
      </c>
      <c r="I1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N318KS: KS</v>
      </c>
      <c r="J1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N318KS: United States</v>
      </c>
      <c r="K153" s="7" t="s">
        <v>825</v>
      </c>
      <c r="L15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Meriden</v>
      </c>
      <c r="M153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15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3" s="9" t="s">
        <v>826</v>
      </c>
      <c r="P153" s="9" t="s">
        <v>827</v>
      </c>
      <c r="Q153" s="9" t="s">
        <v>99</v>
      </c>
      <c r="R153" s="7"/>
      <c r="S15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3" s="7" t="str">
        <f>phone18[[#This Row],[CONTACTFIRSTNAME]]&amp;"^"&amp;phone18[[#This Row],[CONTACTLASTNAME]]&amp;"^"&amp;phone18[[#This Row],[REGNBR]]</f>
        <v>Jacob^Farrant^N318KS</v>
      </c>
      <c r="X15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3" s="37">
        <v>3</v>
      </c>
      <c r="Z153" s="14"/>
      <c r="AD153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53" s="15"/>
      <c r="AG15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Kansas </v>
      </c>
    </row>
    <row r="154" spans="1:33" ht="30" hidden="1" x14ac:dyDescent="0.25">
      <c r="A154" s="7">
        <v>98</v>
      </c>
      <c r="B154" s="7" t="str">
        <f>phone18[[#This Row],[Company]]</f>
        <v>Jet Aviation Flight Services, Inc.</v>
      </c>
      <c r="C154" s="8" t="s">
        <v>828</v>
      </c>
      <c r="D154" s="7" t="s">
        <v>111</v>
      </c>
      <c r="E154" s="9" t="s">
        <v>829</v>
      </c>
      <c r="F154" s="8" t="s">
        <v>830</v>
      </c>
      <c r="G154" s="7" t="s">
        <v>461</v>
      </c>
      <c r="H1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N360AV: BUR</v>
      </c>
      <c r="I1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N360AV: CA</v>
      </c>
      <c r="J1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N360AV: United States</v>
      </c>
      <c r="K154" s="7" t="s">
        <v>831</v>
      </c>
      <c r="L15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Teterboro</v>
      </c>
      <c r="M15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NJ</v>
      </c>
      <c r="N15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4" s="9" t="s">
        <v>832</v>
      </c>
      <c r="P154" s="9" t="s">
        <v>833</v>
      </c>
      <c r="Q154" s="9" t="s">
        <v>834</v>
      </c>
      <c r="R154" s="7" t="s">
        <v>835</v>
      </c>
      <c r="S15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5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4" s="7" t="str">
        <f>phone18[[#This Row],[CONTACTFIRSTNAME]]&amp;"^"&amp;phone18[[#This Row],[CONTACTLASTNAME]]&amp;"^"&amp;phone18[[#This Row],[REGNBR]]</f>
        <v>Ansh^Singh^N360AV</v>
      </c>
      <c r="X15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4" s="37">
        <v>3</v>
      </c>
      <c r="Z154" s="14"/>
      <c r="AD154" s="9" t="str">
        <f>IFERROR(IF(INDEX([1]!email[#All],MATCH(phone18[[#This Row],[Combined]],[1]!email[[#All],[combine]],0),2)=0,"",INDEX([1]!email[#All],MATCH(phone18[[#This Row],[Combined]],[1]!email[[#All],[combine]],0),2)),"")</f>
        <v>ansh.singh@jetaviation.com</v>
      </c>
      <c r="AF154" s="15"/>
      <c r="AG15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Hackensack Morristown and Newark New Jersey</v>
      </c>
    </row>
    <row r="155" spans="1:33" ht="30" hidden="1" x14ac:dyDescent="0.25">
      <c r="A155" s="7">
        <v>98</v>
      </c>
      <c r="B155" s="7" t="str">
        <f>phone18[[#This Row],[Company]]</f>
        <v>Jet Aviation Flight Services, Inc.</v>
      </c>
      <c r="C155" s="8" t="s">
        <v>836</v>
      </c>
      <c r="D155" s="7" t="s">
        <v>130</v>
      </c>
      <c r="E155" s="9" t="s">
        <v>829</v>
      </c>
      <c r="F155" s="8" t="s">
        <v>830</v>
      </c>
      <c r="G155" s="7" t="s">
        <v>461</v>
      </c>
      <c r="H15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N360AV: BUR</v>
      </c>
      <c r="I15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N360AV: CA</v>
      </c>
      <c r="J15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N360AV: United States</v>
      </c>
      <c r="K155" s="7" t="s">
        <v>831</v>
      </c>
      <c r="L15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Teterboro</v>
      </c>
      <c r="M15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NJ</v>
      </c>
      <c r="N15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5" s="9" t="s">
        <v>832</v>
      </c>
      <c r="P155" s="9" t="s">
        <v>833</v>
      </c>
      <c r="Q155" s="9" t="s">
        <v>834</v>
      </c>
      <c r="R155" s="7" t="s">
        <v>835</v>
      </c>
      <c r="S15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5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5" s="7" t="str">
        <f>phone18[[#This Row],[CONTACTFIRSTNAME]]&amp;"^"&amp;phone18[[#This Row],[CONTACTLASTNAME]]&amp;"^"&amp;phone18[[#This Row],[REGNBR]]</f>
        <v>Ansh^Singh^N360AV</v>
      </c>
      <c r="X15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5" s="37">
        <v>3</v>
      </c>
      <c r="Z155" s="14"/>
      <c r="AD155" s="9" t="str">
        <f>IFERROR(IF(INDEX([1]!email[#All],MATCH(phone18[[#This Row],[Combined]],[1]!email[[#All],[combine]],0),2)=0,"",INDEX([1]!email[#All],MATCH(phone18[[#This Row],[Combined]],[1]!email[[#All],[combine]],0),2)),"")</f>
        <v>ansh.singh@jetaviation.com</v>
      </c>
      <c r="AF155" s="15"/>
      <c r="AG15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Hempstead New York</v>
      </c>
    </row>
    <row r="156" spans="1:33" ht="30" hidden="1" x14ac:dyDescent="0.25">
      <c r="A156" s="7">
        <v>98</v>
      </c>
      <c r="B156" s="7" t="str">
        <f>phone18[[#This Row],[Company]]</f>
        <v>M3 Industries, LLC</v>
      </c>
      <c r="C156" s="8" t="s">
        <v>837</v>
      </c>
      <c r="D156" s="7" t="s">
        <v>34</v>
      </c>
      <c r="E156" s="9" t="s">
        <v>829</v>
      </c>
      <c r="F156" s="8" t="s">
        <v>830</v>
      </c>
      <c r="G156" s="7" t="s">
        <v>37</v>
      </c>
      <c r="H1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N360AV: BUR</v>
      </c>
      <c r="I1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N360AV: CA</v>
      </c>
      <c r="J1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N360AV: United States</v>
      </c>
      <c r="K156" s="7" t="s">
        <v>838</v>
      </c>
      <c r="L15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Los Angeles</v>
      </c>
      <c r="M15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15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6" s="9" t="s">
        <v>839</v>
      </c>
      <c r="P156" s="9" t="s">
        <v>840</v>
      </c>
      <c r="Q156" s="9" t="s">
        <v>108</v>
      </c>
      <c r="R156" s="7"/>
      <c r="S15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5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6" s="7" t="str">
        <f>phone18[[#This Row],[CONTACTFIRSTNAME]]&amp;"^"&amp;phone18[[#This Row],[CONTACTLASTNAME]]&amp;"^"&amp;phone18[[#This Row],[REGNBR]]</f>
        <v>Dalia^Wahab^N360AV</v>
      </c>
      <c r="X15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6" s="37">
        <v>3</v>
      </c>
      <c r="Z156" s="14"/>
      <c r="AD156" s="9" t="str">
        <f>IFERROR(IF(INDEX([1]!email[#All],MATCH(phone18[[#This Row],[Combined]],[1]!email[[#All],[combine]],0),2)=0,"",INDEX([1]!email[#All],MATCH(phone18[[#This Row],[Combined]],[1]!email[[#All],[combine]],0),2)),"")</f>
        <v>dwahab@shangrila.us</v>
      </c>
      <c r="AF156" s="15"/>
      <c r="AG15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Los Angeles California</v>
      </c>
    </row>
    <row r="157" spans="1:33" ht="30" hidden="1" x14ac:dyDescent="0.25">
      <c r="A157" s="7">
        <v>136</v>
      </c>
      <c r="B157" s="7" t="str">
        <f>phone18[[#This Row],[Company]]</f>
        <v>Gestiones Ambair, Ltd.</v>
      </c>
      <c r="C157" s="8" t="s">
        <v>841</v>
      </c>
      <c r="D157" s="7" t="s">
        <v>34</v>
      </c>
      <c r="E157" s="9" t="s">
        <v>842</v>
      </c>
      <c r="F157" s="8" t="s">
        <v>843</v>
      </c>
      <c r="G157" s="7" t="s">
        <v>175</v>
      </c>
      <c r="H1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N557GA: JBQ</v>
      </c>
      <c r="I1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N557GA: </v>
      </c>
      <c r="J1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N557GA: Dominican Republic</v>
      </c>
      <c r="K157" s="7" t="s">
        <v>844</v>
      </c>
      <c r="L15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Santo Domingo</v>
      </c>
      <c r="M15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57" s="9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Dominican Republic</v>
      </c>
      <c r="O157" s="9" t="s">
        <v>845</v>
      </c>
      <c r="P157" s="9" t="s">
        <v>846</v>
      </c>
      <c r="Q157" s="9" t="s">
        <v>847</v>
      </c>
      <c r="R157" s="7" t="s">
        <v>848</v>
      </c>
      <c r="S15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7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Robin^Pena^N557GA</v>
      </c>
      <c r="V157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Miguel^
Barletta^N557GA</v>
      </c>
      <c r="X157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57" s="10"/>
      <c r="AB157" s="7"/>
      <c r="AC157" s="7"/>
      <c r="AD15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57"/>
      <c r="AF157" s="30"/>
      <c r="AG15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8" spans="1:33" ht="30" hidden="1" x14ac:dyDescent="0.25">
      <c r="A158" s="7">
        <v>136</v>
      </c>
      <c r="B158" s="7" t="str">
        <f>phone18[[#This Row],[Company]]</f>
        <v>Gestiones Ambair, Ltd.</v>
      </c>
      <c r="C158" s="8" t="s">
        <v>849</v>
      </c>
      <c r="D158" s="7" t="s">
        <v>76</v>
      </c>
      <c r="E158" s="9" t="s">
        <v>842</v>
      </c>
      <c r="F158" s="8" t="s">
        <v>843</v>
      </c>
      <c r="G158" s="7" t="s">
        <v>37</v>
      </c>
      <c r="H1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N557GA: JBQ</v>
      </c>
      <c r="I1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N557GA: </v>
      </c>
      <c r="J1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N557GA: Dominican Republic</v>
      </c>
      <c r="K158" s="7" t="s">
        <v>844</v>
      </c>
      <c r="L15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Santo Domingo</v>
      </c>
      <c r="M15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58" s="9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Dominican Republic</v>
      </c>
      <c r="O158" s="9" t="s">
        <v>850</v>
      </c>
      <c r="P158" s="9" t="s">
        <v>851</v>
      </c>
      <c r="Q158" s="9" t="s">
        <v>51</v>
      </c>
      <c r="R158" s="7" t="s">
        <v>848</v>
      </c>
      <c r="S15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8" s="7" t="str">
        <f>phone18[[#This Row],[CONTACTFIRSTNAME]]&amp;"^"&amp;phone18[[#This Row],[CONTACTLASTNAME]]&amp;"^"&amp;phone18[[#This Row],[REGNBR]]</f>
        <v>Miguel^Barletta^N557GA</v>
      </c>
      <c r="X15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8" s="10"/>
      <c r="AB158" s="7"/>
      <c r="AC158" s="7"/>
      <c r="AD158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58"/>
      <c r="AF158" s="30"/>
      <c r="AG15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9" spans="1:33" hidden="1" x14ac:dyDescent="0.25">
      <c r="A159" s="7">
        <v>102</v>
      </c>
      <c r="B159" s="7" t="str">
        <f>phone18[[#This Row],[Company]]</f>
        <v>Stallings, Robert W.</v>
      </c>
      <c r="C159" s="8" t="s">
        <v>852</v>
      </c>
      <c r="D159" s="7" t="s">
        <v>707</v>
      </c>
      <c r="E159" s="9" t="s">
        <v>853</v>
      </c>
      <c r="F159" s="8" t="s">
        <v>854</v>
      </c>
      <c r="G159" s="7" t="s">
        <v>147</v>
      </c>
      <c r="H1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N365SS: DAL</v>
      </c>
      <c r="I1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N365SS: TX</v>
      </c>
      <c r="J1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N365SS: United States</v>
      </c>
      <c r="K159" s="7" t="s">
        <v>855</v>
      </c>
      <c r="L15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Frisco</v>
      </c>
      <c r="M15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5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9" s="9" t="s">
        <v>189</v>
      </c>
      <c r="P159" s="9" t="s">
        <v>856</v>
      </c>
      <c r="Q159" s="9" t="s">
        <v>73</v>
      </c>
      <c r="R159" s="7"/>
      <c r="S15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9" s="7" t="str">
        <f>phone18[[#This Row],[CONTACTFIRSTNAME]]&amp;"^"&amp;phone18[[#This Row],[CONTACTLASTNAME]]&amp;"^"&amp;phone18[[#This Row],[REGNBR]]</f>
        <v>Robert^Stallings^N365SS</v>
      </c>
      <c r="X15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9" s="13">
        <v>1</v>
      </c>
      <c r="Z159" s="14"/>
      <c r="AD159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59" s="15"/>
      <c r="AG15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Dallas Texas</v>
      </c>
    </row>
    <row r="160" spans="1:33" ht="30" hidden="1" x14ac:dyDescent="0.25">
      <c r="A160" s="7">
        <v>102</v>
      </c>
      <c r="B160" s="7" t="str">
        <f>phone18[[#This Row],[Company]]</f>
        <v>GAINSCO, Inc.</v>
      </c>
      <c r="C160" s="8" t="s">
        <v>857</v>
      </c>
      <c r="D160" s="7" t="s">
        <v>130</v>
      </c>
      <c r="E160" s="9" t="s">
        <v>853</v>
      </c>
      <c r="F160" s="8" t="s">
        <v>854</v>
      </c>
      <c r="G160" s="7" t="s">
        <v>258</v>
      </c>
      <c r="H1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N365SS: DAL</v>
      </c>
      <c r="I1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N365SS: TX</v>
      </c>
      <c r="J1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N365SS: United States</v>
      </c>
      <c r="K160" s="7" t="s">
        <v>858</v>
      </c>
      <c r="L16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Dallas</v>
      </c>
      <c r="M16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6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0" s="9" t="s">
        <v>859</v>
      </c>
      <c r="P160" s="9" t="s">
        <v>860</v>
      </c>
      <c r="Q160" s="9" t="s">
        <v>212</v>
      </c>
      <c r="R160" s="7"/>
      <c r="S16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6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0" s="7" t="str">
        <f>phone18[[#This Row],[CONTACTFIRSTNAME]]&amp;"^"&amp;phone18[[#This Row],[CONTACTLASTNAME]]&amp;"^"&amp;phone18[[#This Row],[REGNBR]]</f>
        <v>Roman^Fleysher^N365SS</v>
      </c>
      <c r="X16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0" s="37">
        <v>3</v>
      </c>
      <c r="Z160" s="14"/>
      <c r="AD160" s="9" t="str">
        <f>IFERROR(IF(INDEX([1]!email[#All],MATCH(phone18[[#This Row],[Combined]],[1]!email[[#All],[combine]],0),2)=0,"",INDEX([1]!email[#All],MATCH(phone18[[#This Row],[Combined]],[1]!email[[#All],[combine]],0),2)),"")</f>
        <v>lear60375@gmail.com</v>
      </c>
      <c r="AF160" s="15"/>
      <c r="AG16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Fort Lauderdale Key West and Miami Florida</v>
      </c>
    </row>
    <row r="161" spans="1:33" hidden="1" x14ac:dyDescent="0.25">
      <c r="A161" s="7">
        <v>104</v>
      </c>
      <c r="B161" s="7" t="str">
        <f>phone18[[#This Row],[Company]]</f>
        <v>ALPHA BRAVO AVIATION LLC</v>
      </c>
      <c r="C161" s="48"/>
      <c r="D161" s="7" t="s">
        <v>157</v>
      </c>
      <c r="E161" s="9" t="s">
        <v>861</v>
      </c>
      <c r="F161" s="8" t="s">
        <v>862</v>
      </c>
      <c r="G161" s="9" t="s">
        <v>37</v>
      </c>
      <c r="I16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N375AB: </v>
      </c>
      <c r="J16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 xml:space="preserve">N375AB: </v>
      </c>
      <c r="K161" s="7" t="s">
        <v>863</v>
      </c>
      <c r="L161" s="7" t="s">
        <v>864</v>
      </c>
      <c r="M161" s="10" t="s">
        <v>865</v>
      </c>
      <c r="N161" s="7" t="s">
        <v>83</v>
      </c>
      <c r="Q161" s="9"/>
      <c r="R161" s="7"/>
      <c r="S16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6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61" s="7" t="str">
        <f>phone18[[#This Row],[CONTACTFIRSTNAME]]&amp;"^"&amp;phone18[[#This Row],[CONTACTLASTNAME]]&amp;"^"&amp;phone18[[#This Row],[REGNBR]]</f>
        <v>^^N375AB</v>
      </c>
      <c r="X16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1" s="14">
        <v>4</v>
      </c>
      <c r="Z161" s="14"/>
      <c r="AD16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61" s="15"/>
      <c r="AG16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62" spans="1:33" hidden="1" x14ac:dyDescent="0.25">
      <c r="A162" s="7">
        <v>108</v>
      </c>
      <c r="B162" s="7" t="str">
        <f>phone18[[#This Row],[Company]]</f>
        <v>DDMR, LLC</v>
      </c>
      <c r="C162" s="8" t="s">
        <v>866</v>
      </c>
      <c r="D162" s="7" t="s">
        <v>130</v>
      </c>
      <c r="E162" s="9" t="s">
        <v>867</v>
      </c>
      <c r="F162" s="8" t="s">
        <v>868</v>
      </c>
      <c r="G162" s="7" t="s">
        <v>37</v>
      </c>
      <c r="H1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N3FS: PIE</v>
      </c>
      <c r="I1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N3FS: FL</v>
      </c>
      <c r="J1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N3FS: United States</v>
      </c>
      <c r="K162" s="7" t="s">
        <v>869</v>
      </c>
      <c r="L16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St Petersburg</v>
      </c>
      <c r="M16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16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2" s="9" t="s">
        <v>544</v>
      </c>
      <c r="P162" s="9" t="s">
        <v>870</v>
      </c>
      <c r="Q162" s="9" t="s">
        <v>99</v>
      </c>
      <c r="R162" s="7"/>
      <c r="S16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6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2" s="7" t="str">
        <f>phone18[[#This Row],[CONTACTFIRSTNAME]]&amp;"^"&amp;phone18[[#This Row],[CONTACTLASTNAME]]&amp;"^"&amp;phone18[[#This Row],[REGNBR]]</f>
        <v>Daniel^Doyle^N3FS</v>
      </c>
      <c r="X16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2" s="13">
        <v>1</v>
      </c>
      <c r="Z162" s="14"/>
      <c r="AD162" s="9" t="str">
        <f>IFERROR(IF(INDEX([1]!email[#All],MATCH(phone18[[#This Row],[Combined]],[1]!email[[#All],[combine]],0),2)=0,"",INDEX([1]!email[#All],MATCH(phone18[[#This Row],[Combined]],[1]!email[[#All],[combine]],0),2)),"")</f>
        <v>ddoyle@deximaging.com</v>
      </c>
      <c r="AF162" s="15"/>
      <c r="AG16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Avon Park Fort Myers and Winter Haven Florida </v>
      </c>
    </row>
    <row r="163" spans="1:33" hidden="1" x14ac:dyDescent="0.25">
      <c r="A163" s="7">
        <v>110</v>
      </c>
      <c r="B163" s="7" t="str">
        <f>phone18[[#This Row],[Company]]</f>
        <v>Dewberry Air, LLC</v>
      </c>
      <c r="C163" s="8" t="s">
        <v>871</v>
      </c>
      <c r="D163" s="7" t="s">
        <v>34</v>
      </c>
      <c r="E163" s="9" t="s">
        <v>872</v>
      </c>
      <c r="F163" s="8" t="s">
        <v>873</v>
      </c>
      <c r="G163" s="7" t="s">
        <v>37</v>
      </c>
      <c r="H1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N428JD: PDK</v>
      </c>
      <c r="I1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N428JD: GA</v>
      </c>
      <c r="J1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N428JD: United States</v>
      </c>
      <c r="K163" s="7" t="s">
        <v>874</v>
      </c>
      <c r="L16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Atlanta</v>
      </c>
      <c r="M16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16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3" s="9" t="s">
        <v>393</v>
      </c>
      <c r="P163" s="9" t="s">
        <v>875</v>
      </c>
      <c r="Q163" s="9" t="s">
        <v>99</v>
      </c>
      <c r="R163" s="7"/>
      <c r="S16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6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3" s="7" t="str">
        <f>phone18[[#This Row],[CONTACTFIRSTNAME]]&amp;"^"&amp;phone18[[#This Row],[CONTACTLASTNAME]]&amp;"^"&amp;phone18[[#This Row],[REGNBR]]</f>
        <v>John^Dewberry^N428JD</v>
      </c>
      <c r="X16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3" s="19">
        <v>2</v>
      </c>
      <c r="Z163" s="14"/>
      <c r="AD163" s="9" t="str">
        <f>IFERROR(IF(INDEX([1]!email[#All],MATCH(phone18[[#This Row],[Combined]],[1]!email[[#All],[combine]],0),2)=0,"",INDEX([1]!email[#All],MATCH(phone18[[#This Row],[Combined]],[1]!email[[#All],[combine]],0),2)),"")</f>
        <v>jdewberry@dewberrycapital.com</v>
      </c>
      <c r="AF163" s="15"/>
      <c r="AG16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Atlanta Georgia</v>
      </c>
    </row>
    <row r="164" spans="1:33" hidden="1" x14ac:dyDescent="0.25">
      <c r="A164" s="7">
        <v>114</v>
      </c>
      <c r="B164" s="7" t="str">
        <f>phone18[[#This Row],[Company]]</f>
        <v>D&amp;I Transportation, LLC</v>
      </c>
      <c r="C164" s="8" t="s">
        <v>876</v>
      </c>
      <c r="D164" s="7" t="s">
        <v>66</v>
      </c>
      <c r="E164" s="9" t="s">
        <v>877</v>
      </c>
      <c r="F164" s="8" t="s">
        <v>878</v>
      </c>
      <c r="G164" s="7" t="s">
        <v>147</v>
      </c>
      <c r="H1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N469DM: 8M1</v>
      </c>
      <c r="I1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N469DM: MS</v>
      </c>
      <c r="J1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N469DM: United States</v>
      </c>
      <c r="K164" s="7" t="s">
        <v>879</v>
      </c>
      <c r="L16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Oxford</v>
      </c>
      <c r="M16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6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4" s="9" t="s">
        <v>880</v>
      </c>
      <c r="P164" s="9" t="s">
        <v>881</v>
      </c>
      <c r="Q164" s="9" t="s">
        <v>108</v>
      </c>
      <c r="R164" s="7"/>
      <c r="S16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6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4" s="7" t="str">
        <f>phone18[[#This Row],[CONTACTFIRSTNAME]]&amp;"^"&amp;phone18[[#This Row],[CONTACTLASTNAME]]&amp;"^"&amp;phone18[[#This Row],[REGNBR]]</f>
        <v>Stephen^Miles^N469DM</v>
      </c>
      <c r="X16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4" s="13">
        <v>1</v>
      </c>
      <c r="Z164" s="14"/>
      <c r="AD164" s="9" t="str">
        <f>IFERROR(IF(INDEX([1]!email[#All],MATCH(phone18[[#This Row],[Combined]],[1]!email[[#All],[combine]],0),2)=0,"",INDEX([1]!email[#All],MATCH(phone18[[#This Row],[Combined]],[1]!email[[#All],[combine]],0),2)),"")</f>
        <v>stephen@weareaddicus.com</v>
      </c>
      <c r="AF164" s="15"/>
      <c r="AG16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Mississippi</v>
      </c>
    </row>
    <row r="165" spans="1:33" hidden="1" x14ac:dyDescent="0.25">
      <c r="A165" s="7">
        <v>114</v>
      </c>
      <c r="B165" s="7" t="str">
        <f>phone18[[#This Row],[Company]]</f>
        <v>D&amp;I Transportation, LLC</v>
      </c>
      <c r="C165" s="8" t="s">
        <v>882</v>
      </c>
      <c r="D165" s="7" t="s">
        <v>130</v>
      </c>
      <c r="E165" s="9" t="s">
        <v>877</v>
      </c>
      <c r="F165" s="8" t="s">
        <v>878</v>
      </c>
      <c r="G165" s="7" t="s">
        <v>147</v>
      </c>
      <c r="H1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N469DM: 8M1</v>
      </c>
      <c r="I1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N469DM: MS</v>
      </c>
      <c r="J1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N469DM: United States</v>
      </c>
      <c r="K165" s="7" t="s">
        <v>879</v>
      </c>
      <c r="L16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Oxford</v>
      </c>
      <c r="M16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6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5" s="9" t="s">
        <v>880</v>
      </c>
      <c r="P165" s="9" t="s">
        <v>881</v>
      </c>
      <c r="Q165" s="9" t="s">
        <v>108</v>
      </c>
      <c r="R165" s="7"/>
      <c r="S16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6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5" s="7" t="str">
        <f>phone18[[#This Row],[CONTACTFIRSTNAME]]&amp;"^"&amp;phone18[[#This Row],[CONTACTLASTNAME]]&amp;"^"&amp;phone18[[#This Row],[REGNBR]]</f>
        <v>Stephen^Miles^N469DM</v>
      </c>
      <c r="X16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5" s="13">
        <v>1</v>
      </c>
      <c r="Z165" s="14"/>
      <c r="AD165" s="9" t="str">
        <f>IFERROR(IF(INDEX([1]!email[#All],MATCH(phone18[[#This Row],[Combined]],[1]!email[[#All],[combine]],0),2)=0,"",INDEX([1]!email[#All],MATCH(phone18[[#This Row],[Combined]],[1]!email[[#All],[combine]],0),2)),"")</f>
        <v>stephen@weareaddicus.com</v>
      </c>
      <c r="AF165" s="15"/>
      <c r="AG16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Mississippi</v>
      </c>
    </row>
    <row r="166" spans="1:33" hidden="1" x14ac:dyDescent="0.25">
      <c r="A166" s="7">
        <v>114</v>
      </c>
      <c r="B166" s="7" t="str">
        <f>phone18[[#This Row],[Company]]</f>
        <v>D&amp;I Transportation, LLC</v>
      </c>
      <c r="C166" s="8" t="s">
        <v>883</v>
      </c>
      <c r="D166" s="7" t="s">
        <v>450</v>
      </c>
      <c r="E166" s="9" t="s">
        <v>877</v>
      </c>
      <c r="F166" s="8" t="s">
        <v>878</v>
      </c>
      <c r="G166" s="7" t="s">
        <v>147</v>
      </c>
      <c r="H1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N469DM: 8M1</v>
      </c>
      <c r="I1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N469DM: MS</v>
      </c>
      <c r="J1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N469DM: United States</v>
      </c>
      <c r="K166" s="7" t="s">
        <v>879</v>
      </c>
      <c r="L16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Oxford</v>
      </c>
      <c r="M16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6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6" s="9" t="s">
        <v>880</v>
      </c>
      <c r="P166" s="9" t="s">
        <v>881</v>
      </c>
      <c r="Q166" s="9" t="s">
        <v>108</v>
      </c>
      <c r="R166" s="7"/>
      <c r="S16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6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6" s="7" t="str">
        <f>phone18[[#This Row],[CONTACTFIRSTNAME]]&amp;"^"&amp;phone18[[#This Row],[CONTACTLASTNAME]]&amp;"^"&amp;phone18[[#This Row],[REGNBR]]</f>
        <v>Stephen^Miles^N469DM</v>
      </c>
      <c r="X16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6" s="13">
        <v>1</v>
      </c>
      <c r="Z166" s="14"/>
      <c r="AD166" s="9" t="str">
        <f>IFERROR(IF(INDEX([1]!email[#All],MATCH(phone18[[#This Row],[Combined]],[1]!email[[#All],[combine]],0),2)=0,"",INDEX([1]!email[#All],MATCH(phone18[[#This Row],[Combined]],[1]!email[[#All],[combine]],0),2)),"")</f>
        <v>stephen@weareaddicus.com</v>
      </c>
      <c r="AF166" s="15"/>
      <c r="AG16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Mississippi</v>
      </c>
    </row>
    <row r="167" spans="1:33" hidden="1" x14ac:dyDescent="0.25">
      <c r="A167" s="7">
        <v>114</v>
      </c>
      <c r="B167" s="7" t="str">
        <f>phone18[[#This Row],[Company]]</f>
        <v>NAC Flight Service, LLC</v>
      </c>
      <c r="C167" s="8"/>
      <c r="D167" s="7" t="s">
        <v>157</v>
      </c>
      <c r="E167" s="9" t="s">
        <v>877</v>
      </c>
      <c r="F167" s="8" t="s">
        <v>878</v>
      </c>
      <c r="G167" s="7" t="s">
        <v>147</v>
      </c>
      <c r="H1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N469DM: 8M1</v>
      </c>
      <c r="I167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N469DM: MS</v>
      </c>
      <c r="J167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N469DM: United States</v>
      </c>
      <c r="K167" s="7" t="s">
        <v>884</v>
      </c>
      <c r="L16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Madison</v>
      </c>
      <c r="M16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6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7" s="9" t="s">
        <v>885</v>
      </c>
      <c r="P167" s="9" t="s">
        <v>886</v>
      </c>
      <c r="Q167" s="9" t="s">
        <v>108</v>
      </c>
      <c r="R167" s="7" t="str">
        <f>IFERROR(INDEX([1]!JETNET[#All],MATCH(,[1]!JETNET[[#All],[COMPANYNAME]],0),MATCH("COMPWEBADDRESS",[1]!JETNET[#Headers],0)),"")</f>
        <v/>
      </c>
      <c r="S16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6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7" s="7" t="str">
        <f>phone18[[#This Row],[CONTACTFIRSTNAME]]&amp;"^"&amp;phone18[[#This Row],[CONTACTLASTNAME]]&amp;"^"&amp;phone18[[#This Row],[REGNBR]]</f>
        <v>Walter^Elliott^N469DM</v>
      </c>
      <c r="X16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7" s="13">
        <v>1</v>
      </c>
      <c r="Z167" s="14"/>
      <c r="AD167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67" s="15"/>
      <c r="AG16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68" spans="1:33" hidden="1" x14ac:dyDescent="0.25">
      <c r="A168" s="7">
        <v>116</v>
      </c>
      <c r="B168" s="7" t="str">
        <f>phone18[[#This Row],[Company]]</f>
        <v>Jimmie Johnson Racing II, Inc.</v>
      </c>
      <c r="C168" s="8" t="s">
        <v>887</v>
      </c>
      <c r="D168" s="7" t="s">
        <v>34</v>
      </c>
      <c r="E168" s="9" t="s">
        <v>888</v>
      </c>
      <c r="F168" s="8" t="s">
        <v>889</v>
      </c>
      <c r="G168" s="7" t="s">
        <v>37</v>
      </c>
      <c r="H1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N480JJ: USA</v>
      </c>
      <c r="I1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N480JJ: NC</v>
      </c>
      <c r="J1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N480JJ: United States</v>
      </c>
      <c r="K168" s="7" t="s">
        <v>890</v>
      </c>
      <c r="L16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Charlotte</v>
      </c>
      <c r="M16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16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8" s="9" t="s">
        <v>891</v>
      </c>
      <c r="P168" s="9" t="s">
        <v>369</v>
      </c>
      <c r="Q168" s="9" t="s">
        <v>51</v>
      </c>
      <c r="R168" s="7" t="s">
        <v>892</v>
      </c>
      <c r="S16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6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8" s="7" t="str">
        <f>phone18[[#This Row],[CONTACTFIRSTNAME]]&amp;"^"&amp;phone18[[#This Row],[CONTACTLASTNAME]]&amp;"^"&amp;phone18[[#This Row],[REGNBR]]</f>
        <v>Jimmie^Johnson^N480JJ</v>
      </c>
      <c r="X16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8" s="19">
        <v>2</v>
      </c>
      <c r="Z168" s="14"/>
      <c r="AD168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68" s="15"/>
      <c r="AG16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Charlotte and Salisbury North Carolina</v>
      </c>
    </row>
    <row r="169" spans="1:33" ht="30" hidden="1" x14ac:dyDescent="0.25">
      <c r="A169" s="7">
        <v>188</v>
      </c>
      <c r="B169" s="7" t="str">
        <f>phone18[[#This Row],[Company]]</f>
        <v>Continental Baking Company, Ltd.</v>
      </c>
      <c r="C169" s="8" t="s">
        <v>893</v>
      </c>
      <c r="D169" s="7" t="s">
        <v>34</v>
      </c>
      <c r="E169" s="9" t="s">
        <v>894</v>
      </c>
      <c r="F169" s="8" t="s">
        <v>895</v>
      </c>
      <c r="G169" s="7" t="s">
        <v>175</v>
      </c>
      <c r="H1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N876GH: KIN</v>
      </c>
      <c r="I1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N876GH: </v>
      </c>
      <c r="J1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N876GH: Jamaica</v>
      </c>
      <c r="K169" s="7" t="s">
        <v>896</v>
      </c>
      <c r="L16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Kingston</v>
      </c>
      <c r="M16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6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Jamaica</v>
      </c>
      <c r="O169" s="9" t="s">
        <v>897</v>
      </c>
      <c r="P169" s="9" t="s">
        <v>898</v>
      </c>
      <c r="Q169" s="9" t="s">
        <v>899</v>
      </c>
      <c r="R169" s="7" t="s">
        <v>900</v>
      </c>
      <c r="S16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6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9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Lesmore^Samuels^N876GH</v>
      </c>
      <c r="V169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Gary^
Hendrickson^N876GH</v>
      </c>
      <c r="X169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69" s="10"/>
      <c r="AB169" s="7"/>
      <c r="AC169" s="7"/>
      <c r="AD169" s="7" t="str">
        <f>IFERROR(IF(INDEX([1]!email[#All],MATCH(phone18[[#This Row],[Combined]],[1]!email[[#All],[combine]],0),2)=0,"",INDEX([1]!email[#All],MATCH(phone18[[#This Row],[Combined]],[1]!email[[#All],[combine]],0),2)),"")</f>
        <v>lesmore_s@yahoo.com</v>
      </c>
      <c r="AE169"/>
      <c r="AF169" s="30"/>
      <c r="AG16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0" spans="1:33" hidden="1" x14ac:dyDescent="0.25">
      <c r="A170" s="7">
        <v>188</v>
      </c>
      <c r="B170" s="7" t="str">
        <f>phone18[[#This Row],[Company]]</f>
        <v>Continental Baking Company, Ltd.</v>
      </c>
      <c r="C170" s="8" t="s">
        <v>901</v>
      </c>
      <c r="D170" s="7" t="s">
        <v>130</v>
      </c>
      <c r="E170" s="9" t="s">
        <v>894</v>
      </c>
      <c r="F170" s="8" t="s">
        <v>895</v>
      </c>
      <c r="G170" s="7" t="s">
        <v>258</v>
      </c>
      <c r="H1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N876GH: KIN</v>
      </c>
      <c r="I1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N876GH: </v>
      </c>
      <c r="J1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N876GH: Jamaica</v>
      </c>
      <c r="K170" s="7" t="s">
        <v>896</v>
      </c>
      <c r="L17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Kingston</v>
      </c>
      <c r="M17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7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Jamaica</v>
      </c>
      <c r="O170" s="9" t="s">
        <v>902</v>
      </c>
      <c r="P170" s="9" t="s">
        <v>903</v>
      </c>
      <c r="Q170" s="9" t="s">
        <v>212</v>
      </c>
      <c r="R170" s="7" t="s">
        <v>900</v>
      </c>
      <c r="S17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7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0" s="7" t="str">
        <f>phone18[[#This Row],[CONTACTFIRSTNAME]]&amp;"^"&amp;phone18[[#This Row],[CONTACTLASTNAME]]&amp;"^"&amp;phone18[[#This Row],[REGNBR]]</f>
        <v>Lesmore^Samuels^N876GH</v>
      </c>
      <c r="X17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0" s="10"/>
      <c r="AB170" s="7"/>
      <c r="AC170" s="7"/>
      <c r="AD170" s="7" t="str">
        <f>IFERROR(IF(INDEX([1]!email[#All],MATCH(phone18[[#This Row],[Combined]],[1]!email[[#All],[combine]],0),2)=0,"",INDEX([1]!email[#All],MATCH(phone18[[#This Row],[Combined]],[1]!email[[#All],[combine]],0),2)),"")</f>
        <v>lesmore_s@yahoo.com</v>
      </c>
      <c r="AE170"/>
      <c r="AF170" s="30"/>
      <c r="AG17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1" spans="1:33" hidden="1" x14ac:dyDescent="0.25">
      <c r="A171" s="7">
        <v>118</v>
      </c>
      <c r="B171" s="7" t="str">
        <f>phone18[[#This Row],[Company]]</f>
        <v>The Huntington National Bank</v>
      </c>
      <c r="C171" s="8" t="s">
        <v>904</v>
      </c>
      <c r="D171" s="7" t="s">
        <v>34</v>
      </c>
      <c r="E171" s="9" t="s">
        <v>905</v>
      </c>
      <c r="F171" s="8" t="s">
        <v>906</v>
      </c>
      <c r="G171" s="7" t="s">
        <v>37</v>
      </c>
      <c r="H1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N501RP: PTK</v>
      </c>
      <c r="I1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N501RP: MI</v>
      </c>
      <c r="J1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N501RP: United States</v>
      </c>
      <c r="K171" s="7" t="s">
        <v>907</v>
      </c>
      <c r="L17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Akron</v>
      </c>
      <c r="M17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7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1" s="9" t="s">
        <v>73</v>
      </c>
      <c r="P171" s="9" t="s">
        <v>73</v>
      </c>
      <c r="Q171" s="9" t="s">
        <v>73</v>
      </c>
      <c r="R171" s="7" t="s">
        <v>908</v>
      </c>
      <c r="S17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1" s="7" t="str">
        <f>phone18[[#This Row],[CONTACTFIRSTNAME]]&amp;"^"&amp;phone18[[#This Row],[CONTACTLASTNAME]]&amp;"^"&amp;phone18[[#This Row],[REGNBR]]</f>
        <v>^^N501RP</v>
      </c>
      <c r="X17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1" s="19">
        <v>2</v>
      </c>
      <c r="Z171" s="14"/>
      <c r="AD17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71" s="15"/>
      <c r="AG17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Cleveland Ohio</v>
      </c>
    </row>
    <row r="172" spans="1:33" hidden="1" x14ac:dyDescent="0.25">
      <c r="A172" s="7">
        <v>120</v>
      </c>
      <c r="B172" s="7" t="str">
        <f>phone18[[#This Row],[Company]]</f>
        <v>Omicron Transportation, Inc.</v>
      </c>
      <c r="C172" s="8" t="s">
        <v>909</v>
      </c>
      <c r="D172" s="7" t="s">
        <v>34</v>
      </c>
      <c r="E172" s="9" t="s">
        <v>910</v>
      </c>
      <c r="F172" s="8" t="s">
        <v>911</v>
      </c>
      <c r="G172" s="7" t="s">
        <v>37</v>
      </c>
      <c r="H1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N503RP: PTK</v>
      </c>
      <c r="I1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N503RP: MI</v>
      </c>
      <c r="J1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N503RP: United States</v>
      </c>
      <c r="K172" s="7" t="s">
        <v>912</v>
      </c>
      <c r="L17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Reading</v>
      </c>
      <c r="M17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PA</v>
      </c>
      <c r="N17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2" s="9" t="s">
        <v>913</v>
      </c>
      <c r="P172" s="9" t="s">
        <v>914</v>
      </c>
      <c r="Q172" s="9" t="s">
        <v>73</v>
      </c>
      <c r="R172" s="7"/>
      <c r="S17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2" s="7" t="str">
        <f>phone18[[#This Row],[CONTACTFIRSTNAME]]&amp;"^"&amp;phone18[[#This Row],[CONTACTLASTNAME]]&amp;"^"&amp;phone18[[#This Row],[REGNBR]]</f>
        <v>Roger^Penske^N503RP</v>
      </c>
      <c r="X17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2" s="13">
        <v>1</v>
      </c>
      <c r="Z172" s="14"/>
      <c r="AD17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72" s="15"/>
      <c r="AG17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73" spans="1:33" ht="30" hidden="1" x14ac:dyDescent="0.25">
      <c r="A173" s="7">
        <v>120</v>
      </c>
      <c r="B173" s="7" t="str">
        <f>phone18[[#This Row],[Company]]</f>
        <v>Penske Jet, Inc.</v>
      </c>
      <c r="C173" s="8" t="s">
        <v>915</v>
      </c>
      <c r="D173" s="7" t="s">
        <v>34</v>
      </c>
      <c r="E173" s="9" t="s">
        <v>910</v>
      </c>
      <c r="F173" s="8" t="s">
        <v>911</v>
      </c>
      <c r="G173" s="7" t="s">
        <v>391</v>
      </c>
      <c r="H1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N503RP: PTK</v>
      </c>
      <c r="I1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N503RP: MI</v>
      </c>
      <c r="J1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N503RP: United States</v>
      </c>
      <c r="K173" s="7" t="s">
        <v>916</v>
      </c>
      <c r="L17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Waterford</v>
      </c>
      <c r="M17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7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3" s="9" t="s">
        <v>917</v>
      </c>
      <c r="P173" s="9" t="s">
        <v>918</v>
      </c>
      <c r="Q173" s="9" t="s">
        <v>64</v>
      </c>
      <c r="R173" s="7"/>
      <c r="S17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3" s="7" t="str">
        <f>phone18[[#This Row],[CONTACTFIRSTNAME]]&amp;"^"&amp;phone18[[#This Row],[CONTACTLASTNAME]]&amp;"^"&amp;phone18[[#This Row],[REGNBR]]</f>
        <v>Ed^Hendricks^N503RP</v>
      </c>
      <c r="X17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3" s="13">
        <v>1</v>
      </c>
      <c r="Z173" s="14"/>
      <c r="AD173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73" s="15"/>
      <c r="AG17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Michigan </v>
      </c>
    </row>
    <row r="174" spans="1:33" ht="30" hidden="1" x14ac:dyDescent="0.25">
      <c r="A174" s="7">
        <v>122</v>
      </c>
      <c r="B174" s="7" t="str">
        <f>phone18[[#This Row],[Company]]</f>
        <v>Silver Point Capital, LP</v>
      </c>
      <c r="C174" s="8" t="s">
        <v>919</v>
      </c>
      <c r="D174" s="7" t="s">
        <v>66</v>
      </c>
      <c r="E174" s="9" t="s">
        <v>920</v>
      </c>
      <c r="F174" s="8" t="s">
        <v>921</v>
      </c>
      <c r="G174" s="7" t="s">
        <v>175</v>
      </c>
      <c r="H1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N508RP: </v>
      </c>
      <c r="I1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N508RP: CT</v>
      </c>
      <c r="J1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N508RP: United States</v>
      </c>
      <c r="K174" s="7" t="s">
        <v>922</v>
      </c>
      <c r="L17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Greenwich</v>
      </c>
      <c r="M17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CT</v>
      </c>
      <c r="N17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4" s="9" t="s">
        <v>923</v>
      </c>
      <c r="P174" s="9" t="s">
        <v>924</v>
      </c>
      <c r="Q174" s="9" t="s">
        <v>753</v>
      </c>
      <c r="R174" s="7" t="s">
        <v>925</v>
      </c>
      <c r="S17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7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4" s="7" t="str">
        <f>phone18[[#This Row],[CONTACTFIRSTNAME]]&amp;"^"&amp;phone18[[#This Row],[CONTACTLASTNAME]]&amp;"^"&amp;phone18[[#This Row],[REGNBR]]</f>
        <v>Stacey^Hatch^N508RP</v>
      </c>
      <c r="X17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4" s="37">
        <v>3</v>
      </c>
      <c r="Z174" s="14"/>
      <c r="AD174" s="9" t="str">
        <f>IFERROR(IF(INDEX([1]!email[#All],MATCH(phone18[[#This Row],[Combined]],[1]!email[[#All],[combine]],0),2)=0,"",INDEX([1]!email[#All],MATCH(phone18[[#This Row],[Combined]],[1]!email[[#All],[combine]],0),2)),"")</f>
        <v>shatch@silverpointcapital.com</v>
      </c>
      <c r="AF174" s="15"/>
      <c r="AG17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Bridgeport New Haven and Stamford Connecticut</v>
      </c>
    </row>
    <row r="175" spans="1:33" ht="30" hidden="1" x14ac:dyDescent="0.25">
      <c r="A175" s="7">
        <v>122</v>
      </c>
      <c r="B175" s="7" t="str">
        <f>phone18[[#This Row],[Company]]</f>
        <v>Silver Point Capital, LP</v>
      </c>
      <c r="C175" s="8" t="s">
        <v>926</v>
      </c>
      <c r="D175" s="7" t="s">
        <v>130</v>
      </c>
      <c r="E175" s="9" t="s">
        <v>920</v>
      </c>
      <c r="F175" s="8" t="s">
        <v>921</v>
      </c>
      <c r="G175" s="7" t="s">
        <v>175</v>
      </c>
      <c r="H1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N508RP: </v>
      </c>
      <c r="I1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N508RP: CT</v>
      </c>
      <c r="J1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N508RP: United States</v>
      </c>
      <c r="K175" s="7" t="s">
        <v>922</v>
      </c>
      <c r="L17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Greenwich</v>
      </c>
      <c r="M17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CT</v>
      </c>
      <c r="N17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5" s="9" t="s">
        <v>923</v>
      </c>
      <c r="P175" s="9" t="s">
        <v>924</v>
      </c>
      <c r="Q175" s="9" t="s">
        <v>753</v>
      </c>
      <c r="R175" s="7" t="s">
        <v>925</v>
      </c>
      <c r="S17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7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5" s="7" t="str">
        <f>phone18[[#This Row],[CONTACTFIRSTNAME]]&amp;"^"&amp;phone18[[#This Row],[CONTACTLASTNAME]]&amp;"^"&amp;phone18[[#This Row],[REGNBR]]</f>
        <v>Stacey^Hatch^N508RP</v>
      </c>
      <c r="X17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5" s="37">
        <v>3</v>
      </c>
      <c r="Z175" s="14"/>
      <c r="AD175" s="9" t="str">
        <f>IFERROR(IF(INDEX([1]!email[#All],MATCH(phone18[[#This Row],[Combined]],[1]!email[[#All],[combine]],0),2)=0,"",INDEX([1]!email[#All],MATCH(phone18[[#This Row],[Combined]],[1]!email[[#All],[combine]],0),2)),"")</f>
        <v>shatch@silverpointcapital.com</v>
      </c>
      <c r="AF175" s="15"/>
      <c r="AG17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Bridgeport New Haven and Stamford Connecticut</v>
      </c>
    </row>
    <row r="176" spans="1:33" ht="45" hidden="1" x14ac:dyDescent="0.25">
      <c r="A176" s="7">
        <v>208</v>
      </c>
      <c r="B176" s="7" t="str">
        <f>phone18[[#This Row],[Company]]</f>
        <v>Ultrapar Participacoes, SA</v>
      </c>
      <c r="C176" s="8" t="s">
        <v>927</v>
      </c>
      <c r="D176" s="7" t="s">
        <v>34</v>
      </c>
      <c r="E176" s="9" t="s">
        <v>928</v>
      </c>
      <c r="F176" s="8" t="s">
        <v>929</v>
      </c>
      <c r="G176" s="7" t="s">
        <v>175</v>
      </c>
      <c r="H1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PP-ESV: POA</v>
      </c>
      <c r="I1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PP-ESV: RS</v>
      </c>
      <c r="J1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PP-ESV: Brazil</v>
      </c>
      <c r="K176" s="7" t="s">
        <v>930</v>
      </c>
      <c r="L17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Sao Paulo</v>
      </c>
      <c r="M17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SP</v>
      </c>
      <c r="N17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76" s="9" t="s">
        <v>931</v>
      </c>
      <c r="P176" s="9" t="s">
        <v>932</v>
      </c>
      <c r="Q176" s="9" t="s">
        <v>933</v>
      </c>
      <c r="R176" s="7" t="s">
        <v>934</v>
      </c>
      <c r="S17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7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6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Pedro Javier^Sole Jacques^PP-ESV</v>
      </c>
      <c r="V176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Lucio^
de Castro Andrade Filho^PP-ESV</v>
      </c>
      <c r="X176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76" s="10"/>
      <c r="AB176" s="7"/>
      <c r="AC176" s="7"/>
      <c r="AD176" s="7" t="str">
        <f>IFERROR(IF(INDEX([1]!email[#All],MATCH(phone18[[#This Row],[Combined]],[1]!email[[#All],[combine]],0),2)=0,"",INDEX([1]!email[#All],MATCH(phone18[[#This Row],[Combined]],[1]!email[[#All],[combine]],0),2)),"")</f>
        <v>pedro.jacques@gmail.com</v>
      </c>
      <c r="AE176"/>
      <c r="AF176" s="30"/>
      <c r="AG17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7" spans="1:33" hidden="1" x14ac:dyDescent="0.25">
      <c r="A177" s="7">
        <v>208</v>
      </c>
      <c r="B177" s="7" t="str">
        <f>phone18[[#This Row],[Company]]</f>
        <v>Ultrapar Participacoes, SA</v>
      </c>
      <c r="C177" s="8" t="s">
        <v>935</v>
      </c>
      <c r="D177" s="7" t="s">
        <v>130</v>
      </c>
      <c r="E177" s="9" t="s">
        <v>928</v>
      </c>
      <c r="F177" s="8" t="s">
        <v>929</v>
      </c>
      <c r="G177" s="7" t="s">
        <v>258</v>
      </c>
      <c r="H1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PP-ESV: POA</v>
      </c>
      <c r="I1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PP-ESV: RS</v>
      </c>
      <c r="J1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PP-ESV: Brazil</v>
      </c>
      <c r="K177" s="7" t="s">
        <v>930</v>
      </c>
      <c r="L17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Sao Paulo</v>
      </c>
      <c r="M17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SP</v>
      </c>
      <c r="N17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77" s="9" t="s">
        <v>936</v>
      </c>
      <c r="P177" s="9" t="s">
        <v>937</v>
      </c>
      <c r="Q177" s="9" t="s">
        <v>212</v>
      </c>
      <c r="R177" s="7" t="s">
        <v>934</v>
      </c>
      <c r="S17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7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7" s="7" t="str">
        <f>phone18[[#This Row],[CONTACTFIRSTNAME]]&amp;"^"&amp;phone18[[#This Row],[CONTACTLASTNAME]]&amp;"^"&amp;phone18[[#This Row],[REGNBR]]</f>
        <v>Pedro Javier^Sole Jacques^PP-ESV</v>
      </c>
      <c r="X17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7" s="10"/>
      <c r="AB177" s="7"/>
      <c r="AC177" s="7"/>
      <c r="AD177" s="7" t="str">
        <f>IFERROR(IF(INDEX([1]!email[#All],MATCH(phone18[[#This Row],[Combined]],[1]!email[[#All],[combine]],0),2)=0,"",INDEX([1]!email[#All],MATCH(phone18[[#This Row],[Combined]],[1]!email[[#All],[combine]],0),2)),"")</f>
        <v>pedro.jacques@gmail.com</v>
      </c>
      <c r="AE177"/>
      <c r="AF177" s="30"/>
      <c r="AG17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8" spans="1:33" hidden="1" x14ac:dyDescent="0.25">
      <c r="A178" s="7">
        <v>208</v>
      </c>
      <c r="B178" s="7" t="str">
        <f>phone18[[#This Row],[Company]]</f>
        <v>Ultrapar Participacoes, SA</v>
      </c>
      <c r="C178" s="8" t="s">
        <v>938</v>
      </c>
      <c r="D178" s="7" t="s">
        <v>450</v>
      </c>
      <c r="E178" s="9" t="s">
        <v>928</v>
      </c>
      <c r="F178" s="8" t="s">
        <v>929</v>
      </c>
      <c r="G178" s="7" t="s">
        <v>258</v>
      </c>
      <c r="H1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PP-ESV: POA</v>
      </c>
      <c r="I1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PP-ESV: RS</v>
      </c>
      <c r="J1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PP-ESV: Brazil</v>
      </c>
      <c r="K178" s="7" t="s">
        <v>930</v>
      </c>
      <c r="L17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Sao Paulo</v>
      </c>
      <c r="M17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SP</v>
      </c>
      <c r="N17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78" s="9" t="s">
        <v>936</v>
      </c>
      <c r="P178" s="9" t="s">
        <v>937</v>
      </c>
      <c r="Q178" s="9" t="s">
        <v>212</v>
      </c>
      <c r="R178" s="7" t="s">
        <v>934</v>
      </c>
      <c r="S17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7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8" s="7" t="str">
        <f>phone18[[#This Row],[CONTACTFIRSTNAME]]&amp;"^"&amp;phone18[[#This Row],[CONTACTLASTNAME]]&amp;"^"&amp;phone18[[#This Row],[REGNBR]]</f>
        <v>Pedro Javier^Sole Jacques^PP-ESV</v>
      </c>
      <c r="X17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8" s="10"/>
      <c r="AB178" s="7"/>
      <c r="AC178" s="7"/>
      <c r="AD178" s="7" t="str">
        <f>IFERROR(IF(INDEX([1]!email[#All],MATCH(phone18[[#This Row],[Combined]],[1]!email[[#All],[combine]],0),2)=0,"",INDEX([1]!email[#All],MATCH(phone18[[#This Row],[Combined]],[1]!email[[#All],[combine]],0),2)),"")</f>
        <v>pedro.jacques@gmail.com</v>
      </c>
      <c r="AE178"/>
      <c r="AF178" s="30"/>
      <c r="AG17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9" spans="1:33" ht="30" hidden="1" x14ac:dyDescent="0.25">
      <c r="A179" s="7">
        <v>126</v>
      </c>
      <c r="B179" s="7" t="str">
        <f>phone18[[#This Row],[Company]]</f>
        <v>Golden Eagle Management, LLC</v>
      </c>
      <c r="C179" s="8" t="s">
        <v>939</v>
      </c>
      <c r="D179" s="7" t="s">
        <v>121</v>
      </c>
      <c r="E179" s="9" t="s">
        <v>940</v>
      </c>
      <c r="F179" s="8" t="s">
        <v>941</v>
      </c>
      <c r="G179" s="7" t="s">
        <v>37</v>
      </c>
      <c r="H1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N518KH: PVU</v>
      </c>
      <c r="I1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N518KH: UT</v>
      </c>
      <c r="J1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N518KH: United States</v>
      </c>
      <c r="K179" s="7" t="s">
        <v>942</v>
      </c>
      <c r="L17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Missoula</v>
      </c>
      <c r="M17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MT</v>
      </c>
      <c r="N17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9" s="9" t="s">
        <v>943</v>
      </c>
      <c r="P179" s="9" t="s">
        <v>944</v>
      </c>
      <c r="Q179" s="9" t="s">
        <v>99</v>
      </c>
      <c r="R179" s="7"/>
      <c r="S17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3/17/2022
Refused</v>
      </c>
      <c r="U179" s="7" t="str">
        <f>phone18[[#This Row],[CONTACTFIRSTNAME]]&amp;"^"&amp;phone18[[#This Row],[CONTACTLASTNAME]]&amp;"^"&amp;phone18[[#This Row],[REGNBR]]</f>
        <v>King^Husein^N518KH</v>
      </c>
      <c r="X17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9" s="19">
        <v>2</v>
      </c>
      <c r="Z179" s="14"/>
      <c r="AD179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79" s="15"/>
      <c r="AG17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Fresno, Central California </v>
      </c>
    </row>
    <row r="180" spans="1:33" hidden="1" x14ac:dyDescent="0.25">
      <c r="A180" s="7">
        <v>128</v>
      </c>
      <c r="B180" s="7" t="str">
        <f>phone18[[#This Row],[Company]]</f>
        <v>4 Love of Flight, LLC</v>
      </c>
      <c r="C180" s="8" t="s">
        <v>945</v>
      </c>
      <c r="D180" s="7" t="s">
        <v>707</v>
      </c>
      <c r="E180" s="9" t="s">
        <v>946</v>
      </c>
      <c r="F180" s="8" t="s">
        <v>947</v>
      </c>
      <c r="G180" s="7" t="s">
        <v>37</v>
      </c>
      <c r="H18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N530LD: FTY</v>
      </c>
      <c r="I18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N530LD: GA</v>
      </c>
      <c r="J18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N530LD: United States</v>
      </c>
      <c r="K180" s="7" t="s">
        <v>948</v>
      </c>
      <c r="L18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Dripping Springs</v>
      </c>
      <c r="M18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8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0" s="9" t="s">
        <v>949</v>
      </c>
      <c r="P180" s="9" t="s">
        <v>950</v>
      </c>
      <c r="Q180" s="9" t="s">
        <v>489</v>
      </c>
      <c r="R180" s="7"/>
      <c r="S18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0" s="7" t="str">
        <f>phone18[[#This Row],[CONTACTFIRSTNAME]]&amp;"^"&amp;phone18[[#This Row],[CONTACTLASTNAME]]&amp;"^"&amp;phone18[[#This Row],[REGNBR]]</f>
        <v>Lou Ann^Davis^N530LD</v>
      </c>
      <c r="X18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0" s="13">
        <v>1</v>
      </c>
      <c r="Z180" s="14"/>
      <c r="AD18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80" s="15"/>
      <c r="AG18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Texas (Abilene, San Angelo)</v>
      </c>
    </row>
    <row r="181" spans="1:33" hidden="1" x14ac:dyDescent="0.25">
      <c r="A181" s="7">
        <v>130</v>
      </c>
      <c r="B181" s="7" t="str">
        <f>phone18[[#This Row],[Company]]</f>
        <v>Blue Flag Two, Ltd.</v>
      </c>
      <c r="C181" s="8" t="s">
        <v>951</v>
      </c>
      <c r="D181" s="7" t="s">
        <v>121</v>
      </c>
      <c r="E181" s="9" t="s">
        <v>952</v>
      </c>
      <c r="F181" s="8" t="s">
        <v>953</v>
      </c>
      <c r="G181" s="7" t="s">
        <v>37</v>
      </c>
      <c r="H18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N531GP: FTY</v>
      </c>
      <c r="I18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N531GP: GA</v>
      </c>
      <c r="J18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N531GP: United States</v>
      </c>
      <c r="K181" s="7" t="s">
        <v>954</v>
      </c>
      <c r="L18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Dayton</v>
      </c>
      <c r="M18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8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1" s="9" t="s">
        <v>106</v>
      </c>
      <c r="P181" s="9" t="s">
        <v>955</v>
      </c>
      <c r="Q181" s="9" t="s">
        <v>108</v>
      </c>
      <c r="R181" s="7"/>
      <c r="S18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1" s="7" t="str">
        <f>phone18[[#This Row],[CONTACTFIRSTNAME]]&amp;"^"&amp;phone18[[#This Row],[CONTACTLASTNAME]]&amp;"^"&amp;phone18[[#This Row],[REGNBR]]</f>
        <v>Kenneth^Hemmelgarn^N531GP</v>
      </c>
      <c r="X18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1" s="13">
        <v>1</v>
      </c>
      <c r="Z181" s="14"/>
      <c r="AD181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81" s="42"/>
      <c r="AF181" s="15"/>
      <c r="AG18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Ohio </v>
      </c>
    </row>
    <row r="182" spans="1:33" ht="45" hidden="1" x14ac:dyDescent="0.25">
      <c r="A182" s="7">
        <v>210</v>
      </c>
      <c r="B182" s="7" t="str">
        <f>phone18[[#This Row],[Company]]</f>
        <v>Ambev, SA</v>
      </c>
      <c r="C182" s="8" t="s">
        <v>956</v>
      </c>
      <c r="D182" s="7" t="s">
        <v>34</v>
      </c>
      <c r="E182" s="9" t="s">
        <v>957</v>
      </c>
      <c r="F182" s="8" t="s">
        <v>958</v>
      </c>
      <c r="G182" s="7" t="s">
        <v>175</v>
      </c>
      <c r="H18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PR-CBA: CGH</v>
      </c>
      <c r="I18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PR-CBA: SP</v>
      </c>
      <c r="J18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PR-CBA: Brazil</v>
      </c>
      <c r="K182" s="7" t="s">
        <v>959</v>
      </c>
      <c r="L18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Sao Paulo</v>
      </c>
      <c r="M18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SP</v>
      </c>
      <c r="N18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82" s="9" t="s">
        <v>960</v>
      </c>
      <c r="P182" s="9" t="s">
        <v>961</v>
      </c>
      <c r="Q182" s="9" t="s">
        <v>962</v>
      </c>
      <c r="R182" s="7"/>
      <c r="S18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2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Eduardo^Eiji Horai^PR-CBA</v>
      </c>
      <c r="V182" s="7" t="s">
        <v>963</v>
      </c>
      <c r="W182" s="7" t="s">
        <v>964</v>
      </c>
      <c r="X182" s="7">
        <f>(LEN(phone18[[#This Row],[CONTACTFIRSTNAME]])+LEN(phone18[[#This Row],[CONTACTLASTNAME]]))-(LEN(SUBSTITUTE(phone18[[#This Row],[CONTACTFIRSTNAME]],CHAR(10),""))+LEN(SUBSTITUTE(phone18[[#This Row],[CONTACTLASTNAME]],CHAR(10),"")))</f>
        <v>4</v>
      </c>
      <c r="Y182" s="10"/>
      <c r="AB182" s="7"/>
      <c r="AC182" s="7"/>
      <c r="AD182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82"/>
      <c r="AF182" s="30"/>
      <c r="AG18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83" spans="1:33" ht="30" hidden="1" x14ac:dyDescent="0.25">
      <c r="A183" s="7">
        <v>132</v>
      </c>
      <c r="B183" s="7" t="str">
        <f>phone18[[#This Row],[Company]]</f>
        <v>Excel Group Services, Inc.</v>
      </c>
      <c r="C183" s="8" t="s">
        <v>965</v>
      </c>
      <c r="D183" s="7" t="s">
        <v>34</v>
      </c>
      <c r="E183" s="9" t="s">
        <v>966</v>
      </c>
      <c r="F183" s="8" t="s">
        <v>967</v>
      </c>
      <c r="G183" s="7" t="s">
        <v>124</v>
      </c>
      <c r="H1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N546MM: BTR</v>
      </c>
      <c r="I1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N546MM: LA</v>
      </c>
      <c r="J1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N546MM: United States</v>
      </c>
      <c r="K183" s="7" t="s">
        <v>968</v>
      </c>
      <c r="L18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Baton Rouge</v>
      </c>
      <c r="M18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LA</v>
      </c>
      <c r="N18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3" s="9" t="s">
        <v>308</v>
      </c>
      <c r="P183" s="9" t="s">
        <v>969</v>
      </c>
      <c r="Q183" s="9" t="s">
        <v>51</v>
      </c>
      <c r="R183" s="7" t="s">
        <v>970</v>
      </c>
      <c r="S18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8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3" s="7" t="str">
        <f>phone18[[#This Row],[CONTACTFIRSTNAME]]&amp;"^"&amp;phone18[[#This Row],[CONTACTLASTNAME]]&amp;"^"&amp;phone18[[#This Row],[REGNBR]]</f>
        <v>David^Roberts^N546MM</v>
      </c>
      <c r="X18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3" s="37">
        <v>3</v>
      </c>
      <c r="Z183" s="14"/>
      <c r="AD183" s="9" t="str">
        <f>IFERROR(IF(INDEX([1]!email[#All],MATCH(phone18[[#This Row],[Combined]],[1]!email[[#All],[combine]],0),2)=0,"",INDEX([1]!email[#All],MATCH(phone18[[#This Row],[Combined]],[1]!email[[#All],[combine]],0),2)),"")</f>
        <v>droberts@excelusa.com</v>
      </c>
      <c r="AF183" s="15"/>
      <c r="AG18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Louisiana </v>
      </c>
    </row>
    <row r="184" spans="1:33" ht="30" hidden="1" x14ac:dyDescent="0.25">
      <c r="A184" s="7">
        <v>132</v>
      </c>
      <c r="B184" s="7" t="str">
        <f>phone18[[#This Row],[Company]]</f>
        <v>IES Leasing, LLC</v>
      </c>
      <c r="C184" s="8" t="s">
        <v>971</v>
      </c>
      <c r="D184" s="7" t="s">
        <v>34</v>
      </c>
      <c r="E184" s="9" t="s">
        <v>966</v>
      </c>
      <c r="F184" s="8" t="s">
        <v>967</v>
      </c>
      <c r="G184" s="7" t="s">
        <v>37</v>
      </c>
      <c r="H1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N546MM: BTR</v>
      </c>
      <c r="I1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N546MM: LA</v>
      </c>
      <c r="J1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N546MM: United States</v>
      </c>
      <c r="K184" s="7" t="s">
        <v>972</v>
      </c>
      <c r="L18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Baton Rouge</v>
      </c>
      <c r="M18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LA</v>
      </c>
      <c r="N18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4" s="9" t="s">
        <v>308</v>
      </c>
      <c r="P184" s="9" t="s">
        <v>969</v>
      </c>
      <c r="Q184" s="9" t="s">
        <v>489</v>
      </c>
      <c r="R184" s="7"/>
      <c r="S18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8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4" s="7" t="str">
        <f>phone18[[#This Row],[CONTACTFIRSTNAME]]&amp;"^"&amp;phone18[[#This Row],[CONTACTLASTNAME]]&amp;"^"&amp;phone18[[#This Row],[REGNBR]]</f>
        <v>David^Roberts^N546MM</v>
      </c>
      <c r="X18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4" s="37">
        <v>3</v>
      </c>
      <c r="Z184" s="14"/>
      <c r="AD184" s="9" t="str">
        <f>IFERROR(IF(INDEX([1]!email[#All],MATCH(phone18[[#This Row],[Combined]],[1]!email[[#All],[combine]],0),2)=0,"",INDEX([1]!email[#All],MATCH(phone18[[#This Row],[Combined]],[1]!email[[#All],[combine]],0),2)),"")</f>
        <v>droberts@excelusa.com</v>
      </c>
      <c r="AF184" s="15"/>
      <c r="AG18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Louisiana </v>
      </c>
    </row>
    <row r="185" spans="1:33" ht="30" hidden="1" x14ac:dyDescent="0.25">
      <c r="A185" s="7">
        <v>140</v>
      </c>
      <c r="B185" s="7" t="str">
        <f>phone18[[#This Row],[Company]]</f>
        <v>FKM Enterprises, LLC</v>
      </c>
      <c r="C185" s="8" t="s">
        <v>973</v>
      </c>
      <c r="D185" s="7" t="s">
        <v>130</v>
      </c>
      <c r="E185" s="9" t="s">
        <v>974</v>
      </c>
      <c r="F185" s="8" t="s">
        <v>975</v>
      </c>
      <c r="G185" s="7" t="s">
        <v>37</v>
      </c>
      <c r="H1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N581SF: STP</v>
      </c>
      <c r="I1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N581SF: MN</v>
      </c>
      <c r="J1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N581SF: United States</v>
      </c>
      <c r="K185" s="7" t="s">
        <v>976</v>
      </c>
      <c r="L18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St. Paul</v>
      </c>
      <c r="M18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MN</v>
      </c>
      <c r="N18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5" s="9" t="s">
        <v>977</v>
      </c>
      <c r="P185" s="9" t="s">
        <v>758</v>
      </c>
      <c r="Q185" s="9" t="s">
        <v>489</v>
      </c>
      <c r="R185" s="7"/>
      <c r="S18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Opens-4</v>
      </c>
      <c r="T18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5" s="7" t="str">
        <f>phone18[[#This Row],[CONTACTFIRSTNAME]]&amp;"^"&amp;phone18[[#This Row],[CONTACTLASTNAME]]&amp;"^"&amp;phone18[[#This Row],[REGNBR]]</f>
        <v>Frederick^Martin^N581SF</v>
      </c>
      <c r="X18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5" s="37">
        <v>3</v>
      </c>
      <c r="Z185" s="14"/>
      <c r="AD185" s="9" t="str">
        <f>IFERROR(IF(INDEX([1]!email[#All],MATCH(phone18[[#This Row],[Combined]],[1]!email[[#All],[combine]],0),2)=0,"",INDEX([1]!email[#All],MATCH(phone18[[#This Row],[Combined]],[1]!email[[#All],[combine]],0),2)),"")</f>
        <v>fredm@dginv.com</v>
      </c>
      <c r="AF185" s="15"/>
      <c r="AG18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Minneapolis Minnesota</v>
      </c>
    </row>
    <row r="186" spans="1:33" ht="30" hidden="1" x14ac:dyDescent="0.25">
      <c r="A186" s="7">
        <v>140</v>
      </c>
      <c r="B186" s="7" t="str">
        <f>phone18[[#This Row],[Company]]</f>
        <v>FKM Enterprises, LLC</v>
      </c>
      <c r="C186" s="8" t="s">
        <v>978</v>
      </c>
      <c r="D186" s="7" t="s">
        <v>450</v>
      </c>
      <c r="E186" s="9" t="s">
        <v>974</v>
      </c>
      <c r="F186" s="8" t="s">
        <v>975</v>
      </c>
      <c r="G186" s="7" t="s">
        <v>37</v>
      </c>
      <c r="H1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N581SF: STP</v>
      </c>
      <c r="I1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N581SF: MN</v>
      </c>
      <c r="J1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N581SF: United States</v>
      </c>
      <c r="K186" s="7" t="s">
        <v>976</v>
      </c>
      <c r="L18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St. Paul</v>
      </c>
      <c r="M18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MN</v>
      </c>
      <c r="N18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6" s="9" t="s">
        <v>977</v>
      </c>
      <c r="P186" s="9" t="s">
        <v>758</v>
      </c>
      <c r="Q186" s="9" t="s">
        <v>489</v>
      </c>
      <c r="R186" s="7"/>
      <c r="S18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Opens-4</v>
      </c>
      <c r="T18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6" s="7" t="str">
        <f>phone18[[#This Row],[CONTACTFIRSTNAME]]&amp;"^"&amp;phone18[[#This Row],[CONTACTLASTNAME]]&amp;"^"&amp;phone18[[#This Row],[REGNBR]]</f>
        <v>Frederick^Martin^N581SF</v>
      </c>
      <c r="X18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6" s="37">
        <v>3</v>
      </c>
      <c r="Z186" s="14"/>
      <c r="AD186" s="9" t="str">
        <f>IFERROR(IF(INDEX([1]!email[#All],MATCH(phone18[[#This Row],[Combined]],[1]!email[[#All],[combine]],0),2)=0,"",INDEX([1]!email[#All],MATCH(phone18[[#This Row],[Combined]],[1]!email[[#All],[combine]],0),2)),"")</f>
        <v>fredm@dginv.com</v>
      </c>
      <c r="AF186" s="15"/>
      <c r="AG18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Minneapolis Minnesota</v>
      </c>
    </row>
    <row r="187" spans="1:33" hidden="1" x14ac:dyDescent="0.25">
      <c r="A187" s="7">
        <v>142</v>
      </c>
      <c r="B187" s="7" t="str">
        <f>phone18[[#This Row],[Company]]</f>
        <v>Bravo Zulu G150, LLC</v>
      </c>
      <c r="C187" s="8" t="s">
        <v>979</v>
      </c>
      <c r="D187" s="7" t="s">
        <v>707</v>
      </c>
      <c r="E187" s="9" t="s">
        <v>980</v>
      </c>
      <c r="F187" s="8" t="s">
        <v>981</v>
      </c>
      <c r="G187" s="7" t="s">
        <v>37</v>
      </c>
      <c r="H1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N5950C: AZO</v>
      </c>
      <c r="I1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N5950C: MI</v>
      </c>
      <c r="J1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N5950C: United States</v>
      </c>
      <c r="K187" s="7" t="s">
        <v>982</v>
      </c>
      <c r="L18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Portage</v>
      </c>
      <c r="M18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8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7" s="9" t="s">
        <v>243</v>
      </c>
      <c r="P187" s="9" t="s">
        <v>983</v>
      </c>
      <c r="Q187" s="9" t="s">
        <v>108</v>
      </c>
      <c r="R187" s="7"/>
      <c r="S18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7" s="7" t="str">
        <f>phone18[[#This Row],[CONTACTFIRSTNAME]]&amp;"^"&amp;phone18[[#This Row],[CONTACTLASTNAME]]&amp;"^"&amp;phone18[[#This Row],[REGNBR]]</f>
        <v>Scott^Sanderson^N5950C</v>
      </c>
      <c r="X18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7" s="13">
        <v>1</v>
      </c>
      <c r="Z187" s="14"/>
      <c r="AD187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87" s="28"/>
      <c r="AF187" s="15"/>
      <c r="AG18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Michigan (Kalamazoo, Battle Creek)</v>
      </c>
    </row>
    <row r="188" spans="1:33" ht="30" hidden="1" x14ac:dyDescent="0.25">
      <c r="A188" s="7">
        <v>144</v>
      </c>
      <c r="B188" s="7" t="str">
        <f>phone18[[#This Row],[Company]]</f>
        <v>MHW Group Holdings, LLC</v>
      </c>
      <c r="C188" s="8" t="s">
        <v>984</v>
      </c>
      <c r="D188" s="7" t="s">
        <v>34</v>
      </c>
      <c r="E188" s="9" t="s">
        <v>985</v>
      </c>
      <c r="F188" s="8" t="s">
        <v>986</v>
      </c>
      <c r="G188" s="7" t="s">
        <v>175</v>
      </c>
      <c r="H1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N611NC: MTN</v>
      </c>
      <c r="I1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N611NC: MD</v>
      </c>
      <c r="J1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N611NC: United States</v>
      </c>
      <c r="K188" s="7" t="s">
        <v>987</v>
      </c>
      <c r="L18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Reisterstown</v>
      </c>
      <c r="M18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MD</v>
      </c>
      <c r="N18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8" s="9" t="s">
        <v>988</v>
      </c>
      <c r="P188" s="9" t="s">
        <v>989</v>
      </c>
      <c r="Q188" s="9" t="s">
        <v>990</v>
      </c>
      <c r="R188" s="7" t="s">
        <v>991</v>
      </c>
      <c r="S18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8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8" s="7" t="str">
        <f>phone18[[#This Row],[CONTACTFIRSTNAME]]&amp;"^"&amp;phone18[[#This Row],[CONTACTLASTNAME]]&amp;"^"&amp;phone18[[#This Row],[REGNBR]]</f>
        <v>Marvin^Weiner^N611NC</v>
      </c>
      <c r="X18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8" s="37">
        <v>3</v>
      </c>
      <c r="Z188" s="14"/>
      <c r="AD188" s="9" t="str">
        <f>IFERROR(IF(INDEX([1]!email[#All],MATCH(phone18[[#This Row],[Combined]],[1]!email[[#All],[combine]],0),2)=0,"",INDEX([1]!email[#All],MATCH(phone18[[#This Row],[Combined]],[1]!email[[#All],[combine]],0),2)),"")</f>
        <v>mhweiner@mhwgroup.com</v>
      </c>
      <c r="AF188" s="15"/>
      <c r="AG18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Baltimore and Annapolis Maryland</v>
      </c>
    </row>
    <row r="189" spans="1:33" ht="60" hidden="1" x14ac:dyDescent="0.25">
      <c r="A189" s="7">
        <v>150</v>
      </c>
      <c r="B189" s="7" t="str">
        <f>phone18[[#This Row],[Company]]</f>
        <v>Sanderson Farms, Inc.</v>
      </c>
      <c r="C189" s="8" t="s">
        <v>992</v>
      </c>
      <c r="D189" s="7" t="s">
        <v>121</v>
      </c>
      <c r="E189" s="9" t="s">
        <v>993</v>
      </c>
      <c r="F189" s="27" t="s">
        <v>994</v>
      </c>
      <c r="G189" s="7" t="s">
        <v>175</v>
      </c>
      <c r="H1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N637SF: LUL
N636SF: LUL
N639SF: LUL
N622SF: LUL</v>
      </c>
      <c r="I1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N637SF: MS
N636SF: MS
N639SF: MS
N622SF: MS</v>
      </c>
      <c r="J1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N637SF: United States
N636SF: United States
N639SF: United States
N622SF: United States</v>
      </c>
      <c r="K189" s="7" t="s">
        <v>995</v>
      </c>
      <c r="L18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Laurel</v>
      </c>
      <c r="M18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8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9" s="9" t="s">
        <v>996</v>
      </c>
      <c r="P189" s="9" t="s">
        <v>997</v>
      </c>
      <c r="Q189" s="9" t="s">
        <v>998</v>
      </c>
      <c r="R189" s="7" t="s">
        <v>999</v>
      </c>
      <c r="S18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8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9" s="7" t="str">
        <f>phone18[[#This Row],[CONTACTFIRSTNAME]]&amp;"^"&amp;phone18[[#This Row],[CONTACTLASTNAME]]&amp;"^"&amp;phone18[[#This Row],[REGNBR]]</f>
        <v>Zane^Lambert^N637SF, N636SF, N639SF, N622SF</v>
      </c>
      <c r="X18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9" s="13">
        <v>1</v>
      </c>
      <c r="Z189" s="14"/>
      <c r="AD189" s="9" t="str">
        <f>IFERROR(IF(INDEX([1]!email[#All],MATCH(phone18[[#This Row],[Combined]],[1]!email[[#All],[combine]],0),2)=0,"",INDEX([1]!email[#All],MATCH(phone18[[#This Row],[Combined]],[1]!email[[#All],[combine]],0),2)),"")</f>
        <v>zane.lambert@sandersonfarms.com</v>
      </c>
      <c r="AF189" s="15"/>
      <c r="AG18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Mississippi</v>
      </c>
    </row>
    <row r="190" spans="1:33" ht="30" hidden="1" x14ac:dyDescent="0.25">
      <c r="A190" s="7">
        <v>154</v>
      </c>
      <c r="B190" s="7" t="str">
        <f>phone18[[#This Row],[Company]]</f>
        <v>Drury Development Corporation</v>
      </c>
      <c r="C190" s="8" t="s">
        <v>1000</v>
      </c>
      <c r="D190" s="7" t="s">
        <v>34</v>
      </c>
      <c r="E190" s="9" t="s">
        <v>1001</v>
      </c>
      <c r="F190" s="27" t="s">
        <v>1002</v>
      </c>
      <c r="G190" s="7" t="s">
        <v>175</v>
      </c>
      <c r="H1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N650DH: SUS
N651DH: SUS</v>
      </c>
      <c r="I1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N650DH: MO
N651DH: MO</v>
      </c>
      <c r="J1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N650DH: United States
N651DH: United States</v>
      </c>
      <c r="K190" s="7" t="s">
        <v>1003</v>
      </c>
      <c r="L19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Des Peres</v>
      </c>
      <c r="M19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MO</v>
      </c>
      <c r="N19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90" s="9" t="s">
        <v>84</v>
      </c>
      <c r="P190" s="9" t="s">
        <v>1004</v>
      </c>
      <c r="Q190" s="9" t="s">
        <v>212</v>
      </c>
      <c r="R190" s="7"/>
      <c r="S19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0" s="7" t="str">
        <f>phone18[[#This Row],[CONTACTFIRSTNAME]]&amp;"^"&amp;phone18[[#This Row],[CONTACTLASTNAME]]&amp;"^"&amp;phone18[[#This Row],[REGNBR]]</f>
        <v>Bob^Schrock^N650DH, N651DH</v>
      </c>
      <c r="X19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0" s="13">
        <v>1</v>
      </c>
      <c r="Z190" s="14"/>
      <c r="AD19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90" s="15"/>
      <c r="AG19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Saint Louis metropolitan area of Missouri</v>
      </c>
    </row>
    <row r="191" spans="1:33" ht="30" hidden="1" x14ac:dyDescent="0.25">
      <c r="A191" s="7">
        <v>154</v>
      </c>
      <c r="B191" s="7" t="str">
        <f>phone18[[#This Row],[Company]]</f>
        <v>Drury Development Corporation</v>
      </c>
      <c r="C191" s="8" t="s">
        <v>1000</v>
      </c>
      <c r="D191" s="7" t="s">
        <v>34</v>
      </c>
      <c r="E191" s="9" t="s">
        <v>1001</v>
      </c>
      <c r="F191" s="27" t="s">
        <v>1002</v>
      </c>
      <c r="G191" s="7" t="s">
        <v>175</v>
      </c>
      <c r="H1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N650DH: SUS
N651DH: SUS</v>
      </c>
      <c r="I1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N650DH: MO
N651DH: MO</v>
      </c>
      <c r="J1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N650DH: United States
N651DH: United States</v>
      </c>
      <c r="K191" s="7" t="s">
        <v>1003</v>
      </c>
      <c r="L19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Des Peres</v>
      </c>
      <c r="M19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MO</v>
      </c>
      <c r="N19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91" s="9" t="s">
        <v>1005</v>
      </c>
      <c r="P191" s="9" t="s">
        <v>1006</v>
      </c>
      <c r="Q191" s="9" t="s">
        <v>1007</v>
      </c>
      <c r="R191" s="7"/>
      <c r="S19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1" s="7" t="str">
        <f>phone18[[#This Row],[CONTACTFIRSTNAME]]&amp;"^"&amp;phone18[[#This Row],[CONTACTLASTNAME]]&amp;"^"&amp;phone18[[#This Row],[REGNBR]]</f>
        <v>Larry^Hasselfeld^N650DH, N651DH</v>
      </c>
      <c r="X19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1" s="13">
        <v>1</v>
      </c>
      <c r="Z191" s="14"/>
      <c r="AD19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91" s="15"/>
      <c r="AG19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Saint Louis metropolitan area of Missouri</v>
      </c>
    </row>
    <row r="192" spans="1:33" ht="30" hidden="1" x14ac:dyDescent="0.25">
      <c r="A192" s="7">
        <v>248</v>
      </c>
      <c r="B192" s="7" t="str">
        <f>phone18[[#This Row],[Company]]</f>
        <v>Aerocentro de Servicios, CA</v>
      </c>
      <c r="C192" s="8" t="s">
        <v>1008</v>
      </c>
      <c r="D192" s="7" t="s">
        <v>111</v>
      </c>
      <c r="E192" s="9" t="s">
        <v>1009</v>
      </c>
      <c r="F192" s="8" t="s">
        <v>1010</v>
      </c>
      <c r="G192" s="7" t="s">
        <v>69</v>
      </c>
      <c r="H19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YV3119: </v>
      </c>
      <c r="I19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YV3119: </v>
      </c>
      <c r="J19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YV3119: Venezuela</v>
      </c>
      <c r="K192" s="7" t="s">
        <v>1011</v>
      </c>
      <c r="L19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Chiao, Caracas</v>
      </c>
      <c r="M19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Venezuela</v>
      </c>
      <c r="O192" s="9" t="s">
        <v>850</v>
      </c>
      <c r="P192" s="9" t="s">
        <v>1012</v>
      </c>
      <c r="Q192" s="9" t="s">
        <v>51</v>
      </c>
      <c r="R192" s="7" t="s">
        <v>1013</v>
      </c>
      <c r="S19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Opens-1, Clicks-1</v>
      </c>
      <c r="T19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2" s="7" t="str">
        <f>phone18[[#This Row],[CONTACTFIRSTNAME]]&amp;"^"&amp;phone18[[#This Row],[CONTACTLASTNAME]]&amp;"^"&amp;phone18[[#This Row],[REGNBR]]</f>
        <v>Miguel^Benatar^YV3119</v>
      </c>
      <c r="X19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2" s="10"/>
      <c r="AB192" s="7"/>
      <c r="AC192" s="7"/>
      <c r="AD192" s="7" t="str">
        <f>IFERROR(IF(INDEX([1]!email[#All],MATCH(phone18[[#This Row],[Combined]],[1]!email[[#All],[combine]],0),2)=0,"",INDEX([1]!email[#All],MATCH(phone18[[#This Row],[Combined]],[1]!email[[#All],[combine]],0),2)),"")</f>
        <v>mbenatar@aerocentro.com</v>
      </c>
      <c r="AE192"/>
      <c r="AF192" s="30"/>
      <c r="AG19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3" spans="1:33" ht="30" hidden="1" x14ac:dyDescent="0.25">
      <c r="A193" s="7">
        <v>248</v>
      </c>
      <c r="B193" s="7" t="str">
        <f>phone18[[#This Row],[Company]]</f>
        <v>Aerocentro de Servicios, CA</v>
      </c>
      <c r="C193" s="8" t="s">
        <v>1014</v>
      </c>
      <c r="D193" s="7" t="s">
        <v>130</v>
      </c>
      <c r="E193" s="9" t="s">
        <v>1009</v>
      </c>
      <c r="F193" s="8" t="s">
        <v>1010</v>
      </c>
      <c r="G193" s="7" t="s">
        <v>69</v>
      </c>
      <c r="H1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YV3119: </v>
      </c>
      <c r="I1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YV3119: </v>
      </c>
      <c r="J1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YV3119: Venezuela</v>
      </c>
      <c r="K193" s="7" t="s">
        <v>1011</v>
      </c>
      <c r="L19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Chiao, Caracas</v>
      </c>
      <c r="M19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Venezuela</v>
      </c>
      <c r="O193" s="9" t="s">
        <v>850</v>
      </c>
      <c r="P193" s="9" t="s">
        <v>1012</v>
      </c>
      <c r="Q193" s="9" t="s">
        <v>51</v>
      </c>
      <c r="R193" s="7" t="s">
        <v>1013</v>
      </c>
      <c r="S19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Opens-1, Clicks-1</v>
      </c>
      <c r="T19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3" s="7" t="str">
        <f>phone18[[#This Row],[CONTACTFIRSTNAME]]&amp;"^"&amp;phone18[[#This Row],[CONTACTLASTNAME]]&amp;"^"&amp;phone18[[#This Row],[REGNBR]]</f>
        <v>Miguel^Benatar^YV3119</v>
      </c>
      <c r="X19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3" s="10"/>
      <c r="AB193" s="7"/>
      <c r="AC193" s="7"/>
      <c r="AD193" s="7" t="str">
        <f>IFERROR(IF(INDEX([1]!email[#All],MATCH(phone18[[#This Row],[Combined]],[1]!email[[#All],[combine]],0),2)=0,"",INDEX([1]!email[#All],MATCH(phone18[[#This Row],[Combined]],[1]!email[[#All],[combine]],0),2)),"")</f>
        <v>mbenatar@aerocentro.com</v>
      </c>
      <c r="AE193"/>
      <c r="AF193" s="30"/>
      <c r="AG19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4" spans="1:33" ht="30" hidden="1" x14ac:dyDescent="0.25">
      <c r="A194" s="7">
        <v>228</v>
      </c>
      <c r="B194" s="7" t="str">
        <f>phone18[[#This Row],[Company]]</f>
        <v>Gov't of Mexico - Air Force</v>
      </c>
      <c r="C194" s="8" t="s">
        <v>1015</v>
      </c>
      <c r="D194" s="7" t="s">
        <v>66</v>
      </c>
      <c r="E194" s="9" t="s">
        <v>1016</v>
      </c>
      <c r="F194" s="27" t="s">
        <v>1017</v>
      </c>
      <c r="G194" s="7" t="s">
        <v>175</v>
      </c>
      <c r="H1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TP-08: 
XC-LOI: </v>
      </c>
      <c r="I1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TP-08: 
XC-LOI: </v>
      </c>
      <c r="J1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TP-08: Mexico
XC-LOI: Mexico</v>
      </c>
      <c r="K194" s="7" t="s">
        <v>1018</v>
      </c>
      <c r="L19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Mexico, DF</v>
      </c>
      <c r="M19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94" s="9" t="s">
        <v>1019</v>
      </c>
      <c r="P194" s="9" t="s">
        <v>1020</v>
      </c>
      <c r="Q194" s="9" t="s">
        <v>1021</v>
      </c>
      <c r="R194" s="7" t="s">
        <v>1022</v>
      </c>
      <c r="S19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4" s="7" t="str">
        <f>phone18[[#This Row],[CONTACTFIRSTNAME]]&amp;"^"&amp;phone18[[#This Row],[CONTACTLASTNAME]]&amp;"^"&amp;phone18[[#This Row],[REGNBR]]</f>
        <v>Carlos^Rodriguez Munguia^TP-08, XC-LOI</v>
      </c>
      <c r="X19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4" s="10"/>
      <c r="AB194" s="7"/>
      <c r="AC194" s="7"/>
      <c r="AD194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94"/>
      <c r="AF194" s="30"/>
      <c r="AG19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5" spans="1:33" ht="30" hidden="1" x14ac:dyDescent="0.25">
      <c r="A195" s="7">
        <v>228</v>
      </c>
      <c r="B195" s="7" t="str">
        <f>phone18[[#This Row],[Company]]</f>
        <v>Gov't of Mexico - Air Force</v>
      </c>
      <c r="C195" s="8" t="s">
        <v>1023</v>
      </c>
      <c r="D195" s="7" t="s">
        <v>76</v>
      </c>
      <c r="E195" s="9" t="s">
        <v>1016</v>
      </c>
      <c r="F195" s="27" t="s">
        <v>1017</v>
      </c>
      <c r="G195" s="7" t="s">
        <v>175</v>
      </c>
      <c r="H1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TP-08: 
XC-LOI: </v>
      </c>
      <c r="I1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TP-08: 
XC-LOI: </v>
      </c>
      <c r="J1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TP-08: Mexico
XC-LOI: Mexico</v>
      </c>
      <c r="K195" s="7" t="s">
        <v>1018</v>
      </c>
      <c r="L19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Mexico, DF</v>
      </c>
      <c r="M19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95" s="9" t="s">
        <v>1019</v>
      </c>
      <c r="P195" s="9" t="s">
        <v>1020</v>
      </c>
      <c r="Q195" s="9" t="s">
        <v>1021</v>
      </c>
      <c r="R195" s="7" t="s">
        <v>1022</v>
      </c>
      <c r="S19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5" s="7" t="str">
        <f>phone18[[#This Row],[CONTACTFIRSTNAME]]&amp;"^"&amp;phone18[[#This Row],[CONTACTLASTNAME]]&amp;"^"&amp;phone18[[#This Row],[REGNBR]]</f>
        <v>Carlos^Rodriguez Munguia^TP-08, XC-LOI</v>
      </c>
      <c r="X19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5" s="10"/>
      <c r="AB195" s="7"/>
      <c r="AC195" s="7"/>
      <c r="AD195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95"/>
      <c r="AF195" s="30"/>
      <c r="AG19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6" spans="1:33" hidden="1" x14ac:dyDescent="0.25">
      <c r="A196" s="7">
        <v>202</v>
      </c>
      <c r="B196" s="7" t="str">
        <f>phone18[[#This Row],[Company]]</f>
        <v>Golden Gate International Corp., LLC</v>
      </c>
      <c r="C196" s="8" t="s">
        <v>1024</v>
      </c>
      <c r="D196" s="7" t="s">
        <v>76</v>
      </c>
      <c r="E196" s="9" t="s">
        <v>1025</v>
      </c>
      <c r="F196" s="8" t="s">
        <v>1026</v>
      </c>
      <c r="G196" s="7" t="s">
        <v>37</v>
      </c>
      <c r="H1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N963CH: BAQ</v>
      </c>
      <c r="I1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N963CH: </v>
      </c>
      <c r="J1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N963CH: Colombia</v>
      </c>
      <c r="K196" s="7" t="s">
        <v>1027</v>
      </c>
      <c r="L19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Panama</v>
      </c>
      <c r="M19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Panama</v>
      </c>
      <c r="O196" s="9" t="s">
        <v>1028</v>
      </c>
      <c r="P196" s="9" t="s">
        <v>1029</v>
      </c>
      <c r="Q196" s="9" t="s">
        <v>73</v>
      </c>
      <c r="R196" s="7"/>
      <c r="S19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96" s="7" t="str">
        <f>phone18[[#This Row],[CONTACTFIRSTNAME]]&amp;"^"&amp;phone18[[#This Row],[CONTACTLASTNAME]]&amp;"^"&amp;phone18[[#This Row],[REGNBR]]</f>
        <v>Jose^Carbonell^N963CH</v>
      </c>
      <c r="X19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6" s="10"/>
      <c r="AB196" s="7"/>
      <c r="AC196" s="7"/>
      <c r="AD196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96"/>
      <c r="AF196" s="30"/>
      <c r="AG19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7" spans="1:33" ht="30" hidden="1" x14ac:dyDescent="0.25">
      <c r="A197" s="7">
        <v>238</v>
      </c>
      <c r="B197" s="7" t="str">
        <f>phone18[[#This Row],[Company]]</f>
        <v>King Jets Pvt. Ltd.</v>
      </c>
      <c r="C197" s="8" t="s">
        <v>1030</v>
      </c>
      <c r="D197" s="7" t="s">
        <v>34</v>
      </c>
      <c r="E197" s="9" t="s">
        <v>1031</v>
      </c>
      <c r="F197" s="8" t="s">
        <v>1032</v>
      </c>
      <c r="G197" s="7" t="s">
        <v>175</v>
      </c>
      <c r="H1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VT-KZN: MAA</v>
      </c>
      <c r="I1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VT-KZN: </v>
      </c>
      <c r="J1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VT-KZN: India</v>
      </c>
      <c r="K197" s="7" t="s">
        <v>1033</v>
      </c>
      <c r="L19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Royapettah, Chennai</v>
      </c>
      <c r="M19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97" s="9" t="s">
        <v>1034</v>
      </c>
      <c r="P197" s="9" t="s">
        <v>1035</v>
      </c>
      <c r="Q197" s="9" t="s">
        <v>155</v>
      </c>
      <c r="R197" s="7"/>
      <c r="S19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7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Ankit^Kumar Jain^VT-KZN</v>
      </c>
      <c r="V197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Sunil^
Kumar^VT-KZN</v>
      </c>
      <c r="X197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97" s="10"/>
      <c r="AB197" s="7"/>
      <c r="AC197" s="7"/>
      <c r="AD19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97"/>
      <c r="AF197" s="30"/>
      <c r="AG19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8" spans="1:33" ht="30" hidden="1" x14ac:dyDescent="0.25">
      <c r="A198" s="7">
        <v>238</v>
      </c>
      <c r="B198" s="7" t="str">
        <f>phone18[[#This Row],[Company]]</f>
        <v>King Jets Pvt. Ltd.</v>
      </c>
      <c r="C198" s="8" t="s">
        <v>1036</v>
      </c>
      <c r="D198" s="7" t="s">
        <v>130</v>
      </c>
      <c r="E198" s="9" t="s">
        <v>1031</v>
      </c>
      <c r="F198" s="8" t="s">
        <v>1032</v>
      </c>
      <c r="G198" s="7" t="s">
        <v>37</v>
      </c>
      <c r="H19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VT-KZN: MAA</v>
      </c>
      <c r="I19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VT-KZN: </v>
      </c>
      <c r="J19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VT-KZN: India</v>
      </c>
      <c r="K198" s="7" t="s">
        <v>1033</v>
      </c>
      <c r="L19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Royapettah, Chennai</v>
      </c>
      <c r="M19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98" s="9" t="s">
        <v>1037</v>
      </c>
      <c r="P198" s="9" t="s">
        <v>1038</v>
      </c>
      <c r="Q198" s="9" t="s">
        <v>155</v>
      </c>
      <c r="R198" s="7"/>
      <c r="S19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9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8" s="7" t="str">
        <f>phone18[[#This Row],[CONTACTFIRSTNAME]]&amp;"^"&amp;phone18[[#This Row],[CONTACTLASTNAME]]&amp;"^"&amp;phone18[[#This Row],[REGNBR]]</f>
        <v>Sunil^Kumar^VT-KZN</v>
      </c>
      <c r="X19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8" s="10"/>
      <c r="AB198" s="7"/>
      <c r="AC198" s="7"/>
      <c r="AD198" s="7" t="str">
        <f>IFERROR(IF(INDEX([1]!email[#All],MATCH(phone18[[#This Row],[Combined]],[1]!email[[#All],[combine]],0),2)=0,"",INDEX([1]!email[#All],MATCH(phone18[[#This Row],[Combined]],[1]!email[[#All],[combine]],0),2)),"")</f>
        <v>am@kingjets.in</v>
      </c>
      <c r="AE198"/>
      <c r="AF198" s="30"/>
      <c r="AG19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9" spans="1:33" ht="30" hidden="1" x14ac:dyDescent="0.25">
      <c r="A199" s="7">
        <v>238</v>
      </c>
      <c r="B199" s="7" t="str">
        <f>phone18[[#This Row],[Company]]</f>
        <v>King Jets Pvt. Ltd.</v>
      </c>
      <c r="C199" s="8" t="s">
        <v>1039</v>
      </c>
      <c r="D199" s="7" t="s">
        <v>450</v>
      </c>
      <c r="E199" s="9" t="s">
        <v>1031</v>
      </c>
      <c r="F199" s="8" t="s">
        <v>1032</v>
      </c>
      <c r="G199" s="7" t="s">
        <v>37</v>
      </c>
      <c r="H1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VT-KZN: MAA</v>
      </c>
      <c r="I1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VT-KZN: </v>
      </c>
      <c r="J1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VT-KZN: India</v>
      </c>
      <c r="K199" s="7" t="s">
        <v>1033</v>
      </c>
      <c r="L19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Royapettah, Chennai</v>
      </c>
      <c r="M19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99" s="9" t="s">
        <v>1037</v>
      </c>
      <c r="P199" s="9" t="s">
        <v>1038</v>
      </c>
      <c r="Q199" s="9" t="s">
        <v>155</v>
      </c>
      <c r="R199" s="7"/>
      <c r="S19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9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9" s="7" t="str">
        <f>phone18[[#This Row],[CONTACTFIRSTNAME]]&amp;"^"&amp;phone18[[#This Row],[CONTACTLASTNAME]]&amp;"^"&amp;phone18[[#This Row],[REGNBR]]</f>
        <v>Sunil^Kumar^VT-KZN</v>
      </c>
      <c r="X19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9" s="10"/>
      <c r="AB199" s="7"/>
      <c r="AC199" s="7"/>
      <c r="AD199" s="7" t="str">
        <f>IFERROR(IF(INDEX([1]!email[#All],MATCH(phone18[[#This Row],[Combined]],[1]!email[[#All],[combine]],0),2)=0,"",INDEX([1]!email[#All],MATCH(phone18[[#This Row],[Combined]],[1]!email[[#All],[combine]],0),2)),"")</f>
        <v>am@kingjets.in</v>
      </c>
      <c r="AE199"/>
      <c r="AF199" s="30"/>
      <c r="AG19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0" spans="1:33" ht="30" hidden="1" x14ac:dyDescent="0.25">
      <c r="A200" s="7">
        <v>160</v>
      </c>
      <c r="B200" s="7" t="str">
        <f>phone18[[#This Row],[Company]]</f>
        <v>Milloaks, LLC</v>
      </c>
      <c r="C200" s="8" t="s">
        <v>1040</v>
      </c>
      <c r="D200" s="7" t="s">
        <v>34</v>
      </c>
      <c r="E200" s="9" t="s">
        <v>1041</v>
      </c>
      <c r="F200" s="8" t="s">
        <v>1042</v>
      </c>
      <c r="G200" s="7" t="s">
        <v>37</v>
      </c>
      <c r="H20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N6950C: SLC</v>
      </c>
      <c r="I20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N6950C: UT</v>
      </c>
      <c r="J20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N6950C: United States</v>
      </c>
      <c r="K200" s="7" t="s">
        <v>1043</v>
      </c>
      <c r="L20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200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20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0" s="9" t="s">
        <v>442</v>
      </c>
      <c r="P200" s="9" t="s">
        <v>1044</v>
      </c>
      <c r="Q200" s="9" t="s">
        <v>73</v>
      </c>
      <c r="R200" s="7"/>
      <c r="S20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0" s="7" t="str">
        <f>phone18[[#This Row],[CONTACTFIRSTNAME]]&amp;"^"&amp;phone18[[#This Row],[CONTACTLASTNAME]]&amp;"^"&amp;phone18[[#This Row],[REGNBR]]</f>
        <v>Randy^Okland^N6950C</v>
      </c>
      <c r="X20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0" s="37">
        <v>3</v>
      </c>
      <c r="Z200" s="14"/>
      <c r="AD200" s="9" t="str">
        <f>IFERROR(IF(INDEX([1]!email[#All],MATCH(phone18[[#This Row],[Combined]],[1]!email[[#All],[combine]],0),2)=0,"",INDEX([1]!email[#All],MATCH(phone18[[#This Row],[Combined]],[1]!email[[#All],[combine]],0),2)),"")</f>
        <v>randy.okland@okland.com</v>
      </c>
      <c r="AF200" s="15"/>
      <c r="AG20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Utah</v>
      </c>
    </row>
    <row r="201" spans="1:33" ht="45" hidden="1" x14ac:dyDescent="0.25">
      <c r="A201" s="7">
        <v>40</v>
      </c>
      <c r="B201" s="7" t="str">
        <f>phone18[[#This Row],[Company]]</f>
        <v>Dorado Aviation, LLC</v>
      </c>
      <c r="C201" s="8" t="s">
        <v>1045</v>
      </c>
      <c r="D201" s="7" t="s">
        <v>34</v>
      </c>
      <c r="E201" s="9" t="s">
        <v>1046</v>
      </c>
      <c r="F201" s="8" t="s">
        <v>1047</v>
      </c>
      <c r="G201" s="7" t="s">
        <v>175</v>
      </c>
      <c r="H2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N123QU: SIG</v>
      </c>
      <c r="I2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N123QU: </v>
      </c>
      <c r="J2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N123QU: Puerto Rico</v>
      </c>
      <c r="K201" s="7" t="s">
        <v>1048</v>
      </c>
      <c r="L20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Guaynabo</v>
      </c>
      <c r="M20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0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201" s="9" t="s">
        <v>1049</v>
      </c>
      <c r="P201" s="9" t="s">
        <v>1050</v>
      </c>
      <c r="Q201" s="9" t="s">
        <v>1051</v>
      </c>
      <c r="R201" s="7"/>
      <c r="S20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1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Ricardo^Gonzalez^N123QU</v>
      </c>
      <c r="V201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Jose^
Quiros Jorge^N123QU</v>
      </c>
      <c r="X201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201" s="10"/>
      <c r="AB201" s="7"/>
      <c r="AC201" s="7"/>
      <c r="AD201" s="7" t="str">
        <f>IFERROR(IF(INDEX([1]!email[#All],MATCH(phone18[[#This Row],[Combined]],[1]!email[[#All],[combine]],0),2)=0,"",INDEX([1]!email[#All],MATCH(phone18[[#This Row],[Combined]],[1]!email[[#All],[combine]],0),2)),"")</f>
        <v>rgonzalez@mmc-pr.com</v>
      </c>
      <c r="AE201"/>
      <c r="AF201" s="30"/>
      <c r="AG20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2" spans="1:33" ht="30" hidden="1" x14ac:dyDescent="0.25">
      <c r="A202" s="7">
        <v>40</v>
      </c>
      <c r="B202" s="7" t="str">
        <f>phone18[[#This Row],[Company]]</f>
        <v>Dorado Aviation, LLC</v>
      </c>
      <c r="C202" s="8" t="s">
        <v>1052</v>
      </c>
      <c r="D202" s="7" t="s">
        <v>130</v>
      </c>
      <c r="E202" s="9" t="s">
        <v>1046</v>
      </c>
      <c r="F202" s="8" t="s">
        <v>1047</v>
      </c>
      <c r="G202" s="7" t="s">
        <v>258</v>
      </c>
      <c r="H2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N123QU: SIG</v>
      </c>
      <c r="I2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N123QU: </v>
      </c>
      <c r="J2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N123QU: Puerto Rico</v>
      </c>
      <c r="K202" s="7" t="s">
        <v>1048</v>
      </c>
      <c r="L20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Guaynabo</v>
      </c>
      <c r="M20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0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202" s="9" t="s">
        <v>1053</v>
      </c>
      <c r="P202" s="9" t="s">
        <v>1054</v>
      </c>
      <c r="Q202" s="9" t="s">
        <v>1055</v>
      </c>
      <c r="R202" s="7"/>
      <c r="S20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2" s="7" t="str">
        <f>phone18[[#This Row],[CONTACTFIRSTNAME]]&amp;"^"&amp;phone18[[#This Row],[CONTACTLASTNAME]]&amp;"^"&amp;phone18[[#This Row],[REGNBR]]</f>
        <v>Ricardo^Gonzalez^N123QU</v>
      </c>
      <c r="X20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2" s="10"/>
      <c r="AB202" s="7"/>
      <c r="AC202" s="7"/>
      <c r="AD202" s="7" t="str">
        <f>IFERROR(IF(INDEX([1]!email[#All],MATCH(phone18[[#This Row],[Combined]],[1]!email[[#All],[combine]],0),2)=0,"",INDEX([1]!email[#All],MATCH(phone18[[#This Row],[Combined]],[1]!email[[#All],[combine]],0),2)),"")</f>
        <v>rgonzalez@mmc-pr.com</v>
      </c>
      <c r="AE202"/>
      <c r="AF202" s="30"/>
      <c r="AG20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3" spans="1:33" ht="30" hidden="1" x14ac:dyDescent="0.25">
      <c r="A203" s="7">
        <v>40</v>
      </c>
      <c r="B203" s="7" t="str">
        <f>phone18[[#This Row],[Company]]</f>
        <v>Dorado Aviation, LLC</v>
      </c>
      <c r="C203" s="8" t="s">
        <v>1056</v>
      </c>
      <c r="D203" s="7" t="s">
        <v>450</v>
      </c>
      <c r="E203" s="9" t="s">
        <v>1046</v>
      </c>
      <c r="F203" s="8" t="s">
        <v>1047</v>
      </c>
      <c r="G203" s="7" t="s">
        <v>258</v>
      </c>
      <c r="H2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N123QU: SIG</v>
      </c>
      <c r="I2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N123QU: </v>
      </c>
      <c r="J2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N123QU: Puerto Rico</v>
      </c>
      <c r="K203" s="7" t="s">
        <v>1048</v>
      </c>
      <c r="L20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Guaynabo</v>
      </c>
      <c r="M20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0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203" s="9" t="s">
        <v>1053</v>
      </c>
      <c r="P203" s="9" t="s">
        <v>1054</v>
      </c>
      <c r="Q203" s="9" t="s">
        <v>1055</v>
      </c>
      <c r="R203" s="7"/>
      <c r="S20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3" s="7" t="str">
        <f>phone18[[#This Row],[CONTACTFIRSTNAME]]&amp;"^"&amp;phone18[[#This Row],[CONTACTLASTNAME]]&amp;"^"&amp;phone18[[#This Row],[REGNBR]]</f>
        <v>Ricardo^Gonzalez^N123QU</v>
      </c>
      <c r="X20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3" s="10"/>
      <c r="AB203" s="7"/>
      <c r="AC203" s="7"/>
      <c r="AD203" s="7" t="str">
        <f>IFERROR(IF(INDEX([1]!email[#All],MATCH(phone18[[#This Row],[Combined]],[1]!email[[#All],[combine]],0),2)=0,"",INDEX([1]!email[#All],MATCH(phone18[[#This Row],[Combined]],[1]!email[[#All],[combine]],0),2)),"")</f>
        <v>rgonzalez@mmc-pr.com</v>
      </c>
      <c r="AE203"/>
      <c r="AF203" s="30"/>
      <c r="AG20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4" spans="1:33" hidden="1" x14ac:dyDescent="0.25">
      <c r="A204" s="7">
        <v>162</v>
      </c>
      <c r="B204" s="7" t="str">
        <f>phone18[[#This Row],[Company]]</f>
        <v>Frank's Management Company, LLC</v>
      </c>
      <c r="C204" s="8"/>
      <c r="D204" s="7" t="s">
        <v>157</v>
      </c>
      <c r="E204" s="9" t="s">
        <v>1057</v>
      </c>
      <c r="F204" s="8" t="s">
        <v>1058</v>
      </c>
      <c r="G204" s="7" t="s">
        <v>391</v>
      </c>
      <c r="H20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N700FA: SHV</v>
      </c>
      <c r="I204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N700FA: LA</v>
      </c>
      <c r="J204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N700FA: United States</v>
      </c>
      <c r="K204" s="7" t="s">
        <v>1059</v>
      </c>
      <c r="L20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Shreveport</v>
      </c>
      <c r="M20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LA</v>
      </c>
      <c r="N20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4" s="9" t="s">
        <v>323</v>
      </c>
      <c r="P204" s="9" t="s">
        <v>785</v>
      </c>
      <c r="Q204" s="9" t="s">
        <v>212</v>
      </c>
      <c r="R204" s="7" t="str">
        <f>IFERROR(INDEX([1]!JETNET[#All],MATCH(,[1]!JETNET[[#All],[COMPANYNAME]],0),MATCH("COMPWEBADDRESS",[1]!JETNET[#Headers],0)),"")</f>
        <v/>
      </c>
      <c r="S20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0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4" s="7" t="str">
        <f>phone18[[#This Row],[CONTACTFIRSTNAME]]&amp;"^"&amp;phone18[[#This Row],[CONTACTLASTNAME]]&amp;"^"&amp;phone18[[#This Row],[REGNBR]]</f>
        <v>Kevin^Jones^N700FA</v>
      </c>
      <c r="X20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4" s="13">
        <v>1</v>
      </c>
      <c r="Z204" s="14"/>
      <c r="AD20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04" s="15"/>
      <c r="AG20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5" spans="1:33" hidden="1" x14ac:dyDescent="0.25">
      <c r="A205" s="7">
        <v>162</v>
      </c>
      <c r="B205" s="7" t="str">
        <f>phone18[[#This Row],[Company]]</f>
        <v>Jet Flight, LLC</v>
      </c>
      <c r="C205" s="8" t="s">
        <v>1060</v>
      </c>
      <c r="D205" s="7" t="s">
        <v>34</v>
      </c>
      <c r="E205" s="9" t="s">
        <v>1057</v>
      </c>
      <c r="F205" s="8" t="s">
        <v>1058</v>
      </c>
      <c r="G205" s="7" t="s">
        <v>37</v>
      </c>
      <c r="H2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N700FA: SHV</v>
      </c>
      <c r="I2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N700FA: LA</v>
      </c>
      <c r="J2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N700FA: United States</v>
      </c>
      <c r="K205" s="7" t="s">
        <v>1061</v>
      </c>
      <c r="L20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Shreveport</v>
      </c>
      <c r="M20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LA</v>
      </c>
      <c r="N20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5" s="9" t="s">
        <v>1062</v>
      </c>
      <c r="P205" s="9" t="s">
        <v>1063</v>
      </c>
      <c r="Q205" s="9" t="s">
        <v>73</v>
      </c>
      <c r="R205" s="7"/>
      <c r="S20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0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5" s="7" t="str">
        <f>phone18[[#This Row],[CONTACTFIRSTNAME]]&amp;"^"&amp;phone18[[#This Row],[CONTACTLASTNAME]]&amp;"^"&amp;phone18[[#This Row],[REGNBR]]</f>
        <v>Bobby^Jelks^N700FA</v>
      </c>
      <c r="X20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5" s="19">
        <v>2</v>
      </c>
      <c r="Z205" s="14"/>
      <c r="AD20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05" s="15"/>
      <c r="AG20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Lake Charles and Shreveport Louisiana</v>
      </c>
    </row>
    <row r="206" spans="1:33" hidden="1" x14ac:dyDescent="0.25">
      <c r="A206" s="7">
        <v>164</v>
      </c>
      <c r="B206" s="7" t="str">
        <f>phone18[[#This Row],[Company]]</f>
        <v>Full Send Aviation, LLC</v>
      </c>
      <c r="C206" s="8" t="s">
        <v>1064</v>
      </c>
      <c r="D206" s="7" t="s">
        <v>121</v>
      </c>
      <c r="E206" s="9" t="s">
        <v>1065</v>
      </c>
      <c r="F206" s="8" t="s">
        <v>1066</v>
      </c>
      <c r="G206" s="7" t="s">
        <v>37</v>
      </c>
      <c r="H2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N703HA: ILM</v>
      </c>
      <c r="I2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N703HA: NC</v>
      </c>
      <c r="J2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N703HA: United States</v>
      </c>
      <c r="K206" s="7" t="s">
        <v>1067</v>
      </c>
      <c r="L20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Wilmington</v>
      </c>
      <c r="M20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20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6" s="9" t="s">
        <v>1068</v>
      </c>
      <c r="P206" s="9" t="s">
        <v>1069</v>
      </c>
      <c r="Q206" s="9" t="s">
        <v>108</v>
      </c>
      <c r="R206" s="7"/>
      <c r="S20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0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6" s="7" t="str">
        <f>phone18[[#This Row],[CONTACTFIRSTNAME]]&amp;"^"&amp;phone18[[#This Row],[CONTACTLASTNAME]]&amp;"^"&amp;phone18[[#This Row],[REGNBR]]</f>
        <v>Christopher^Scerri^N703HA</v>
      </c>
      <c r="X20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6" s="13">
        <v>1</v>
      </c>
      <c r="Z206" s="14"/>
      <c r="AD206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06" s="15"/>
      <c r="AG20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Winston Salem Greensboro and Fayetteville North Carolina</v>
      </c>
    </row>
    <row r="207" spans="1:33" hidden="1" x14ac:dyDescent="0.25">
      <c r="A207" s="7">
        <v>166</v>
      </c>
      <c r="B207" s="7" t="str">
        <f>phone18[[#This Row],[Company]]</f>
        <v>Family Tree Farms Aviation, LLC</v>
      </c>
      <c r="C207" s="8" t="s">
        <v>1070</v>
      </c>
      <c r="D207" s="7" t="s">
        <v>34</v>
      </c>
      <c r="E207" s="9" t="s">
        <v>1071</v>
      </c>
      <c r="F207" s="8" t="s">
        <v>1072</v>
      </c>
      <c r="G207" s="7" t="s">
        <v>37</v>
      </c>
      <c r="H2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N705AK: VIS</v>
      </c>
      <c r="I2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N705AK: CA</v>
      </c>
      <c r="J2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N705AK: United States</v>
      </c>
      <c r="K207" s="7" t="s">
        <v>1073</v>
      </c>
      <c r="L20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Dinuba</v>
      </c>
      <c r="M20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0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7" s="9" t="s">
        <v>268</v>
      </c>
      <c r="P207" s="9" t="s">
        <v>1074</v>
      </c>
      <c r="Q207" s="9" t="s">
        <v>73</v>
      </c>
      <c r="R207" s="7"/>
      <c r="S20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0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7" s="7" t="str">
        <f>phone18[[#This Row],[CONTACTFIRSTNAME]]&amp;"^"&amp;phone18[[#This Row],[CONTACTLASTNAME]]&amp;"^"&amp;phone18[[#This Row],[REGNBR]]</f>
        <v>Andrew^Muxlow^N705AK</v>
      </c>
      <c r="X20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7" s="13">
        <v>1</v>
      </c>
      <c r="Z207" s="14"/>
      <c r="AD207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07" s="15"/>
      <c r="AG20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Fresno, Central California </v>
      </c>
    </row>
    <row r="208" spans="1:33" ht="30" hidden="1" x14ac:dyDescent="0.25">
      <c r="A208" s="7">
        <v>166</v>
      </c>
      <c r="B208" s="7" t="str">
        <f>phone18[[#This Row],[Company]]</f>
        <v>Solairus Aviation</v>
      </c>
      <c r="C208" s="8" t="s">
        <v>1075</v>
      </c>
      <c r="D208" s="7" t="s">
        <v>66</v>
      </c>
      <c r="E208" s="9" t="s">
        <v>1071</v>
      </c>
      <c r="F208" s="8" t="s">
        <v>1072</v>
      </c>
      <c r="G208" s="7" t="s">
        <v>69</v>
      </c>
      <c r="H2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N705AK: VIS</v>
      </c>
      <c r="I2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N705AK: CA</v>
      </c>
      <c r="J2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N705AK: United States</v>
      </c>
      <c r="K208" s="7" t="s">
        <v>1076</v>
      </c>
      <c r="L20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Petaluma</v>
      </c>
      <c r="M20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0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8" s="9" t="s">
        <v>648</v>
      </c>
      <c r="P208" s="9" t="s">
        <v>1077</v>
      </c>
      <c r="Q208" s="9" t="s">
        <v>1078</v>
      </c>
      <c r="R208" s="7" t="s">
        <v>1079</v>
      </c>
      <c r="S20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8" s="7" t="str">
        <f>phone18[[#This Row],[CONTACTFIRSTNAME]]&amp;"^"&amp;phone18[[#This Row],[CONTACTLASTNAME]]&amp;"^"&amp;phone18[[#This Row],[REGNBR]]</f>
        <v>Charles^Judge^N705AK</v>
      </c>
      <c r="X20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8" s="37">
        <v>3</v>
      </c>
      <c r="Z208" s="14"/>
      <c r="AD208" s="9" t="str">
        <f>IFERROR(IF(INDEX([1]!email[#All],MATCH(phone18[[#This Row],[Combined]],[1]!email[[#All],[combine]],0),2)=0,"",INDEX([1]!email[#All],MATCH(phone18[[#This Row],[Combined]],[1]!email[[#All],[combine]],0),2)),"")</f>
        <v>cjudge@solairus.aero</v>
      </c>
      <c r="AF208" s="15"/>
      <c r="AG20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San Francisco California</v>
      </c>
    </row>
    <row r="209" spans="1:33" ht="30" hidden="1" x14ac:dyDescent="0.25">
      <c r="A209" s="7">
        <v>166</v>
      </c>
      <c r="B209" s="7" t="str">
        <f>phone18[[#This Row],[Company]]</f>
        <v>Solairus Aviation</v>
      </c>
      <c r="C209" s="8" t="s">
        <v>1080</v>
      </c>
      <c r="D209" s="7" t="s">
        <v>130</v>
      </c>
      <c r="E209" s="9" t="s">
        <v>1071</v>
      </c>
      <c r="F209" s="8" t="s">
        <v>1072</v>
      </c>
      <c r="G209" s="7" t="s">
        <v>69</v>
      </c>
      <c r="H2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N705AK: VIS</v>
      </c>
      <c r="I2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N705AK: CA</v>
      </c>
      <c r="J2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N705AK: United States</v>
      </c>
      <c r="K209" s="7" t="s">
        <v>1076</v>
      </c>
      <c r="L20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Petaluma</v>
      </c>
      <c r="M20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0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9" s="9" t="s">
        <v>648</v>
      </c>
      <c r="P209" s="9" t="s">
        <v>1077</v>
      </c>
      <c r="Q209" s="9" t="s">
        <v>1078</v>
      </c>
      <c r="R209" s="7" t="s">
        <v>1079</v>
      </c>
      <c r="S20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9" s="7" t="str">
        <f>phone18[[#This Row],[CONTACTFIRSTNAME]]&amp;"^"&amp;phone18[[#This Row],[CONTACTLASTNAME]]&amp;"^"&amp;phone18[[#This Row],[REGNBR]]</f>
        <v>Charles^Judge^N705AK</v>
      </c>
      <c r="X20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9" s="37">
        <v>3</v>
      </c>
      <c r="Z209" s="14"/>
      <c r="AD209" s="9" t="str">
        <f>IFERROR(IF(INDEX([1]!email[#All],MATCH(phone18[[#This Row],[Combined]],[1]!email[[#All],[combine]],0),2)=0,"",INDEX([1]!email[#All],MATCH(phone18[[#This Row],[Combined]],[1]!email[[#All],[combine]],0),2)),"")</f>
        <v>cjudge@solairus.aero</v>
      </c>
      <c r="AF209" s="15"/>
      <c r="AG20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Hempstead New York</v>
      </c>
    </row>
    <row r="210" spans="1:33" hidden="1" x14ac:dyDescent="0.25">
      <c r="A210" s="7">
        <v>170</v>
      </c>
      <c r="B210" s="7" t="str">
        <f>phone18[[#This Row],[Company]]</f>
        <v>Gator One Air, LLC</v>
      </c>
      <c r="C210" s="8" t="s">
        <v>1081</v>
      </c>
      <c r="D210" s="7" t="s">
        <v>121</v>
      </c>
      <c r="E210" s="9" t="s">
        <v>1082</v>
      </c>
      <c r="F210" s="8" t="s">
        <v>1083</v>
      </c>
      <c r="G210" s="7" t="s">
        <v>37</v>
      </c>
      <c r="H2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N722SW: DSI</v>
      </c>
      <c r="I2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N722SW: FL</v>
      </c>
      <c r="J2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N722SW: United States</v>
      </c>
      <c r="K210" s="7" t="s">
        <v>1084</v>
      </c>
      <c r="L21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Destin</v>
      </c>
      <c r="M21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21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0" s="9" t="s">
        <v>308</v>
      </c>
      <c r="P210" s="9" t="s">
        <v>1085</v>
      </c>
      <c r="Q210" s="9" t="s">
        <v>108</v>
      </c>
      <c r="R210" s="7"/>
      <c r="S21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1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0" s="7" t="str">
        <f>phone18[[#This Row],[CONTACTFIRSTNAME]]&amp;"^"&amp;phone18[[#This Row],[CONTACTLASTNAME]]&amp;"^"&amp;phone18[[#This Row],[REGNBR]]</f>
        <v>David^Penney^N722SW</v>
      </c>
      <c r="X21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0" s="13">
        <v>1</v>
      </c>
      <c r="Z210" s="14"/>
      <c r="AD21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10" s="15"/>
      <c r="AG21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Georgia</v>
      </c>
    </row>
    <row r="211" spans="1:33" ht="30" hidden="1" x14ac:dyDescent="0.25">
      <c r="A211" s="7">
        <v>172</v>
      </c>
      <c r="B211" s="7" t="str">
        <f>phone18[[#This Row],[Company]]</f>
        <v>BTI Aviation, LLC, Snowy Range Aviation, LLC</v>
      </c>
      <c r="C211" s="8" t="s">
        <v>1086</v>
      </c>
      <c r="D211" s="7" t="s">
        <v>66</v>
      </c>
      <c r="E211" s="9" t="s">
        <v>1087</v>
      </c>
      <c r="F211" s="8" t="s">
        <v>1088</v>
      </c>
      <c r="G211" s="7" t="s">
        <v>147</v>
      </c>
      <c r="H2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N730GA: APA</v>
      </c>
      <c r="I2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N730GA: CO</v>
      </c>
      <c r="J2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N730GA: United States</v>
      </c>
      <c r="K211" s="9" t="s">
        <v>1089</v>
      </c>
      <c r="L21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Colorado Springs</v>
      </c>
      <c r="M211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CO</v>
      </c>
      <c r="N21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1" s="9" t="s">
        <v>1090</v>
      </c>
      <c r="P211" s="9" t="s">
        <v>369</v>
      </c>
      <c r="Q211" s="9" t="s">
        <v>1091</v>
      </c>
      <c r="R211" s="7"/>
      <c r="S21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21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1" s="7" t="str">
        <f>phone18[[#This Row],[CONTACTFIRSTNAME]]&amp;"^"&amp;phone18[[#This Row],[CONTACTLASTNAME]]&amp;"^"&amp;phone18[[#This Row],[REGNBR]]</f>
        <v>Ronald^Johnson^N730GA</v>
      </c>
      <c r="X21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1" s="37">
        <v>3</v>
      </c>
      <c r="Z211" s="14"/>
      <c r="AD211" s="9" t="str">
        <f>IFERROR(IF(INDEX([1]!email[#All],MATCH(phone18[[#This Row],[Combined]],[1]!email[[#All],[combine]],0),2)=0,"",INDEX([1]!email[#All],MATCH(phone18[[#This Row],[Combined]],[1]!email[[#All],[combine]],0),2)),"")</f>
        <v>ron.johnson@centralbancorp.com</v>
      </c>
      <c r="AF211" s="15"/>
      <c r="AG21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Colorado Springs Colorado</v>
      </c>
    </row>
    <row r="212" spans="1:33" ht="30" hidden="1" x14ac:dyDescent="0.25">
      <c r="A212" s="7">
        <v>224</v>
      </c>
      <c r="B212" s="7" t="str">
        <f>phone18[[#This Row],[Company]]</f>
        <v>AC-Terra International, Ltd.</v>
      </c>
      <c r="C212" s="8" t="s">
        <v>1092</v>
      </c>
      <c r="D212" s="7" t="s">
        <v>111</v>
      </c>
      <c r="E212" s="9" t="s">
        <v>1093</v>
      </c>
      <c r="F212" s="8" t="s">
        <v>1094</v>
      </c>
      <c r="G212" s="7" t="s">
        <v>37</v>
      </c>
      <c r="H2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T7-DSD: IEV</v>
      </c>
      <c r="I2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T7-DSD: </v>
      </c>
      <c r="J2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T7-DSD: Ukraine</v>
      </c>
      <c r="K212" s="7" t="s">
        <v>1095</v>
      </c>
      <c r="L21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21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1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Ukraine</v>
      </c>
      <c r="O212" s="9" t="s">
        <v>1096</v>
      </c>
      <c r="P212" s="9" t="s">
        <v>1097</v>
      </c>
      <c r="Q212" s="9" t="s">
        <v>73</v>
      </c>
      <c r="R212" s="7" t="s">
        <v>1098</v>
      </c>
      <c r="S21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1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12" s="7" t="str">
        <f>phone18[[#This Row],[CONTACTFIRSTNAME]]&amp;"^"&amp;phone18[[#This Row],[CONTACTLASTNAME]]&amp;"^"&amp;phone18[[#This Row],[REGNBR]]</f>
        <v>Zlata^Golovii^T7-DSD</v>
      </c>
      <c r="X21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2" s="10"/>
      <c r="AB212" s="7"/>
      <c r="AC212" s="7"/>
      <c r="AD212" s="7" t="str">
        <f>IFERROR(IF(INDEX([1]!email[#All],MATCH(phone18[[#This Row],[Combined]],[1]!email[[#All],[combine]],0),2)=0,"",INDEX([1]!email[#All],MATCH(phone18[[#This Row],[Combined]],[1]!email[[#All],[combine]],0),2)),"")</f>
        <v>golovii@const.dp.ua</v>
      </c>
      <c r="AE212"/>
      <c r="AF212" s="30"/>
      <c r="AG21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3" spans="1:33" ht="30" hidden="1" x14ac:dyDescent="0.25">
      <c r="A213" s="7">
        <v>224</v>
      </c>
      <c r="B213" s="7" t="str">
        <f>phone18[[#This Row],[Company]]</f>
        <v>AC-Terra International, Ltd.</v>
      </c>
      <c r="C213" s="8" t="s">
        <v>1099</v>
      </c>
      <c r="D213" s="7" t="s">
        <v>130</v>
      </c>
      <c r="E213" s="9" t="s">
        <v>1093</v>
      </c>
      <c r="F213" s="8" t="s">
        <v>1094</v>
      </c>
      <c r="G213" s="7" t="s">
        <v>37</v>
      </c>
      <c r="H2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T7-DSD: IEV</v>
      </c>
      <c r="I2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T7-DSD: </v>
      </c>
      <c r="J2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T7-DSD: Ukraine</v>
      </c>
      <c r="K213" s="7" t="s">
        <v>1095</v>
      </c>
      <c r="L21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21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1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Ukraine</v>
      </c>
      <c r="O213" s="9" t="s">
        <v>1096</v>
      </c>
      <c r="P213" s="9" t="s">
        <v>1097</v>
      </c>
      <c r="Q213" s="9" t="s">
        <v>73</v>
      </c>
      <c r="R213" s="7" t="s">
        <v>1098</v>
      </c>
      <c r="S21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1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13" s="7" t="str">
        <f>phone18[[#This Row],[CONTACTFIRSTNAME]]&amp;"^"&amp;phone18[[#This Row],[CONTACTLASTNAME]]&amp;"^"&amp;phone18[[#This Row],[REGNBR]]</f>
        <v>Zlata^Golovii^T7-DSD</v>
      </c>
      <c r="X21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3" s="10"/>
      <c r="AB213" s="7"/>
      <c r="AC213" s="7"/>
      <c r="AD213" s="7" t="str">
        <f>IFERROR(IF(INDEX([1]!email[#All],MATCH(phone18[[#This Row],[Combined]],[1]!email[[#All],[combine]],0),2)=0,"",INDEX([1]!email[#All],MATCH(phone18[[#This Row],[Combined]],[1]!email[[#All],[combine]],0),2)),"")</f>
        <v>golovii@const.dp.ua</v>
      </c>
      <c r="AE213"/>
      <c r="AF213" s="30"/>
      <c r="AG21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4" spans="1:33" hidden="1" x14ac:dyDescent="0.25">
      <c r="A214" s="7">
        <v>224</v>
      </c>
      <c r="B214" s="7" t="str">
        <f>phone18[[#This Row],[Company]]</f>
        <v>ICS Aero, Ltd.</v>
      </c>
      <c r="C214" s="8" t="s">
        <v>1100</v>
      </c>
      <c r="D214" s="7" t="s">
        <v>34</v>
      </c>
      <c r="E214" s="9" t="s">
        <v>1093</v>
      </c>
      <c r="F214" s="8" t="s">
        <v>1094</v>
      </c>
      <c r="G214" s="7" t="s">
        <v>461</v>
      </c>
      <c r="H2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T7-DSD: IEV</v>
      </c>
      <c r="I2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T7-DSD: </v>
      </c>
      <c r="J2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T7-DSD: Ukraine</v>
      </c>
      <c r="K214" s="7" t="s">
        <v>1101</v>
      </c>
      <c r="L21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Kiev</v>
      </c>
      <c r="M21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1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Ukraine</v>
      </c>
      <c r="O214" s="9" t="s">
        <v>1102</v>
      </c>
      <c r="P214" s="9" t="s">
        <v>1103</v>
      </c>
      <c r="Q214" s="9" t="s">
        <v>155</v>
      </c>
      <c r="R214" s="7" t="s">
        <v>1104</v>
      </c>
      <c r="S21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21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Held</v>
      </c>
      <c r="U214" s="7" t="str">
        <f>phone18[[#This Row],[CONTACTFIRSTNAME]]&amp;"^"&amp;phone18[[#This Row],[CONTACTLASTNAME]]&amp;"^"&amp;phone18[[#This Row],[REGNBR]]</f>
        <v>Dmitriy^Avanesov^T7-DSD</v>
      </c>
      <c r="X21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4" s="10"/>
      <c r="AB214" s="7"/>
      <c r="AC214" s="7"/>
      <c r="AD214" s="7" t="str">
        <f>IFERROR(IF(INDEX([1]!email[#All],MATCH(phone18[[#This Row],[Combined]],[1]!email[[#All],[combine]],0),2)=0,"",INDEX([1]!email[#All],MATCH(phone18[[#This Row],[Combined]],[1]!email[[#All],[combine]],0),2)),"")</f>
        <v>sales@ics-aero.com</v>
      </c>
      <c r="AE214"/>
      <c r="AF214" s="30"/>
      <c r="AG21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5" spans="1:33" ht="30" hidden="1" x14ac:dyDescent="0.25">
      <c r="A215" s="7">
        <v>172</v>
      </c>
      <c r="B215" s="7" t="str">
        <f>phone18[[#This Row],[Company]]</f>
        <v>BTI Aviation, LLC, Snowy Range Aviation, LLC</v>
      </c>
      <c r="C215" s="8" t="s">
        <v>1105</v>
      </c>
      <c r="D215" s="7" t="s">
        <v>76</v>
      </c>
      <c r="E215" s="9" t="s">
        <v>1087</v>
      </c>
      <c r="F215" s="8" t="s">
        <v>1088</v>
      </c>
      <c r="G215" s="7" t="s">
        <v>147</v>
      </c>
      <c r="H2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N730GA: APA</v>
      </c>
      <c r="I2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N730GA: CO</v>
      </c>
      <c r="J2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N730GA: United States</v>
      </c>
      <c r="K215" s="9" t="s">
        <v>1089</v>
      </c>
      <c r="L21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Colorado Springs</v>
      </c>
      <c r="M215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CO</v>
      </c>
      <c r="N21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5" s="9" t="s">
        <v>1090</v>
      </c>
      <c r="P215" s="9" t="s">
        <v>369</v>
      </c>
      <c r="Q215" s="9" t="s">
        <v>1091</v>
      </c>
      <c r="R215" s="7"/>
      <c r="S21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21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5" s="7" t="str">
        <f>phone18[[#This Row],[CONTACTFIRSTNAME]]&amp;"^"&amp;phone18[[#This Row],[CONTACTLASTNAME]]&amp;"^"&amp;phone18[[#This Row],[REGNBR]]</f>
        <v>Ronald^Johnson^N730GA</v>
      </c>
      <c r="X21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5" s="37">
        <v>3</v>
      </c>
      <c r="Z215" s="14"/>
      <c r="AD215" s="9" t="str">
        <f>IFERROR(IF(INDEX([1]!email[#All],MATCH(phone18[[#This Row],[Combined]],[1]!email[[#All],[combine]],0),2)=0,"",INDEX([1]!email[#All],MATCH(phone18[[#This Row],[Combined]],[1]!email[[#All],[combine]],0),2)),"")</f>
        <v>ron.johnson@centralbancorp.com</v>
      </c>
      <c r="AF215" s="15"/>
      <c r="AG21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Colorado Springs Colorado</v>
      </c>
    </row>
    <row r="216" spans="1:33" ht="30" hidden="1" x14ac:dyDescent="0.25">
      <c r="A216" s="7">
        <v>460</v>
      </c>
      <c r="B216" s="7" t="str">
        <f>phone18[[#This Row],[Company]]</f>
        <v>ANTAIR, S.A. de C.V.</v>
      </c>
      <c r="C216" s="8" t="s">
        <v>1106</v>
      </c>
      <c r="E216" s="9" t="s">
        <v>180</v>
      </c>
      <c r="F216" s="8"/>
      <c r="G216" s="7" t="s">
        <v>181</v>
      </c>
      <c r="J216" s="9"/>
      <c r="K216" s="7" t="s">
        <v>1107</v>
      </c>
      <c r="L216" s="7" t="str">
        <f>INDEX('[1]Maintenance Facilities'!$A$1:$Q$36,MATCH(phone18[[#This Row],[Phone number]],'[1]Maintenance Facilities'!$L$1:$L$36,0),MATCH("City",'[1]Maintenance Facilities'!$A$1:$Q$1,0))</f>
        <v>Frontera Centro</v>
      </c>
      <c r="M216" s="10" t="str">
        <f>INDEX('[1]Maintenance Facilities'!$A$1:$Q$36,MATCH(phone18[[#This Row],[Phone number]],'[1]Maintenance Facilities'!$L$1:$L$36,0),MATCH("State",'[1]Maintenance Facilities'!$A$1:$Q$1,0))</f>
        <v>COAH</v>
      </c>
      <c r="N216" s="7" t="str">
        <f>INDEX('[1]Maintenance Facilities'!$A$1:$Q$36,MATCH(phone18[[#This Row],[Phone number]],'[1]Maintenance Facilities'!$L$1:$L$36,0),MATCH("Country",'[1]Maintenance Facilities'!$A$1:$Q$1,0))</f>
        <v>Mexico</v>
      </c>
      <c r="O216" s="9" t="s">
        <v>153</v>
      </c>
      <c r="P216" s="9" t="s">
        <v>1108</v>
      </c>
      <c r="Q216" s="9" t="s">
        <v>1109</v>
      </c>
      <c r="R216" s="7" t="s">
        <v>1110</v>
      </c>
      <c r="S21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1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16" s="7" t="str">
        <f>phone18[[#This Row],[CONTACTFIRSTNAME]]&amp;"^"&amp;phone18[[#This Row],[CONTACTLASTNAME]]&amp;"^"&amp;phone18[[#This Row],[REGNBR]]</f>
        <v>Eduardo^Salgado Cruz^Your G150 Clients</v>
      </c>
      <c r="X21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6" s="10"/>
      <c r="AB216" s="7"/>
      <c r="AC216" s="7"/>
      <c r="AD216" s="7" t="str">
        <f>IFERROR(IF(INDEX([1]!email[#All],MATCH(phone18[[#This Row],[Combined]],[1]!email[[#All],[combine]],0),2)=0,"",INDEX([1]!email[#All],MATCH(phone18[[#This Row],[Combined]],[1]!email[[#All],[combine]],0),2)),"")</f>
        <v>esalgado@gan.com.mx</v>
      </c>
      <c r="AE216"/>
      <c r="AF216" s="30"/>
      <c r="AG21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7" spans="1:33" ht="30" hidden="1" x14ac:dyDescent="0.25">
      <c r="A217" s="7">
        <v>174</v>
      </c>
      <c r="B217" s="7" t="str">
        <f>phone18[[#This Row],[Company]]</f>
        <v>Dodson International Parts, Inc.</v>
      </c>
      <c r="C217" s="8" t="s">
        <v>1111</v>
      </c>
      <c r="D217" s="7" t="s">
        <v>66</v>
      </c>
      <c r="E217" s="9" t="s">
        <v>1112</v>
      </c>
      <c r="F217" s="8" t="s">
        <v>1113</v>
      </c>
      <c r="G217" s="7" t="s">
        <v>37</v>
      </c>
      <c r="H2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N7476C: </v>
      </c>
      <c r="I2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N7476C: KS</v>
      </c>
      <c r="J2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N7476C: United States</v>
      </c>
      <c r="K217" s="7" t="s">
        <v>1114</v>
      </c>
      <c r="L21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Rantoul</v>
      </c>
      <c r="M217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21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7" s="9" t="s">
        <v>189</v>
      </c>
      <c r="P217" s="9" t="s">
        <v>1115</v>
      </c>
      <c r="Q217" s="9" t="s">
        <v>51</v>
      </c>
      <c r="R217" s="7" t="s">
        <v>1116</v>
      </c>
      <c r="S21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1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7" s="7" t="str">
        <f>phone18[[#This Row],[CONTACTFIRSTNAME]]&amp;"^"&amp;phone18[[#This Row],[CONTACTLASTNAME]]&amp;"^"&amp;phone18[[#This Row],[REGNBR]]</f>
        <v>Robert^(J.R.) Dodson^N7476C</v>
      </c>
      <c r="X21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7" s="37">
        <v>3</v>
      </c>
      <c r="Z217" s="14"/>
      <c r="AD217" s="9" t="str">
        <f>IFERROR(IF(INDEX([1]!email[#All],MATCH(phone18[[#This Row],[Combined]],[1]!email[[#All],[combine]],0),2)=0,"",INDEX([1]!email[#All],MATCH(phone18[[#This Row],[Combined]],[1]!email[[#All],[combine]],0),2)),"")</f>
        <v>jr@dodson.com</v>
      </c>
      <c r="AF217" s="15"/>
      <c r="AG21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Kansas </v>
      </c>
    </row>
    <row r="218" spans="1:33" ht="30" hidden="1" x14ac:dyDescent="0.25">
      <c r="A218" s="7">
        <v>462</v>
      </c>
      <c r="B218" s="7" t="str">
        <f>phone18[[#This Row],[Company]]</f>
        <v>Atlas Air Service</v>
      </c>
      <c r="C218" s="8" t="s">
        <v>1117</v>
      </c>
      <c r="E218" s="9" t="s">
        <v>180</v>
      </c>
      <c r="F218" s="8"/>
      <c r="G218" s="7" t="s">
        <v>181</v>
      </c>
      <c r="J218" s="9"/>
      <c r="K218" s="7" t="s">
        <v>1118</v>
      </c>
      <c r="L218" s="7" t="str">
        <f>INDEX('[1]Maintenance Facilities'!$A$1:$Q$36,MATCH(phone18[[#This Row],[Phone number]],'[1]Maintenance Facilities'!$L$1:$L$36,0),MATCH("City",'[1]Maintenance Facilities'!$A$1:$Q$1,0))</f>
        <v>Thal</v>
      </c>
      <c r="M218" s="10">
        <f>INDEX('[1]Maintenance Facilities'!$A$1:$Q$36,MATCH(phone18[[#This Row],[Phone number]],'[1]Maintenance Facilities'!$L$1:$L$36,0),MATCH("State",'[1]Maintenance Facilities'!$A$1:$Q$1,0))</f>
        <v>0</v>
      </c>
      <c r="N218" s="7" t="str">
        <f>INDEX('[1]Maintenance Facilities'!$A$1:$Q$36,MATCH(phone18[[#This Row],[Phone number]],'[1]Maintenance Facilities'!$L$1:$L$36,0),MATCH("Country",'[1]Maintenance Facilities'!$A$1:$Q$1,0))</f>
        <v>Switzerland</v>
      </c>
      <c r="O218" s="9" t="s">
        <v>155</v>
      </c>
      <c r="P218" s="9" t="s">
        <v>1119</v>
      </c>
      <c r="Q218" s="9"/>
      <c r="R218" s="7" t="s">
        <v>1120</v>
      </c>
      <c r="S21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1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18" s="7" t="str">
        <f>phone18[[#This Row],[CONTACTFIRSTNAME]]&amp;"^"&amp;phone18[[#This Row],[CONTACTLASTNAME]]&amp;"^"&amp;phone18[[#This Row],[REGNBR]]</f>
        <v>Director^of Maintenance^Your G150 Clients</v>
      </c>
      <c r="X21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8" s="10"/>
      <c r="AB218" s="7"/>
      <c r="AC218" s="7"/>
      <c r="AD218" s="7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E218"/>
      <c r="AF218" s="30"/>
      <c r="AG21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9" spans="1:33" ht="30" hidden="1" x14ac:dyDescent="0.25">
      <c r="A219" s="7">
        <v>174</v>
      </c>
      <c r="B219" s="7" t="str">
        <f>phone18[[#This Row],[Company]]</f>
        <v>Dodson International Parts, Inc.</v>
      </c>
      <c r="C219" s="8" t="s">
        <v>1121</v>
      </c>
      <c r="D219" s="7" t="s">
        <v>76</v>
      </c>
      <c r="E219" s="9" t="s">
        <v>1112</v>
      </c>
      <c r="F219" s="8" t="s">
        <v>1113</v>
      </c>
      <c r="G219" s="7" t="s">
        <v>37</v>
      </c>
      <c r="H2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N7476C: </v>
      </c>
      <c r="I2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N7476C: KS</v>
      </c>
      <c r="J2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N7476C: United States</v>
      </c>
      <c r="K219" s="7" t="s">
        <v>1114</v>
      </c>
      <c r="L21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Rantoul</v>
      </c>
      <c r="M219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21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9" s="9" t="s">
        <v>189</v>
      </c>
      <c r="P219" s="9" t="s">
        <v>1115</v>
      </c>
      <c r="Q219" s="9" t="s">
        <v>51</v>
      </c>
      <c r="R219" s="7" t="s">
        <v>1116</v>
      </c>
      <c r="S21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1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9" s="7" t="str">
        <f>phone18[[#This Row],[CONTACTFIRSTNAME]]&amp;"^"&amp;phone18[[#This Row],[CONTACTLASTNAME]]&amp;"^"&amp;phone18[[#This Row],[REGNBR]]</f>
        <v>Robert^(J.R.) Dodson^N7476C</v>
      </c>
      <c r="X21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9" s="37">
        <v>3</v>
      </c>
      <c r="Z219" s="14"/>
      <c r="AD219" s="9" t="str">
        <f>IFERROR(IF(INDEX([1]!email[#All],MATCH(phone18[[#This Row],[Combined]],[1]!email[[#All],[combine]],0),2)=0,"",INDEX([1]!email[#All],MATCH(phone18[[#This Row],[Combined]],[1]!email[[#All],[combine]],0),2)),"")</f>
        <v>jr@dodson.com</v>
      </c>
      <c r="AF219" s="15"/>
      <c r="AG21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Kansas </v>
      </c>
    </row>
    <row r="220" spans="1:33" hidden="1" x14ac:dyDescent="0.25">
      <c r="A220" s="7">
        <v>176</v>
      </c>
      <c r="B220" s="7" t="str">
        <f>phone18[[#This Row],[Company]]</f>
        <v>Miller's, Inc.</v>
      </c>
      <c r="C220" s="8" t="s">
        <v>1122</v>
      </c>
      <c r="D220" s="7" t="s">
        <v>121</v>
      </c>
      <c r="E220" s="9" t="s">
        <v>1123</v>
      </c>
      <c r="F220" s="8" t="s">
        <v>1124</v>
      </c>
      <c r="G220" s="7" t="s">
        <v>37</v>
      </c>
      <c r="H2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N77709: PTS</v>
      </c>
      <c r="I2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N77709: KS</v>
      </c>
      <c r="J2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N77709: United States</v>
      </c>
      <c r="K220" s="7" t="s">
        <v>1125</v>
      </c>
      <c r="L22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Pittsburg</v>
      </c>
      <c r="M220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22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0" s="9" t="s">
        <v>97</v>
      </c>
      <c r="P220" s="9" t="s">
        <v>1126</v>
      </c>
      <c r="Q220" s="9" t="s">
        <v>73</v>
      </c>
      <c r="R220" s="7"/>
      <c r="S22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0" s="7" t="str">
        <f>phone18[[#This Row],[CONTACTFIRSTNAME]]&amp;"^"&amp;phone18[[#This Row],[CONTACTLASTNAME]]&amp;"^"&amp;phone18[[#This Row],[REGNBR]]</f>
        <v>Richard^Miller^N77709</v>
      </c>
      <c r="X22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0" s="37">
        <v>3</v>
      </c>
      <c r="Z220" s="14"/>
      <c r="AD22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20" s="15"/>
      <c r="AG22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Kansas</v>
      </c>
    </row>
    <row r="221" spans="1:33" ht="30" hidden="1" x14ac:dyDescent="0.25">
      <c r="A221" s="7">
        <v>180</v>
      </c>
      <c r="B221" s="7" t="str">
        <f>phone18[[#This Row],[Company]]</f>
        <v>Clay Lacy Aviation, Inc.</v>
      </c>
      <c r="C221" s="8" t="s">
        <v>1127</v>
      </c>
      <c r="D221" s="7" t="s">
        <v>34</v>
      </c>
      <c r="E221" s="9" t="s">
        <v>1128</v>
      </c>
      <c r="F221" s="8" t="s">
        <v>1129</v>
      </c>
      <c r="G221" s="7" t="s">
        <v>69</v>
      </c>
      <c r="H221" s="9" t="s">
        <v>1130</v>
      </c>
      <c r="I221" s="9" t="s">
        <v>1131</v>
      </c>
      <c r="J221" s="9" t="s">
        <v>1132</v>
      </c>
      <c r="K221" s="7" t="s">
        <v>1133</v>
      </c>
      <c r="L221" s="7" t="s">
        <v>1134</v>
      </c>
      <c r="M221" s="10" t="s">
        <v>82</v>
      </c>
      <c r="N221" s="7" t="s">
        <v>83</v>
      </c>
      <c r="O221" s="9" t="s">
        <v>1135</v>
      </c>
      <c r="P221" s="9" t="s">
        <v>1136</v>
      </c>
      <c r="Q221" s="9" t="s">
        <v>650</v>
      </c>
      <c r="R221" s="7" t="s">
        <v>1137</v>
      </c>
      <c r="S22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Opens-2, Clicks-1</v>
      </c>
      <c r="T22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21" s="7" t="str">
        <f>phone18[[#This Row],[CONTACTFIRSTNAME]]&amp;"^"&amp;phone18[[#This Row],[CONTACTLASTNAME]]&amp;"^"&amp;phone18[[#This Row],[REGNBR]]</f>
        <v>Alex^Kvassay^N787BN</v>
      </c>
      <c r="X22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1" s="13">
        <v>1</v>
      </c>
      <c r="Z221" s="14"/>
      <c r="AD221" s="9" t="str">
        <f>IFERROR(IF(INDEX([1]!email[#All],MATCH(phone18[[#This Row],[Combined]],[1]!email[[#All],[combine]],0),2)=0,"",INDEX([1]!email[#All],MATCH(phone18[[#This Row],[Combined]],[1]!email[[#All],[combine]],0),2)),"")</f>
        <v>VNY@claylacy.com</v>
      </c>
      <c r="AF221" s="15"/>
      <c r="AG22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Suburban area north of Los Angeles California</v>
      </c>
    </row>
    <row r="222" spans="1:33" ht="30" hidden="1" x14ac:dyDescent="0.25">
      <c r="A222" s="7">
        <v>180</v>
      </c>
      <c r="B222" s="7" t="str">
        <f>phone18[[#This Row],[Company]]</f>
        <v>Clay Lacy Aviation, Inc.</v>
      </c>
      <c r="C222" s="8" t="s">
        <v>1127</v>
      </c>
      <c r="D222" s="7" t="s">
        <v>34</v>
      </c>
      <c r="E222" s="9" t="s">
        <v>1128</v>
      </c>
      <c r="F222" s="8" t="s">
        <v>1129</v>
      </c>
      <c r="G222" s="7" t="s">
        <v>69</v>
      </c>
      <c r="H2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N787BN: VNY</v>
      </c>
      <c r="I2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N787BN: CA</v>
      </c>
      <c r="J2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N787BN: United States</v>
      </c>
      <c r="K222" s="7" t="s">
        <v>1133</v>
      </c>
      <c r="L22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Van Nuys</v>
      </c>
      <c r="M22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2" s="9" t="s">
        <v>1138</v>
      </c>
      <c r="P222" s="9" t="s">
        <v>165</v>
      </c>
      <c r="Q222" s="9" t="s">
        <v>1139</v>
      </c>
      <c r="R222" s="7" t="s">
        <v>1137</v>
      </c>
      <c r="S22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Opens-2</v>
      </c>
      <c r="T22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2" s="7" t="str">
        <f>phone18[[#This Row],[CONTACTFIRSTNAME]]&amp;"^"&amp;phone18[[#This Row],[CONTACTLASTNAME]]&amp;"^"&amp;phone18[[#This Row],[REGNBR]]</f>
        <v>Henry^Thomas^N787BN</v>
      </c>
      <c r="X22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2" s="37">
        <v>3</v>
      </c>
      <c r="Z222" s="14"/>
      <c r="AD222" s="9" t="str">
        <f>IFERROR(IF(INDEX([1]!email[#All],MATCH(phone18[[#This Row],[Combined]],[1]!email[[#All],[combine]],0),2)=0,"",INDEX([1]!email[#All],MATCH(phone18[[#This Row],[Combined]],[1]!email[[#All],[combine]],0),2)),"")</f>
        <v>management@claylacy.com</v>
      </c>
      <c r="AF222" s="15"/>
      <c r="AG22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Suburban area north of Los Angeles California</v>
      </c>
    </row>
    <row r="223" spans="1:33" ht="30" hidden="1" x14ac:dyDescent="0.25">
      <c r="A223" s="7">
        <v>180</v>
      </c>
      <c r="B223" s="7" t="str">
        <f>phone18[[#This Row],[Company]]</f>
        <v>Omninet Capital, LLC</v>
      </c>
      <c r="C223" s="8" t="s">
        <v>1140</v>
      </c>
      <c r="D223" s="7" t="s">
        <v>34</v>
      </c>
      <c r="E223" s="9" t="s">
        <v>1128</v>
      </c>
      <c r="F223" s="8" t="s">
        <v>1129</v>
      </c>
      <c r="G223" s="7" t="s">
        <v>37</v>
      </c>
      <c r="H2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N787BN: VNY</v>
      </c>
      <c r="I2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N787BN: CA</v>
      </c>
      <c r="J2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N787BN: United States</v>
      </c>
      <c r="K223" s="7" t="s">
        <v>1141</v>
      </c>
      <c r="L22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Beverly Hills</v>
      </c>
      <c r="M22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3" s="9" t="s">
        <v>611</v>
      </c>
      <c r="P223" s="9" t="s">
        <v>1142</v>
      </c>
      <c r="Q223" s="9" t="s">
        <v>108</v>
      </c>
      <c r="R223" s="7" t="s">
        <v>1143</v>
      </c>
      <c r="S22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2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3" s="7" t="str">
        <f>phone18[[#This Row],[CONTACTFIRSTNAME]]&amp;"^"&amp;phone18[[#This Row],[CONTACTLASTNAME]]&amp;"^"&amp;phone18[[#This Row],[REGNBR]]</f>
        <v>Benjamin^Nazarian^N787BN</v>
      </c>
      <c r="X22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3" s="37">
        <v>3</v>
      </c>
      <c r="Z223" s="14"/>
      <c r="AD223" s="9" t="str">
        <f>IFERROR(IF(INDEX([1]!email[#All],MATCH(phone18[[#This Row],[Combined]],[1]!email[[#All],[combine]],0),2)=0,"",INDEX([1]!email[#All],MATCH(phone18[[#This Row],[Combined]],[1]!email[[#All],[combine]],0),2)),"")</f>
        <v>Ben@Omninet.com</v>
      </c>
      <c r="AF223" s="15"/>
      <c r="AG22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Beverly Hills and Long Beach California</v>
      </c>
    </row>
    <row r="224" spans="1:33" hidden="1" x14ac:dyDescent="0.25">
      <c r="A224" s="7">
        <v>182</v>
      </c>
      <c r="B224" s="7" t="str">
        <f>phone18[[#This Row],[Company]]</f>
        <v>Sage Air, LLC</v>
      </c>
      <c r="C224" s="8" t="s">
        <v>1144</v>
      </c>
      <c r="D224" s="7" t="s">
        <v>34</v>
      </c>
      <c r="E224" s="9" t="s">
        <v>1145</v>
      </c>
      <c r="F224" s="8" t="s">
        <v>1146</v>
      </c>
      <c r="G224" s="7" t="s">
        <v>37</v>
      </c>
      <c r="H2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N802RR: FAT</v>
      </c>
      <c r="I2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N802RR: CA</v>
      </c>
      <c r="J2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N802RR: United States</v>
      </c>
      <c r="K224" s="7" t="s">
        <v>1147</v>
      </c>
      <c r="L22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224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22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4" s="9" t="s">
        <v>1148</v>
      </c>
      <c r="P224" s="9" t="s">
        <v>1149</v>
      </c>
      <c r="Q224" s="9" t="s">
        <v>108</v>
      </c>
      <c r="R224" s="7"/>
      <c r="S22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4" s="7" t="str">
        <f>phone18[[#This Row],[CONTACTFIRSTNAME]]&amp;"^"&amp;phone18[[#This Row],[CONTACTLASTNAME]]&amp;"^"&amp;phone18[[#This Row],[REGNBR]]</f>
        <v>Brent^Smittcamp^N802RR</v>
      </c>
      <c r="X22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4" s="13">
        <v>1</v>
      </c>
      <c r="Z224" s="14"/>
      <c r="AD22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24" s="15"/>
      <c r="AG22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Beverly Hills and Long Beach California</v>
      </c>
    </row>
    <row r="225" spans="1:33" hidden="1" x14ac:dyDescent="0.25">
      <c r="A225" s="7">
        <v>184</v>
      </c>
      <c r="B225" s="7" t="str">
        <f>phone18[[#This Row],[Company]]</f>
        <v>WB ATS LLC</v>
      </c>
      <c r="C225" s="8"/>
      <c r="D225" s="7" t="s">
        <v>157</v>
      </c>
      <c r="E225" s="9" t="s">
        <v>1150</v>
      </c>
      <c r="F225" s="8" t="s">
        <v>1151</v>
      </c>
      <c r="G225" s="7" t="s">
        <v>37</v>
      </c>
      <c r="H2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N80WB: HIO</v>
      </c>
      <c r="I225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N80WB: OR</v>
      </c>
      <c r="J225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N80WB: United States</v>
      </c>
      <c r="K225" s="7" t="s">
        <v>1152</v>
      </c>
      <c r="L22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Portland</v>
      </c>
      <c r="M22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OR</v>
      </c>
      <c r="N22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5" s="9" t="s">
        <v>885</v>
      </c>
      <c r="P225" s="9" t="s">
        <v>1153</v>
      </c>
      <c r="Q225" s="9" t="s">
        <v>108</v>
      </c>
      <c r="R225" s="7" t="str">
        <f>IFERROR(INDEX([1]!JETNET[#All],MATCH(,[1]!JETNET[[#All],[COMPANYNAME]],0),MATCH("COMPWEBADDRESS",[1]!JETNET[#Headers],0)),"")</f>
        <v/>
      </c>
      <c r="S22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5" s="7" t="str">
        <f>phone18[[#This Row],[CONTACTFIRSTNAME]]&amp;"^"&amp;phone18[[#This Row],[CONTACTLASTNAME]]&amp;"^"&amp;phone18[[#This Row],[REGNBR]]</f>
        <v>Walter^Bowen^N80WB</v>
      </c>
      <c r="X22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5" s="13">
        <v>1</v>
      </c>
      <c r="Z225" s="14"/>
      <c r="AD22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25" s="15"/>
      <c r="AG22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26" spans="1:33" hidden="1" x14ac:dyDescent="0.25">
      <c r="A226" s="7">
        <v>190</v>
      </c>
      <c r="B226" s="7" t="str">
        <f>phone18[[#This Row],[Company]]</f>
        <v>CSM Aviation</v>
      </c>
      <c r="C226" s="8" t="s">
        <v>1154</v>
      </c>
      <c r="D226" s="7" t="s">
        <v>34</v>
      </c>
      <c r="E226" s="9" t="s">
        <v>1155</v>
      </c>
      <c r="F226" s="8" t="s">
        <v>1156</v>
      </c>
      <c r="G226" s="7" t="s">
        <v>69</v>
      </c>
      <c r="H2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N8821C: FAT</v>
      </c>
      <c r="I2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N8821C: CA</v>
      </c>
      <c r="J2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N8821C: United States</v>
      </c>
      <c r="K226" s="7" t="s">
        <v>1157</v>
      </c>
      <c r="L22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Fresno</v>
      </c>
      <c r="M22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6" s="9" t="s">
        <v>1158</v>
      </c>
      <c r="P226" s="9" t="s">
        <v>1159</v>
      </c>
      <c r="Q226" s="9" t="s">
        <v>51</v>
      </c>
      <c r="R226" s="7" t="s">
        <v>1160</v>
      </c>
      <c r="S22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22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6" s="7" t="str">
        <f>phone18[[#This Row],[CONTACTFIRSTNAME]]&amp;"^"&amp;phone18[[#This Row],[CONTACTLASTNAME]]&amp;"^"&amp;phone18[[#This Row],[REGNBR]]</f>
        <v>Albert^Buccieri^N8821C</v>
      </c>
      <c r="X22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6" s="13">
        <v>1</v>
      </c>
      <c r="Z226" s="14"/>
      <c r="AD226" s="9" t="str">
        <f>IFERROR(IF(INDEX([1]!email[#All],MATCH(phone18[[#This Row],[Combined]],[1]!email[[#All],[combine]],0),2)=0,"",INDEX([1]!email[#All],MATCH(phone18[[#This Row],[Combined]],[1]!email[[#All],[combine]],0),2)),"")</f>
        <v>albert@paragonaviationlogistics.com</v>
      </c>
      <c r="AE226" s="28"/>
      <c r="AF226" s="15"/>
      <c r="AG22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Fresno, Central California </v>
      </c>
    </row>
    <row r="227" spans="1:33" ht="30" hidden="1" x14ac:dyDescent="0.25">
      <c r="A227" s="7">
        <v>190</v>
      </c>
      <c r="B227" s="7" t="str">
        <f>phone18[[#This Row],[Company]]</f>
        <v>JVWL, LLC</v>
      </c>
      <c r="C227" s="8" t="s">
        <v>1161</v>
      </c>
      <c r="D227" s="7" t="s">
        <v>34</v>
      </c>
      <c r="E227" s="9" t="s">
        <v>1155</v>
      </c>
      <c r="F227" s="8" t="s">
        <v>1156</v>
      </c>
      <c r="G227" s="7" t="s">
        <v>37</v>
      </c>
      <c r="H2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N8821C: FAT</v>
      </c>
      <c r="I2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N8821C: CA</v>
      </c>
      <c r="J2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N8821C: United States</v>
      </c>
      <c r="K227" s="7" t="s">
        <v>1162</v>
      </c>
      <c r="L22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Hanford</v>
      </c>
      <c r="M22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7" s="9" t="s">
        <v>518</v>
      </c>
      <c r="P227" s="9" t="s">
        <v>1163</v>
      </c>
      <c r="Q227" s="9" t="s">
        <v>99</v>
      </c>
      <c r="R227" s="7"/>
      <c r="S22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2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7" s="7" t="str">
        <f>phone18[[#This Row],[CONTACTFIRSTNAME]]&amp;"^"&amp;phone18[[#This Row],[CONTACTLASTNAME]]&amp;"^"&amp;phone18[[#This Row],[REGNBR]]</f>
        <v>William^Tos^N8821C</v>
      </c>
      <c r="X22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7" s="37">
        <v>3</v>
      </c>
      <c r="Z227" s="14"/>
      <c r="AD227" s="9" t="str">
        <f>IFERROR(IF(INDEX([1]!email[#All],MATCH(phone18[[#This Row],[Combined]],[1]!email[[#All],[combine]],0),2)=0,"",INDEX([1]!email[#All],MATCH(phone18[[#This Row],[Combined]],[1]!email[[#All],[combine]],0),2)),"")</f>
        <v>bill@tosfarms.com</v>
      </c>
      <c r="AF227" s="15"/>
      <c r="AG22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Fresno, Central California </v>
      </c>
    </row>
    <row r="228" spans="1:33" ht="30" hidden="1" x14ac:dyDescent="0.25">
      <c r="A228" s="7">
        <v>192</v>
      </c>
      <c r="B228" s="7" t="str">
        <f>phone18[[#This Row],[Company]]</f>
        <v>TransCanada USA Pipeline Services, LLC</v>
      </c>
      <c r="C228" s="8" t="s">
        <v>1164</v>
      </c>
      <c r="D228" s="7" t="s">
        <v>34</v>
      </c>
      <c r="E228" s="9" t="s">
        <v>1165</v>
      </c>
      <c r="F228" s="8" t="s">
        <v>1166</v>
      </c>
      <c r="G228" s="7" t="s">
        <v>175</v>
      </c>
      <c r="H2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N885TC: HOU</v>
      </c>
      <c r="I2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N885TC: TX</v>
      </c>
      <c r="J2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N885TC: United States</v>
      </c>
      <c r="K228" s="7" t="s">
        <v>1167</v>
      </c>
      <c r="L22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Houston</v>
      </c>
      <c r="M22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22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8" s="9" t="s">
        <v>1168</v>
      </c>
      <c r="P228" s="9" t="s">
        <v>292</v>
      </c>
      <c r="Q228" s="9" t="s">
        <v>1169</v>
      </c>
      <c r="R228" s="7"/>
      <c r="S22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8" s="7" t="str">
        <f>phone18[[#This Row],[CONTACTFIRSTNAME]]&amp;"^"&amp;phone18[[#This Row],[CONTACTLASTNAME]]&amp;"^"&amp;phone18[[#This Row],[REGNBR]]</f>
        <v>Stanley^Chapman^N885TC</v>
      </c>
      <c r="X22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8" s="13">
        <v>1</v>
      </c>
      <c r="Z228" s="14"/>
      <c r="AD228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28" s="15"/>
      <c r="AG22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Texas (Houston)</v>
      </c>
    </row>
    <row r="229" spans="1:33" ht="45" hidden="1" x14ac:dyDescent="0.25">
      <c r="A229" s="7">
        <v>194</v>
      </c>
      <c r="B229" s="7" t="str">
        <f>phone18[[#This Row],[Company]]</f>
        <v>Ardenbrook, Inc., Two Star Maritime, LLC</v>
      </c>
      <c r="C229" s="8" t="s">
        <v>1170</v>
      </c>
      <c r="D229" s="7" t="s">
        <v>121</v>
      </c>
      <c r="E229" s="9" t="s">
        <v>1171</v>
      </c>
      <c r="F229" s="8" t="s">
        <v>1172</v>
      </c>
      <c r="G229" s="7" t="s">
        <v>1173</v>
      </c>
      <c r="H2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N901SS: OAK</v>
      </c>
      <c r="I2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N901SS: CA</v>
      </c>
      <c r="J2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N901SS: United States</v>
      </c>
      <c r="K229" s="7" t="s">
        <v>1174</v>
      </c>
      <c r="L22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Fremont</v>
      </c>
      <c r="M22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9" s="9" t="s">
        <v>162</v>
      </c>
      <c r="P229" s="9" t="s">
        <v>1175</v>
      </c>
      <c r="Q229" s="9" t="s">
        <v>1176</v>
      </c>
      <c r="R229" s="7" t="s">
        <v>1177</v>
      </c>
      <c r="S22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Opens-3, Clicks-1</v>
      </c>
      <c r="T22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9" s="7" t="str">
        <f>phone18[[#This Row],[CONTACTFIRSTNAME]]&amp;"^"&amp;phone18[[#This Row],[CONTACTLASTNAME]]&amp;"^"&amp;phone18[[#This Row],[REGNBR]]</f>
        <v>Matt^Brooks^N901SS</v>
      </c>
      <c r="X22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9" s="37">
        <v>3</v>
      </c>
      <c r="Z229" s="14"/>
      <c r="AD229" s="9" t="str">
        <f>IFERROR(IF(INDEX([1]!email[#All],MATCH(phone18[[#This Row],[Combined]],[1]!email[[#All],[combine]],0),2)=0,"",INDEX([1]!email[#All],MATCH(phone18[[#This Row],[Combined]],[1]!email[[#All],[combine]],0),2)),"")</f>
        <v>mbrooks@ardenbrook.com</v>
      </c>
      <c r="AF229" s="15"/>
      <c r="AG22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Fremont Oakland California</v>
      </c>
    </row>
    <row r="230" spans="1:33" hidden="1" x14ac:dyDescent="0.25">
      <c r="A230" s="7">
        <v>196</v>
      </c>
      <c r="B230" s="7" t="str">
        <f>phone18[[#This Row],[Company]]</f>
        <v>Capital Holdings 210, LLC</v>
      </c>
      <c r="C230" s="8" t="s">
        <v>1178</v>
      </c>
      <c r="D230" s="7" t="s">
        <v>34</v>
      </c>
      <c r="E230" s="9" t="s">
        <v>1179</v>
      </c>
      <c r="F230" s="8" t="s">
        <v>1180</v>
      </c>
      <c r="G230" s="7" t="s">
        <v>37</v>
      </c>
      <c r="H2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N922LR: PDK</v>
      </c>
      <c r="I2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N922LR: GA</v>
      </c>
      <c r="J2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N922LR: United States</v>
      </c>
      <c r="K230" s="7" t="s">
        <v>1181</v>
      </c>
      <c r="L23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Atlanta</v>
      </c>
      <c r="M23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23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0" s="9" t="s">
        <v>1182</v>
      </c>
      <c r="P230" s="9" t="s">
        <v>1183</v>
      </c>
      <c r="Q230" s="9" t="s">
        <v>99</v>
      </c>
      <c r="R230" s="7"/>
      <c r="S23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3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0" s="7" t="str">
        <f>phone18[[#This Row],[CONTACTFIRSTNAME]]&amp;"^"&amp;phone18[[#This Row],[CONTACTLASTNAME]]&amp;"^"&amp;phone18[[#This Row],[REGNBR]]</f>
        <v>Saher^Rizk^N922LR</v>
      </c>
      <c r="X23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0" s="37">
        <v>3</v>
      </c>
      <c r="Z230" s="14"/>
      <c r="AD230" s="9" t="str">
        <f>IFERROR(IF(INDEX([1]!email[#All],MATCH(phone18[[#This Row],[Combined]],[1]!email[[#All],[combine]],0),2)=0,"",INDEX([1]!email[#All],MATCH(phone18[[#This Row],[Combined]],[1]!email[[#All],[combine]],0),2)),"")</f>
        <v>saher.rizk@mirasco.com</v>
      </c>
      <c r="AF230" s="15"/>
      <c r="AG23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Atlanta Metropolitan Area Georgia</v>
      </c>
    </row>
    <row r="231" spans="1:33" ht="30" hidden="1" x14ac:dyDescent="0.25">
      <c r="A231" s="7">
        <v>196</v>
      </c>
      <c r="B231" s="7" t="str">
        <f>phone18[[#This Row],[Company]]</f>
        <v>Jet Linx Aviation, LLC</v>
      </c>
      <c r="C231" s="8" t="s">
        <v>1184</v>
      </c>
      <c r="D231" s="7" t="s">
        <v>66</v>
      </c>
      <c r="E231" s="9" t="s">
        <v>1179</v>
      </c>
      <c r="F231" s="8" t="s">
        <v>1180</v>
      </c>
      <c r="G231" s="7" t="s">
        <v>69</v>
      </c>
      <c r="H2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N922LR: PDK</v>
      </c>
      <c r="I2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N922LR: GA</v>
      </c>
      <c r="J2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N922LR: United States</v>
      </c>
      <c r="K231" s="7" t="s">
        <v>1185</v>
      </c>
      <c r="L23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Omaha</v>
      </c>
      <c r="M231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NE</v>
      </c>
      <c r="N23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1" s="9" t="s">
        <v>1186</v>
      </c>
      <c r="P231" s="9" t="s">
        <v>1187</v>
      </c>
      <c r="Q231" s="9" t="s">
        <v>370</v>
      </c>
      <c r="R231" s="7" t="s">
        <v>1188</v>
      </c>
      <c r="S23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Opens-2</v>
      </c>
      <c r="T23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1" s="7" t="str">
        <f>phone18[[#This Row],[CONTACTFIRSTNAME]]&amp;"^"&amp;phone18[[#This Row],[CONTACTLASTNAME]]&amp;"^"&amp;phone18[[#This Row],[REGNBR]]</f>
        <v>Jay^Vidlak^N922LR</v>
      </c>
      <c r="X23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1" s="37">
        <v>3</v>
      </c>
      <c r="Z231" s="14"/>
      <c r="AD231" s="9" t="str">
        <f>IFERROR(IF(INDEX([1]!email[#All],MATCH(phone18[[#This Row],[Combined]],[1]!email[[#All],[combine]],0),2)=0,"",INDEX([1]!email[#All],MATCH(phone18[[#This Row],[Combined]],[1]!email[[#All],[combine]],0),2)),"")</f>
        <v>jay.vidlak@jetlinx.com</v>
      </c>
      <c r="AF231" s="15"/>
      <c r="AG23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Lincoln and Omaha Nebraska</v>
      </c>
    </row>
    <row r="232" spans="1:33" ht="30" hidden="1" x14ac:dyDescent="0.25">
      <c r="A232" s="7">
        <v>196</v>
      </c>
      <c r="B232" s="7" t="str">
        <f>phone18[[#This Row],[Company]]</f>
        <v>Jet Linx Aviation, LLC</v>
      </c>
      <c r="C232" s="8" t="s">
        <v>1189</v>
      </c>
      <c r="D232" s="7" t="s">
        <v>130</v>
      </c>
      <c r="E232" s="9" t="s">
        <v>1179</v>
      </c>
      <c r="F232" s="8" t="s">
        <v>1180</v>
      </c>
      <c r="G232" s="7" t="s">
        <v>69</v>
      </c>
      <c r="H2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N922LR: PDK</v>
      </c>
      <c r="I2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N922LR: GA</v>
      </c>
      <c r="J2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N922LR: United States</v>
      </c>
      <c r="K232" s="7" t="s">
        <v>1185</v>
      </c>
      <c r="L23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Omaha</v>
      </c>
      <c r="M232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NE</v>
      </c>
      <c r="N23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2" s="9" t="s">
        <v>1186</v>
      </c>
      <c r="P232" s="9" t="s">
        <v>1187</v>
      </c>
      <c r="Q232" s="9" t="s">
        <v>370</v>
      </c>
      <c r="R232" s="7" t="s">
        <v>1188</v>
      </c>
      <c r="S23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Opens-2</v>
      </c>
      <c r="T23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2" s="7" t="str">
        <f>phone18[[#This Row],[CONTACTFIRSTNAME]]&amp;"^"&amp;phone18[[#This Row],[CONTACTLASTNAME]]&amp;"^"&amp;phone18[[#This Row],[REGNBR]]</f>
        <v>Jay^Vidlak^N922LR</v>
      </c>
      <c r="X23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2" s="37">
        <v>3</v>
      </c>
      <c r="Z232" s="14"/>
      <c r="AD232" s="9" t="str">
        <f>IFERROR(IF(INDEX([1]!email[#All],MATCH(phone18[[#This Row],[Combined]],[1]!email[[#All],[combine]],0),2)=0,"",INDEX([1]!email[#All],MATCH(phone18[[#This Row],[Combined]],[1]!email[[#All],[combine]],0),2)),"")</f>
        <v>jay.vidlak@jetlinx.com</v>
      </c>
      <c r="AF232" s="15"/>
      <c r="AG23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Lincoln and Omaha Nebraska</v>
      </c>
    </row>
    <row r="233" spans="1:33" ht="30" hidden="1" x14ac:dyDescent="0.25">
      <c r="A233" s="7">
        <v>196</v>
      </c>
      <c r="B233" s="7" t="str">
        <f>phone18[[#This Row],[Company]]</f>
        <v>Jet Linx Aviation, LLC</v>
      </c>
      <c r="C233" s="8" t="s">
        <v>1190</v>
      </c>
      <c r="D233" s="7" t="s">
        <v>450</v>
      </c>
      <c r="E233" s="9" t="s">
        <v>1179</v>
      </c>
      <c r="F233" s="8" t="s">
        <v>1180</v>
      </c>
      <c r="G233" s="7" t="s">
        <v>69</v>
      </c>
      <c r="H2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N922LR: PDK</v>
      </c>
      <c r="I2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N922LR: GA</v>
      </c>
      <c r="J2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N922LR: United States</v>
      </c>
      <c r="K233" s="7" t="s">
        <v>1185</v>
      </c>
      <c r="L23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Omaha</v>
      </c>
      <c r="M233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NE</v>
      </c>
      <c r="N23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3" s="9" t="s">
        <v>1186</v>
      </c>
      <c r="P233" s="9" t="s">
        <v>1187</v>
      </c>
      <c r="Q233" s="9" t="s">
        <v>370</v>
      </c>
      <c r="R233" s="7" t="s">
        <v>1188</v>
      </c>
      <c r="S23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Opens-2</v>
      </c>
      <c r="T23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3" s="7" t="str">
        <f>phone18[[#This Row],[CONTACTFIRSTNAME]]&amp;"^"&amp;phone18[[#This Row],[CONTACTLASTNAME]]&amp;"^"&amp;phone18[[#This Row],[REGNBR]]</f>
        <v>Jay^Vidlak^N922LR</v>
      </c>
      <c r="X23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3" s="37">
        <v>3</v>
      </c>
      <c r="Z233" s="14"/>
      <c r="AD233" s="9" t="str">
        <f>IFERROR(IF(INDEX([1]!email[#All],MATCH(phone18[[#This Row],[Combined]],[1]!email[[#All],[combine]],0),2)=0,"",INDEX([1]!email[#All],MATCH(phone18[[#This Row],[Combined]],[1]!email[[#All],[combine]],0),2)),"")</f>
        <v>jay.vidlak@jetlinx.com</v>
      </c>
      <c r="AF233" s="15"/>
      <c r="AG23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Lincoln and Omaha Nebraska</v>
      </c>
    </row>
    <row r="234" spans="1:33" hidden="1" x14ac:dyDescent="0.25">
      <c r="A234" s="7">
        <v>198</v>
      </c>
      <c r="B234" s="7" t="str">
        <f>phone18[[#This Row],[Company]]</f>
        <v>Flying Bar B, LLC</v>
      </c>
      <c r="C234" s="8" t="s">
        <v>1191</v>
      </c>
      <c r="D234" s="7" t="s">
        <v>34</v>
      </c>
      <c r="E234" s="9" t="s">
        <v>1192</v>
      </c>
      <c r="F234" s="8" t="s">
        <v>1193</v>
      </c>
      <c r="G234" s="7" t="s">
        <v>37</v>
      </c>
      <c r="H2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N928ST: SLC</v>
      </c>
      <c r="I2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N928ST: UT</v>
      </c>
      <c r="J2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N928ST: United States</v>
      </c>
      <c r="K234" s="7" t="s">
        <v>1194</v>
      </c>
      <c r="L23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Sandy</v>
      </c>
      <c r="M234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23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4" s="9" t="s">
        <v>1195</v>
      </c>
      <c r="P234" s="9" t="s">
        <v>1196</v>
      </c>
      <c r="Q234" s="9" t="s">
        <v>108</v>
      </c>
      <c r="R234" s="7"/>
      <c r="S23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3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4" s="7" t="str">
        <f>phone18[[#This Row],[CONTACTFIRSTNAME]]&amp;"^"&amp;phone18[[#This Row],[CONTACTLASTNAME]]&amp;"^"&amp;phone18[[#This Row],[REGNBR]]</f>
        <v>Sandie^Tillotson^N928ST</v>
      </c>
      <c r="X23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4" s="13">
        <v>1</v>
      </c>
      <c r="Z234" s="14"/>
      <c r="AD23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34" s="15"/>
      <c r="AG23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Utah</v>
      </c>
    </row>
    <row r="235" spans="1:33" hidden="1" x14ac:dyDescent="0.25">
      <c r="A235" s="7">
        <v>200</v>
      </c>
      <c r="B235" s="7" t="str">
        <f>phone18[[#This Row],[Company]]</f>
        <v>Schneider National, Inc.</v>
      </c>
      <c r="C235" s="8" t="s">
        <v>1197</v>
      </c>
      <c r="D235" s="7" t="s">
        <v>121</v>
      </c>
      <c r="E235" s="9" t="s">
        <v>1198</v>
      </c>
      <c r="F235" s="8" t="s">
        <v>1199</v>
      </c>
      <c r="G235" s="7" t="s">
        <v>37</v>
      </c>
      <c r="H2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N935GB: GRB</v>
      </c>
      <c r="I2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N935GB: WI</v>
      </c>
      <c r="J2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N935GB: United States</v>
      </c>
      <c r="K235" s="7" t="s">
        <v>1200</v>
      </c>
      <c r="L23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 Bay</v>
      </c>
      <c r="M23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WI</v>
      </c>
      <c r="N23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5" s="9" t="s">
        <v>1201</v>
      </c>
      <c r="P235" s="9" t="s">
        <v>1202</v>
      </c>
      <c r="Q235" s="9" t="s">
        <v>816</v>
      </c>
      <c r="R235" s="7" t="s">
        <v>1203</v>
      </c>
      <c r="S23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3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5" s="7" t="str">
        <f>phone18[[#This Row],[CONTACTFIRSTNAME]]&amp;"^"&amp;phone18[[#This Row],[CONTACTLASTNAME]]&amp;"^"&amp;phone18[[#This Row],[REGNBR]]</f>
        <v>Mark^Rourke^N935GB</v>
      </c>
      <c r="X23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5" s="37">
        <v>3</v>
      </c>
      <c r="Z235" s="14"/>
      <c r="AD23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35" s="15"/>
      <c r="AG23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Wisconsin </v>
      </c>
    </row>
    <row r="236" spans="1:33" ht="30" hidden="1" x14ac:dyDescent="0.25">
      <c r="A236" s="7">
        <v>204</v>
      </c>
      <c r="B236" s="7" t="str">
        <f>phone18[[#This Row],[Company]]</f>
        <v>Altair Advanced Industries, Inc.</v>
      </c>
      <c r="C236" s="8" t="s">
        <v>1204</v>
      </c>
      <c r="D236" s="7" t="s">
        <v>121</v>
      </c>
      <c r="E236" s="9" t="s">
        <v>1205</v>
      </c>
      <c r="F236" s="8" t="s">
        <v>1206</v>
      </c>
      <c r="G236" s="7" t="s">
        <v>37</v>
      </c>
      <c r="H2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N96AD: BLI</v>
      </c>
      <c r="I2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N96AD: WA</v>
      </c>
      <c r="J2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N96AD: United States</v>
      </c>
      <c r="K236" s="7" t="s">
        <v>1207</v>
      </c>
      <c r="L23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Bellingham</v>
      </c>
      <c r="M23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WA</v>
      </c>
      <c r="N23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6" s="9" t="s">
        <v>1208</v>
      </c>
      <c r="P236" s="9" t="s">
        <v>1209</v>
      </c>
      <c r="Q236" s="9" t="s">
        <v>1210</v>
      </c>
      <c r="R236" s="7" t="s">
        <v>1211</v>
      </c>
      <c r="S23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3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6" s="7" t="str">
        <f>phone18[[#This Row],[CONTACTFIRSTNAME]]&amp;"^"&amp;phone18[[#This Row],[CONTACTLASTNAME]]&amp;"^"&amp;phone18[[#This Row],[REGNBR]]</f>
        <v>Grace^Borsari^N96AD</v>
      </c>
      <c r="X23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6" s="47">
        <v>4</v>
      </c>
      <c r="Z236" s="14"/>
      <c r="AD236" s="9" t="str">
        <f>IFERROR(IF(INDEX([1]!email[#All],MATCH(phone18[[#This Row],[Combined]],[1]!email[[#All],[combine]],0),2)=0,"",INDEX([1]!email[#All],MATCH(phone18[[#This Row],[Combined]],[1]!email[[#All],[combine]],0),2)),"")</f>
        <v>gborsari@alpha.com</v>
      </c>
      <c r="AF236" s="15"/>
      <c r="AG23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Bellingham Olympia and Vancouver Washington</v>
      </c>
    </row>
    <row r="237" spans="1:33" ht="30" hidden="1" x14ac:dyDescent="0.25">
      <c r="A237" s="7">
        <v>232</v>
      </c>
      <c r="B237" s="7" t="str">
        <f>phone18[[#This Row],[Company]]</f>
        <v>Pacific Flight Services, Pty. Ltd.</v>
      </c>
      <c r="C237" s="8" t="s">
        <v>1212</v>
      </c>
      <c r="D237" s="7" t="s">
        <v>121</v>
      </c>
      <c r="E237" s="9" t="s">
        <v>1213</v>
      </c>
      <c r="F237" s="8" t="s">
        <v>1214</v>
      </c>
      <c r="G237" s="7" t="s">
        <v>258</v>
      </c>
      <c r="H2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VH-PFV: XSP
VH-PFW: XSP</v>
      </c>
      <c r="I2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VH-PFV: 
VH-PFW: </v>
      </c>
      <c r="J2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VH-PFV: Singapore
VH-PFW: Singapore</v>
      </c>
      <c r="K237" s="7" t="s">
        <v>1215</v>
      </c>
      <c r="L23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Condell Park</v>
      </c>
      <c r="M23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23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237" s="9" t="s">
        <v>1216</v>
      </c>
      <c r="P237" s="9" t="s">
        <v>1217</v>
      </c>
      <c r="Q237" s="9" t="s">
        <v>457</v>
      </c>
      <c r="R237" s="7" t="s">
        <v>1218</v>
      </c>
      <c r="S23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3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7" s="7" t="str">
        <f>phone18[[#This Row],[CONTACTFIRSTNAME]]&amp;"^"&amp;phone18[[#This Row],[CONTACTLASTNAME]]&amp;"^"&amp;phone18[[#This Row],[REGNBR]]</f>
        <v>Rod^Crane^VH-PFV, VH-PFW</v>
      </c>
      <c r="X23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7" s="10"/>
      <c r="AD237" s="7" t="str">
        <f>IFERROR(IF(INDEX([1]!email[#All],MATCH(phone18[[#This Row],[Combined]],[1]!email[[#All],[combine]],0),2)=0,"",INDEX([1]!email[#All],MATCH(phone18[[#This Row],[Combined]],[1]!email[[#All],[combine]],0),2)),"")</f>
        <v>rodcrane@pacificflight.com.au</v>
      </c>
      <c r="AF237" s="15"/>
      <c r="AG23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38" spans="1:33" ht="30" hidden="1" x14ac:dyDescent="0.25">
      <c r="A238" s="7">
        <v>240</v>
      </c>
      <c r="B238" s="7" t="str">
        <f>phone18[[#This Row],[Company]]</f>
        <v>SFG Equipment Leasing Corporation I</v>
      </c>
      <c r="C238" s="8" t="s">
        <v>1219</v>
      </c>
      <c r="D238" s="7" t="s">
        <v>34</v>
      </c>
      <c r="E238" s="9" t="s">
        <v>623</v>
      </c>
      <c r="F238" s="8" t="s">
        <v>624</v>
      </c>
      <c r="G238" s="7" t="s">
        <v>37</v>
      </c>
      <c r="H2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XA-CHY: TLC</v>
      </c>
      <c r="I2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XA-CHY: </v>
      </c>
      <c r="J2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XA-CHY: Mexico</v>
      </c>
      <c r="K238" s="7" t="s">
        <v>1220</v>
      </c>
      <c r="L23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South Bend</v>
      </c>
      <c r="M23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IN</v>
      </c>
      <c r="N23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8" s="9" t="s">
        <v>1221</v>
      </c>
      <c r="P238" s="9" t="s">
        <v>1222</v>
      </c>
      <c r="Q238" s="9" t="s">
        <v>51</v>
      </c>
      <c r="R238" s="7"/>
      <c r="S23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3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8" s="7" t="str">
        <f>phone18[[#This Row],[CONTACTFIRSTNAME]]&amp;"^"&amp;phone18[[#This Row],[CONTACTLASTNAME]]&amp;"^"&amp;phone18[[#This Row],[REGNBR]]</f>
        <v>Jeff^Buhr^XA-CHY</v>
      </c>
      <c r="X23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8" s="37">
        <v>3</v>
      </c>
      <c r="Z238" s="14"/>
      <c r="AD238" s="9" t="str">
        <f>IFERROR(IF(INDEX([1]!email[#All],MATCH(phone18[[#This Row],[Combined]],[1]!email[[#All],[combine]],0),2)=0,"",INDEX([1]!email[#All],MATCH(phone18[[#This Row],[Combined]],[1]!email[[#All],[combine]],0),2)),"")</f>
        <v>buhrj@1stsource.com</v>
      </c>
      <c r="AF238" s="15"/>
      <c r="AG23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Indiana (South Bend, north central)</v>
      </c>
    </row>
    <row r="239" spans="1:33" ht="30" hidden="1" x14ac:dyDescent="0.25">
      <c r="A239" s="7">
        <v>400</v>
      </c>
      <c r="B239" s="7" t="str">
        <f>phone18[[#This Row],[Company]]</f>
        <v>Broadie's Aircraft &amp; Engine Service</v>
      </c>
      <c r="C239" s="8" t="s">
        <v>1223</v>
      </c>
      <c r="E239" s="9" t="s">
        <v>180</v>
      </c>
      <c r="F239" s="8"/>
      <c r="G239" s="7" t="s">
        <v>181</v>
      </c>
      <c r="J239" s="9"/>
      <c r="K239" s="7" t="s">
        <v>1224</v>
      </c>
      <c r="L239" s="7" t="str">
        <f>INDEX('[1]Maintenance Facilities'!$A$1:$Q$36,MATCH(phone18[[#This Row],[Phone number]],'[1]Maintenance Facilities'!$L$1:$L$36,0),MATCH("City",'[1]Maintenance Facilities'!$A$1:$Q$1,0))</f>
        <v>Fort Worth</v>
      </c>
      <c r="M239" s="10" t="str">
        <f>INDEX('[1]Maintenance Facilities'!$A$1:$Q$36,MATCH(phone18[[#This Row],[Phone number]],'[1]Maintenance Facilities'!$L$1:$L$36,0),MATCH("State",'[1]Maintenance Facilities'!$A$1:$Q$1,0))</f>
        <v>TX</v>
      </c>
      <c r="N239" s="7" t="str">
        <f>INDEX('[1]Maintenance Facilities'!$A$1:$Q$36,MATCH(phone18[[#This Row],[Phone number]],'[1]Maintenance Facilities'!$L$1:$L$36,0),MATCH("Country",'[1]Maintenance Facilities'!$A$1:$Q$1,0))</f>
        <v>United States</v>
      </c>
      <c r="O239" s="9" t="s">
        <v>243</v>
      </c>
      <c r="P239" s="9" t="s">
        <v>1225</v>
      </c>
      <c r="Q239" s="9" t="s">
        <v>1226</v>
      </c>
      <c r="R239" s="7" t="s">
        <v>1227</v>
      </c>
      <c r="S23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3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39" s="7" t="str">
        <f>phone18[[#This Row],[CONTACTFIRSTNAME]]&amp;"^"&amp;phone18[[#This Row],[CONTACTLASTNAME]]&amp;"^"&amp;phone18[[#This Row],[REGNBR]]</f>
        <v>Scott^Spoonemore^Your G150 Clients</v>
      </c>
      <c r="X23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9" s="13">
        <v>1</v>
      </c>
      <c r="Z239" s="14"/>
      <c r="AD239" s="9" t="str">
        <f>IFERROR(IF(INDEX([1]!email[#All],MATCH(phone18[[#This Row],[Combined]],[1]!email[[#All],[combine]],0),2)=0,"",INDEX([1]!email[#All],MATCH(phone18[[#This Row],[Combined]],[1]!email[[#All],[combine]],0),2)),"")</f>
        <v>service@broadiesaircraft.com</v>
      </c>
      <c r="AF239" s="15"/>
      <c r="AG23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0" spans="1:33" ht="30" hidden="1" x14ac:dyDescent="0.25">
      <c r="A240" s="7">
        <v>402</v>
      </c>
      <c r="B240" s="7" t="str">
        <f>phone18[[#This Row],[Company]]</f>
        <v>Chartright Air Group</v>
      </c>
      <c r="C240" s="8" t="s">
        <v>1228</v>
      </c>
      <c r="E240" s="9" t="s">
        <v>180</v>
      </c>
      <c r="F240" s="8"/>
      <c r="G240" s="7" t="s">
        <v>181</v>
      </c>
      <c r="J240" s="9"/>
      <c r="K240" s="7" t="s">
        <v>1229</v>
      </c>
      <c r="L240" s="7" t="str">
        <f>INDEX('[1]Maintenance Facilities'!$A$1:$Q$36,MATCH(phone18[[#This Row],[Phone number]],'[1]Maintenance Facilities'!$L$1:$L$36,0),MATCH("City",'[1]Maintenance Facilities'!$A$1:$Q$1,0))</f>
        <v>Mississauga</v>
      </c>
      <c r="M240" s="10" t="str">
        <f>INDEX('[1]Maintenance Facilities'!$A$1:$Q$36,MATCH(phone18[[#This Row],[Phone number]],'[1]Maintenance Facilities'!$L$1:$L$36,0),MATCH("State",'[1]Maintenance Facilities'!$A$1:$Q$1,0))</f>
        <v>ON</v>
      </c>
      <c r="N240" s="7" t="str">
        <f>INDEX('[1]Maintenance Facilities'!$A$1:$Q$36,MATCH(phone18[[#This Row],[Phone number]],'[1]Maintenance Facilities'!$L$1:$L$36,0),MATCH("Country",'[1]Maintenance Facilities'!$A$1:$Q$1,0))</f>
        <v>Canada</v>
      </c>
      <c r="O240" s="9" t="s">
        <v>1230</v>
      </c>
      <c r="P240" s="9" t="s">
        <v>1231</v>
      </c>
      <c r="Q240" s="9" t="s">
        <v>1232</v>
      </c>
      <c r="R240" s="7" t="s">
        <v>1233</v>
      </c>
      <c r="S24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0" s="7" t="str">
        <f>phone18[[#This Row],[CONTACTFIRSTNAME]]&amp;"^"&amp;phone18[[#This Row],[CONTACTLASTNAME]]&amp;"^"&amp;phone18[[#This Row],[REGNBR]]</f>
        <v>Constantine^Tsokas^Your G150 Clients</v>
      </c>
      <c r="X24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0" s="13">
        <v>1</v>
      </c>
      <c r="Z240" s="14"/>
      <c r="AD24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40" s="15"/>
      <c r="AG24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1" spans="1:33" ht="30" hidden="1" x14ac:dyDescent="0.25">
      <c r="A241" s="7">
        <v>404</v>
      </c>
      <c r="B241" s="7" t="str">
        <f>phone18[[#This Row],[Company]]</f>
        <v>Chicago Executive Service Center</v>
      </c>
      <c r="C241" s="8" t="s">
        <v>1234</v>
      </c>
      <c r="E241" s="9" t="s">
        <v>180</v>
      </c>
      <c r="F241" s="8"/>
      <c r="G241" s="7" t="s">
        <v>181</v>
      </c>
      <c r="J241" s="9"/>
      <c r="K241" s="7" t="s">
        <v>1235</v>
      </c>
      <c r="L241" s="7" t="str">
        <f>INDEX('[1]Maintenance Facilities'!$A$1:$Q$36,MATCH(phone18[[#This Row],[Phone number]],'[1]Maintenance Facilities'!$L$1:$L$36,0),MATCH("City",'[1]Maintenance Facilities'!$A$1:$Q$1,0))</f>
        <v>Wheeling</v>
      </c>
      <c r="M241" s="10" t="str">
        <f>INDEX('[1]Maintenance Facilities'!$A$1:$Q$36,MATCH(phone18[[#This Row],[Phone number]],'[1]Maintenance Facilities'!$L$1:$L$36,0),MATCH("State",'[1]Maintenance Facilities'!$A$1:$Q$1,0))</f>
        <v>IL</v>
      </c>
      <c r="N241" s="7" t="str">
        <f>INDEX('[1]Maintenance Facilities'!$A$1:$Q$36,MATCH(phone18[[#This Row],[Phone number]],'[1]Maintenance Facilities'!$L$1:$L$36,0),MATCH("Country",'[1]Maintenance Facilities'!$A$1:$Q$1,0))</f>
        <v>United States</v>
      </c>
      <c r="O241" s="9" t="s">
        <v>1236</v>
      </c>
      <c r="P241" s="9" t="s">
        <v>1237</v>
      </c>
      <c r="Q241" s="9" t="s">
        <v>64</v>
      </c>
      <c r="R241" s="7" t="s">
        <v>1238</v>
      </c>
      <c r="S24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4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1" s="7" t="str">
        <f>phone18[[#This Row],[CONTACTFIRSTNAME]]&amp;"^"&amp;phone18[[#This Row],[CONTACTLASTNAME]]&amp;"^"&amp;phone18[[#This Row],[REGNBR]]</f>
        <v>Edward^Leonard^Your G150 Clients</v>
      </c>
      <c r="X24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1" s="13">
        <v>1</v>
      </c>
      <c r="Z241" s="14"/>
      <c r="AD241" s="9" t="str">
        <f>IFERROR(IF(INDEX([1]!email[#All],MATCH(phone18[[#This Row],[Combined]],[1]!email[[#All],[combine]],0),2)=0,"",INDEX([1]!email[#All],MATCH(phone18[[#This Row],[Combined]],[1]!email[[#All],[combine]],0),2)),"")</f>
        <v>edwardl@cd-se.com</v>
      </c>
      <c r="AF241" s="15"/>
      <c r="AG24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2" spans="1:33" ht="31.5" x14ac:dyDescent="0.25">
      <c r="A242" s="7">
        <v>406</v>
      </c>
      <c r="B242" s="7" t="str">
        <f>phone18[[#This Row],[Company]]</f>
        <v>Duncan Aviation Inc.</v>
      </c>
      <c r="C242" s="8" t="s">
        <v>1239</v>
      </c>
      <c r="E242" s="9" t="s">
        <v>180</v>
      </c>
      <c r="F242" s="8"/>
      <c r="G242" s="7" t="s">
        <v>181</v>
      </c>
      <c r="J242" s="9"/>
      <c r="K242" s="7" t="s">
        <v>1240</v>
      </c>
      <c r="L242" s="7" t="str">
        <f>INDEX('[1]Maintenance Facilities'!$A$1:$Q$36,MATCH(phone18[[#This Row],[Phone number]],'[1]Maintenance Facilities'!$L$1:$L$36,0),MATCH("City",'[1]Maintenance Facilities'!$A$1:$Q$1,0))</f>
        <v>Provo</v>
      </c>
      <c r="M242" s="35" t="str">
        <f>INDEX('[1]Maintenance Facilities'!$A$1:$Q$36,MATCH(phone18[[#This Row],[Phone number]],'[1]Maintenance Facilities'!$L$1:$L$36,0),MATCH("State",'[1]Maintenance Facilities'!$A$1:$Q$1,0))</f>
        <v>UT</v>
      </c>
      <c r="N242" s="7" t="str">
        <f>INDEX('[1]Maintenance Facilities'!$A$1:$Q$36,MATCH(phone18[[#This Row],[Phone number]],'[1]Maintenance Facilities'!$L$1:$L$36,0),MATCH("Country",'[1]Maintenance Facilities'!$A$1:$Q$1,0))</f>
        <v>United States</v>
      </c>
      <c r="O242" s="9" t="s">
        <v>215</v>
      </c>
      <c r="P242" s="9" t="s">
        <v>1241</v>
      </c>
      <c r="Q242" s="9" t="s">
        <v>1242</v>
      </c>
      <c r="R242" s="7" t="s">
        <v>1243</v>
      </c>
      <c r="S24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2" s="7" t="str">
        <f>phone18[[#This Row],[CONTACTFIRSTNAME]]&amp;"^"&amp;phone18[[#This Row],[CONTACTLASTNAME]]&amp;"^"&amp;phone18[[#This Row],[REGNBR]]</f>
        <v>Chad^Doehring^Your G150 Clients</v>
      </c>
      <c r="X24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2" s="49">
        <v>1</v>
      </c>
      <c r="Z242" s="50"/>
      <c r="AA242" s="51"/>
      <c r="AB242" s="52"/>
      <c r="AC242" s="53" t="s">
        <v>1244</v>
      </c>
      <c r="AD242" s="53" t="str">
        <f>IFERROR(IF(INDEX([1]!email[#All],MATCH(phone18[[#This Row],[Combined]],[1]!email[[#All],[combine]],0),2)=0,"",INDEX([1]!email[#All],MATCH(phone18[[#This Row],[Combined]],[1]!email[[#All],[combine]],0),2)),"")</f>
        <v/>
      </c>
      <c r="AG24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3" spans="1:33" ht="30" x14ac:dyDescent="0.25">
      <c r="A243" s="7">
        <v>408</v>
      </c>
      <c r="B243" s="7" t="str">
        <f>phone18[[#This Row],[Company]]</f>
        <v>Duncan Aviation Inc.</v>
      </c>
      <c r="C243" s="8" t="s">
        <v>1245</v>
      </c>
      <c r="E243" s="9" t="s">
        <v>180</v>
      </c>
      <c r="F243" s="8"/>
      <c r="G243" s="7" t="s">
        <v>181</v>
      </c>
      <c r="J243" s="9"/>
      <c r="K243" s="7" t="s">
        <v>1240</v>
      </c>
      <c r="L243" s="7" t="str">
        <f>INDEX('[1]Maintenance Facilities'!$A$1:$Q$36,MATCH(phone18[[#This Row],[Phone number]],'[1]Maintenance Facilities'!$L$1:$L$36,0),MATCH("City",'[1]Maintenance Facilities'!$A$1:$Q$1,0))</f>
        <v>Battle Creek</v>
      </c>
      <c r="M243" s="10" t="str">
        <f>INDEX('[1]Maintenance Facilities'!$A$1:$Q$36,MATCH(phone18[[#This Row],[Phone number]],'[1]Maintenance Facilities'!$L$1:$L$36,0),MATCH("State",'[1]Maintenance Facilities'!$A$1:$Q$1,0))</f>
        <v>MI</v>
      </c>
      <c r="N243" s="7" t="str">
        <f>INDEX('[1]Maintenance Facilities'!$A$1:$Q$36,MATCH(phone18[[#This Row],[Phone number]],'[1]Maintenance Facilities'!$L$1:$L$36,0),MATCH("Country",'[1]Maintenance Facilities'!$A$1:$Q$1,0))</f>
        <v>United States</v>
      </c>
      <c r="O243" s="9" t="s">
        <v>268</v>
      </c>
      <c r="P243" s="9" t="s">
        <v>1246</v>
      </c>
      <c r="Q243" s="9" t="s">
        <v>1247</v>
      </c>
      <c r="R243" s="7" t="s">
        <v>1243</v>
      </c>
      <c r="S24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3" s="7" t="str">
        <f>phone18[[#This Row],[CONTACTFIRSTNAME]]&amp;"^"&amp;phone18[[#This Row],[CONTACTLASTNAME]]&amp;"^"&amp;phone18[[#This Row],[REGNBR]]</f>
        <v>Andrew^Richards^Your G150 Clients</v>
      </c>
      <c r="X24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3" s="49">
        <v>1</v>
      </c>
      <c r="Z243" s="50"/>
      <c r="AA243" s="51"/>
      <c r="AB243" s="52"/>
      <c r="AC243" s="52"/>
      <c r="AD243" s="52" t="str">
        <f>IFERROR(IF(INDEX([1]!email[#All],MATCH(phone18[[#This Row],[Combined]],[1]!email[[#All],[combine]],0),2)=0,"",INDEX([1]!email[#All],MATCH(phone18[[#This Row],[Combined]],[1]!email[[#All],[combine]],0),2)),"")</f>
        <v/>
      </c>
      <c r="AG24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4" spans="1:33" ht="30" x14ac:dyDescent="0.25">
      <c r="A244" s="7">
        <v>410</v>
      </c>
      <c r="B244" s="7" t="str">
        <f>phone18[[#This Row],[Company]]</f>
        <v>Duncan Aviation Inc.</v>
      </c>
      <c r="C244" s="8" t="s">
        <v>1248</v>
      </c>
      <c r="E244" s="9" t="s">
        <v>180</v>
      </c>
      <c r="F244" s="8"/>
      <c r="G244" s="7" t="s">
        <v>181</v>
      </c>
      <c r="J244" s="9"/>
      <c r="K244" s="7" t="s">
        <v>1240</v>
      </c>
      <c r="L244" s="7" t="str">
        <f>INDEX('[1]Maintenance Facilities'!$A$1:$Q$36,MATCH(phone18[[#This Row],[Phone number]],'[1]Maintenance Facilities'!$L$1:$L$36,0),MATCH("City",'[1]Maintenance Facilities'!$A$1:$Q$1,0))</f>
        <v>Lincoln</v>
      </c>
      <c r="M244" s="35" t="str">
        <f>INDEX('[1]Maintenance Facilities'!$A$1:$Q$36,MATCH(phone18[[#This Row],[Phone number]],'[1]Maintenance Facilities'!$L$1:$L$36,0),MATCH("State",'[1]Maintenance Facilities'!$A$1:$Q$1,0))</f>
        <v>NE</v>
      </c>
      <c r="N244" s="7" t="str">
        <f>INDEX('[1]Maintenance Facilities'!$A$1:$Q$36,MATCH(phone18[[#This Row],[Phone number]],'[1]Maintenance Facilities'!$L$1:$L$36,0),MATCH("Country",'[1]Maintenance Facilities'!$A$1:$Q$1,0))</f>
        <v>United States</v>
      </c>
      <c r="O244" s="9" t="s">
        <v>155</v>
      </c>
      <c r="P244" s="9" t="s">
        <v>1119</v>
      </c>
      <c r="Q244" s="9"/>
      <c r="R244" s="7" t="s">
        <v>1243</v>
      </c>
      <c r="S24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4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4" s="7" t="str">
        <f>phone18[[#This Row],[CONTACTFIRSTNAME]]&amp;"^"&amp;phone18[[#This Row],[CONTACTLASTNAME]]&amp;"^"&amp;phone18[[#This Row],[REGNBR]]</f>
        <v>Director^of Maintenance^Your G150 Clients</v>
      </c>
      <c r="X24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4" s="49">
        <v>1</v>
      </c>
      <c r="Z244" s="50"/>
      <c r="AA244" s="51"/>
      <c r="AB244" s="52"/>
      <c r="AC244" s="52"/>
      <c r="AD244" s="52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G24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5" spans="1:33" ht="31.5" x14ac:dyDescent="0.25">
      <c r="A245" s="7">
        <v>412</v>
      </c>
      <c r="B245" s="7" t="str">
        <f>phone18[[#This Row],[Company]]</f>
        <v>Elliott Aviation of Atlanta</v>
      </c>
      <c r="C245" s="8" t="s">
        <v>1249</v>
      </c>
      <c r="E245" s="9" t="s">
        <v>180</v>
      </c>
      <c r="F245" s="8"/>
      <c r="G245" s="7" t="s">
        <v>181</v>
      </c>
      <c r="J245" s="9"/>
      <c r="K245" s="7" t="s">
        <v>1250</v>
      </c>
      <c r="L245" s="7" t="str">
        <f>INDEX('[1]Maintenance Facilities'!$A$1:$Q$36,MATCH(phone18[[#This Row],[Phone number]],'[1]Maintenance Facilities'!$L$1:$L$36,0),MATCH("City",'[1]Maintenance Facilities'!$A$1:$Q$1,0))</f>
        <v>Atlanta</v>
      </c>
      <c r="M245" s="10" t="str">
        <f>INDEX('[1]Maintenance Facilities'!$A$1:$Q$36,MATCH(phone18[[#This Row],[Phone number]],'[1]Maintenance Facilities'!$L$1:$L$36,0),MATCH("State",'[1]Maintenance Facilities'!$A$1:$Q$1,0))</f>
        <v>GA</v>
      </c>
      <c r="N245" s="7" t="str">
        <f>INDEX('[1]Maintenance Facilities'!$A$1:$Q$36,MATCH(phone18[[#This Row],[Phone number]],'[1]Maintenance Facilities'!$L$1:$L$36,0),MATCH("Country",'[1]Maintenance Facilities'!$A$1:$Q$1,0))</f>
        <v>United States</v>
      </c>
      <c r="O245" s="9" t="s">
        <v>1251</v>
      </c>
      <c r="P245" s="9" t="s">
        <v>649</v>
      </c>
      <c r="Q245" s="9" t="s">
        <v>1252</v>
      </c>
      <c r="R245" s="7" t="s">
        <v>1253</v>
      </c>
      <c r="S24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5" s="7" t="str">
        <f>phone18[[#This Row],[CONTACTFIRSTNAME]]&amp;"^"&amp;phone18[[#This Row],[CONTACTLASTNAME]]&amp;"^"&amp;phone18[[#This Row],[REGNBR]]</f>
        <v>Andy^Bertrand^Your G150 Clients</v>
      </c>
      <c r="X24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5" s="54">
        <v>1</v>
      </c>
      <c r="Z245" s="55"/>
      <c r="AA245" s="56"/>
      <c r="AB245" s="57"/>
      <c r="AC245" s="53" t="s">
        <v>1244</v>
      </c>
      <c r="AD245" s="53" t="str">
        <f>IFERROR(IF(INDEX([1]!email[#All],MATCH(phone18[[#This Row],[Combined]],[1]!email[[#All],[combine]],0),2)=0,"",INDEX([1]!email[#All],MATCH(phone18[[#This Row],[Combined]],[1]!email[[#All],[combine]],0),2)),"")</f>
        <v/>
      </c>
      <c r="AG24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6" spans="1:33" ht="30" hidden="1" x14ac:dyDescent="0.25">
      <c r="A246" s="7">
        <v>414</v>
      </c>
      <c r="B246" s="7" t="str">
        <f>phone18[[#This Row],[Company]]</f>
        <v>EXCELAIRE - A Hawthorne Company</v>
      </c>
      <c r="C246" s="8" t="s">
        <v>1254</v>
      </c>
      <c r="E246" s="9" t="s">
        <v>180</v>
      </c>
      <c r="F246" s="8"/>
      <c r="G246" s="7" t="s">
        <v>181</v>
      </c>
      <c r="J246" s="9"/>
      <c r="K246" s="7" t="s">
        <v>1255</v>
      </c>
      <c r="L246" s="7" t="str">
        <f>INDEX('[1]Maintenance Facilities'!$A$1:$Q$36,MATCH(phone18[[#This Row],[Phone number]],'[1]Maintenance Facilities'!$L$1:$L$36,0),MATCH("City",'[1]Maintenance Facilities'!$A$1:$Q$1,0))</f>
        <v>Ronkonkoma</v>
      </c>
      <c r="M246" s="10" t="str">
        <f>INDEX('[1]Maintenance Facilities'!$A$1:$Q$36,MATCH(phone18[[#This Row],[Phone number]],'[1]Maintenance Facilities'!$L$1:$L$36,0),MATCH("State",'[1]Maintenance Facilities'!$A$1:$Q$1,0))</f>
        <v>NY</v>
      </c>
      <c r="N246" s="7" t="str">
        <f>INDEX('[1]Maintenance Facilities'!$A$1:$Q$36,MATCH(phone18[[#This Row],[Phone number]],'[1]Maintenance Facilities'!$L$1:$L$36,0),MATCH("Country",'[1]Maintenance Facilities'!$A$1:$Q$1,0))</f>
        <v>United States</v>
      </c>
      <c r="O246" s="9" t="s">
        <v>1068</v>
      </c>
      <c r="P246" s="9" t="s">
        <v>1256</v>
      </c>
      <c r="Q246" s="9" t="s">
        <v>64</v>
      </c>
      <c r="R246" s="7" t="s">
        <v>1257</v>
      </c>
      <c r="S24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4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6" s="7" t="str">
        <f>phone18[[#This Row],[CONTACTFIRSTNAME]]&amp;"^"&amp;phone18[[#This Row],[CONTACTLASTNAME]]&amp;"^"&amp;phone18[[#This Row],[REGNBR]]</f>
        <v>Christopher^Zarzano^Your G150 Clients</v>
      </c>
      <c r="X24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6" s="13">
        <v>1</v>
      </c>
      <c r="Z246" s="14"/>
      <c r="AD246" s="9" t="str">
        <f>IFERROR(IF(INDEX([1]!email[#All],MATCH(phone18[[#This Row],[Combined]],[1]!email[[#All],[combine]],0),2)=0,"",INDEX([1]!email[#All],MATCH(phone18[[#This Row],[Combined]],[1]!email[[#All],[combine]],0),2)),"")</f>
        <v>chrisz@excelaire.com</v>
      </c>
      <c r="AF246" s="15"/>
      <c r="AG24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7" spans="1:33" ht="30" hidden="1" x14ac:dyDescent="0.25">
      <c r="A247" s="7">
        <v>416</v>
      </c>
      <c r="B247" s="7" t="str">
        <f>phone18[[#This Row],[Company]]</f>
        <v>Fast Air</v>
      </c>
      <c r="C247" s="45" t="s">
        <v>1258</v>
      </c>
      <c r="E247" s="9" t="s">
        <v>180</v>
      </c>
      <c r="F247" s="8"/>
      <c r="G247" s="7" t="s">
        <v>181</v>
      </c>
      <c r="J247" s="9"/>
      <c r="K247" s="7" t="s">
        <v>1259</v>
      </c>
      <c r="L247" s="7" t="str">
        <f>INDEX('[1]Maintenance Facilities'!$A$1:$Q$36,MATCH(phone18[[#This Row],[Phone number]],'[1]Maintenance Facilities'!$L$1:$L$36,0),MATCH("City",'[1]Maintenance Facilities'!$A$1:$Q$1,0))</f>
        <v>Winnipeg</v>
      </c>
      <c r="M247" s="10" t="str">
        <f>INDEX('[1]Maintenance Facilities'!$A$1:$Q$36,MATCH(phone18[[#This Row],[Phone number]],'[1]Maintenance Facilities'!$L$1:$L$36,0),MATCH("State",'[1]Maintenance Facilities'!$A$1:$Q$1,0))</f>
        <v>MN</v>
      </c>
      <c r="N247" s="7" t="str">
        <f>INDEX('[1]Maintenance Facilities'!$A$1:$Q$36,MATCH(phone18[[#This Row],[Phone number]],'[1]Maintenance Facilities'!$L$1:$L$36,0),MATCH("Country",'[1]Maintenance Facilities'!$A$1:$Q$1,0))</f>
        <v>Canada</v>
      </c>
      <c r="O247" s="9" t="s">
        <v>1260</v>
      </c>
      <c r="P247" s="9" t="s">
        <v>1261</v>
      </c>
      <c r="Q247" s="9" t="s">
        <v>64</v>
      </c>
      <c r="R247" s="7" t="s">
        <v>1262</v>
      </c>
      <c r="S24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7" s="7" t="str">
        <f>phone18[[#This Row],[CONTACTFIRSTNAME]]&amp;"^"&amp;phone18[[#This Row],[CONTACTLASTNAME]]&amp;"^"&amp;phone18[[#This Row],[REGNBR]]</f>
        <v>Denis^Bourgouin^Your G150 Clients</v>
      </c>
      <c r="X24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7" s="13">
        <v>1</v>
      </c>
      <c r="Z247" s="14"/>
      <c r="AD247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47" s="15"/>
      <c r="AG24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8" spans="1:33" ht="30" hidden="1" x14ac:dyDescent="0.25">
      <c r="A248" s="7">
        <v>418</v>
      </c>
      <c r="B248" s="7" t="str">
        <f>phone18[[#This Row],[Company]]</f>
        <v>Jetport</v>
      </c>
      <c r="C248" s="8" t="s">
        <v>1263</v>
      </c>
      <c r="E248" s="9" t="s">
        <v>180</v>
      </c>
      <c r="F248" s="8"/>
      <c r="G248" s="7" t="s">
        <v>181</v>
      </c>
      <c r="J248" s="9"/>
      <c r="K248" s="7" t="s">
        <v>1264</v>
      </c>
      <c r="L248" s="7" t="str">
        <f>INDEX('[1]Maintenance Facilities'!$A$1:$Q$36,MATCH(phone18[[#This Row],[Phone number]],'[1]Maintenance Facilities'!$L$1:$L$36,0),MATCH("City",'[1]Maintenance Facilities'!$A$1:$Q$1,0))</f>
        <v>Mount Hope</v>
      </c>
      <c r="M248" s="10" t="str">
        <f>INDEX('[1]Maintenance Facilities'!$A$1:$Q$36,MATCH(phone18[[#This Row],[Phone number]],'[1]Maintenance Facilities'!$L$1:$L$36,0),MATCH("State",'[1]Maintenance Facilities'!$A$1:$Q$1,0))</f>
        <v>ON</v>
      </c>
      <c r="N248" s="7" t="str">
        <f>INDEX('[1]Maintenance Facilities'!$A$1:$Q$36,MATCH(phone18[[#This Row],[Phone number]],'[1]Maintenance Facilities'!$L$1:$L$36,0),MATCH("Country",'[1]Maintenance Facilities'!$A$1:$Q$1,0))</f>
        <v>Canada</v>
      </c>
      <c r="O248" s="9" t="s">
        <v>155</v>
      </c>
      <c r="P248" s="9" t="s">
        <v>1119</v>
      </c>
      <c r="Q248" s="9"/>
      <c r="R248" s="7" t="s">
        <v>1265</v>
      </c>
      <c r="S24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4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8" s="7" t="str">
        <f>phone18[[#This Row],[CONTACTFIRSTNAME]]&amp;"^"&amp;phone18[[#This Row],[CONTACTLASTNAME]]&amp;"^"&amp;phone18[[#This Row],[REGNBR]]</f>
        <v>Director^of Maintenance^Your G150 Clients</v>
      </c>
      <c r="X24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8" s="13">
        <v>1</v>
      </c>
      <c r="Z248" s="14"/>
      <c r="AD248" s="9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F248" s="15"/>
      <c r="AG24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9" spans="1:33" ht="30" hidden="1" x14ac:dyDescent="0.25">
      <c r="A249" s="7">
        <v>422</v>
      </c>
      <c r="B249" s="7" t="str">
        <f>phone18[[#This Row],[Company]]</f>
        <v>Signature TechnicAir (STP)</v>
      </c>
      <c r="C249" s="8" t="s">
        <v>1266</v>
      </c>
      <c r="E249" s="9" t="s">
        <v>180</v>
      </c>
      <c r="F249" s="8"/>
      <c r="G249" s="7" t="s">
        <v>181</v>
      </c>
      <c r="J249" s="9"/>
      <c r="K249" s="7" t="s">
        <v>1267</v>
      </c>
      <c r="L249" s="7" t="str">
        <f>INDEX('[1]Maintenance Facilities'!$A$1:$Q$36,MATCH(phone18[[#This Row],[Phone number]],'[1]Maintenance Facilities'!$L$1:$L$36,0),MATCH("City",'[1]Maintenance Facilities'!$A$1:$Q$1,0))</f>
        <v>Saint Paul</v>
      </c>
      <c r="M249" s="10" t="str">
        <f>INDEX('[1]Maintenance Facilities'!$A$1:$Q$36,MATCH(phone18[[#This Row],[Phone number]],'[1]Maintenance Facilities'!$L$1:$L$36,0),MATCH("State",'[1]Maintenance Facilities'!$A$1:$Q$1,0))</f>
        <v>MN</v>
      </c>
      <c r="N249" s="7" t="str">
        <f>INDEX('[1]Maintenance Facilities'!$A$1:$Q$36,MATCH(phone18[[#This Row],[Phone number]],'[1]Maintenance Facilities'!$L$1:$L$36,0),MATCH("Country",'[1]Maintenance Facilities'!$A$1:$Q$1,0))</f>
        <v>United States</v>
      </c>
      <c r="O249" s="9" t="s">
        <v>1268</v>
      </c>
      <c r="P249" s="9" t="s">
        <v>1269</v>
      </c>
      <c r="Q249" s="9" t="s">
        <v>64</v>
      </c>
      <c r="R249" s="7" t="s">
        <v>1270</v>
      </c>
      <c r="S24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9" s="7" t="str">
        <f>phone18[[#This Row],[CONTACTFIRSTNAME]]&amp;"^"&amp;phone18[[#This Row],[CONTACTLASTNAME]]&amp;"^"&amp;phone18[[#This Row],[REGNBR]]</f>
        <v>Terry^Speight^Your G150 Clients</v>
      </c>
      <c r="X24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9" s="13">
        <v>1</v>
      </c>
      <c r="Z249" s="14"/>
      <c r="AC249" s="9" t="s">
        <v>1244</v>
      </c>
      <c r="AD249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49" s="15"/>
      <c r="AG24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0" spans="1:33" ht="30" hidden="1" x14ac:dyDescent="0.25">
      <c r="A250" s="7">
        <v>218</v>
      </c>
      <c r="B250" s="7" t="str">
        <f>phone18[[#This Row],[Company]]</f>
        <v>Philippine Airlines, Inc.</v>
      </c>
      <c r="C250" s="8"/>
      <c r="D250" s="7" t="s">
        <v>1271</v>
      </c>
      <c r="E250" s="9" t="s">
        <v>1272</v>
      </c>
      <c r="F250" s="8" t="s">
        <v>1273</v>
      </c>
      <c r="G250" s="7" t="s">
        <v>37</v>
      </c>
      <c r="H2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RP-C5168: MNL</v>
      </c>
      <c r="I25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RP-C5168: </v>
      </c>
      <c r="J25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RP-C5168: Philippines</v>
      </c>
      <c r="K250" s="7" t="s">
        <v>1274</v>
      </c>
      <c r="L25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Pasay City, Metro Manila</v>
      </c>
      <c r="M25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5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Philippines</v>
      </c>
      <c r="O250" s="7" t="s">
        <v>73</v>
      </c>
      <c r="P250" s="7" t="s">
        <v>73</v>
      </c>
      <c r="Q250" s="7" t="s">
        <v>73</v>
      </c>
      <c r="R250" s="7" t="str">
        <f>IFERROR(INDEX([1]!JETNET[#All],MATCH(,[1]!JETNET[[#All],[COMPANYNAME]],0),MATCH("COMPWEBADDRESS",[1]!JETNET[#Headers],0)),"")</f>
        <v/>
      </c>
      <c r="S25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25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50" s="7" t="str">
        <f>phone18[[#This Row],[CONTACTFIRSTNAME]]&amp;"^"&amp;phone18[[#This Row],[CONTACTLASTNAME]]&amp;"^"&amp;phone18[[#This Row],[REGNBR]]</f>
        <v>^^RP-C5168</v>
      </c>
      <c r="X25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0" s="10"/>
      <c r="AB250" s="7"/>
      <c r="AC250" s="7"/>
      <c r="AD250" s="7" t="str">
        <f>IFERROR(IF(INDEX([1]!email[#All],MATCH(phone18[[#This Row],[Combined]],[1]!email[[#All],[combine]],0),2)=0,"",INDEX([1]!email[#All],MATCH(phone18[[#This Row],[Combined]],[1]!email[[#All],[combine]],0),2)),"")</f>
        <v>corporate.finance@pal.com.ph</v>
      </c>
      <c r="AE250"/>
      <c r="AF250" s="30"/>
      <c r="AG25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1" spans="1:33" ht="30" hidden="1" x14ac:dyDescent="0.25">
      <c r="A251" s="7">
        <v>218</v>
      </c>
      <c r="B251" s="7" t="str">
        <f>phone18[[#This Row],[Company]]</f>
        <v>Philippine Airlines, Inc.</v>
      </c>
      <c r="C251" s="8"/>
      <c r="D251" s="7" t="s">
        <v>1275</v>
      </c>
      <c r="E251" s="9" t="s">
        <v>1272</v>
      </c>
      <c r="F251" s="8" t="s">
        <v>1273</v>
      </c>
      <c r="G251" s="7" t="s">
        <v>37</v>
      </c>
      <c r="H2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RP-C5168: MNL</v>
      </c>
      <c r="I25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RP-C5168: </v>
      </c>
      <c r="J25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RP-C5168: Philippines</v>
      </c>
      <c r="K251" s="7" t="s">
        <v>1274</v>
      </c>
      <c r="L25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Pasay City, Metro Manila</v>
      </c>
      <c r="M25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5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Philippines</v>
      </c>
      <c r="O251" s="7" t="s">
        <v>1276</v>
      </c>
      <c r="P251" s="7" t="s">
        <v>1277</v>
      </c>
      <c r="Q251" s="7" t="s">
        <v>1210</v>
      </c>
      <c r="R251" s="7" t="str">
        <f>IFERROR(INDEX([1]!JETNET[#All],MATCH(,[1]!JETNET[[#All],[COMPANYNAME]],0),MATCH("COMPWEBADDRESS",[1]!JETNET[#Headers],0)),"")</f>
        <v/>
      </c>
      <c r="S25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5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51" s="7" t="str">
        <f>phone18[[#This Row],[CONTACTFIRSTNAME]]&amp;"^"&amp;phone18[[#This Row],[CONTACTLASTNAME]]&amp;"^"&amp;phone18[[#This Row],[REGNBR]]</f>
        <v>Lucio^Tan^RP-C5168</v>
      </c>
      <c r="X25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1" s="10"/>
      <c r="AB251" s="7"/>
      <c r="AC251" s="7"/>
      <c r="AD251" s="7" t="str">
        <f>IFERROR(IF(INDEX([1]!email[#All],MATCH(phone18[[#This Row],[Combined]],[1]!email[[#All],[combine]],0),2)=0,"",INDEX([1]!email[#All],MATCH(phone18[[#This Row],[Combined]],[1]!email[[#All],[combine]],0),2)),"")</f>
        <v>lucio_tan@pal.com.ph</v>
      </c>
      <c r="AE251"/>
      <c r="AF251" s="30"/>
      <c r="AG25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2" spans="1:33" ht="30" hidden="1" x14ac:dyDescent="0.25">
      <c r="A252" s="7">
        <v>426</v>
      </c>
      <c r="B252" s="7" t="str">
        <f>phone18[[#This Row],[Company]]</f>
        <v>StandardAero (IAH)</v>
      </c>
      <c r="C252" s="8" t="s">
        <v>1278</v>
      </c>
      <c r="E252" s="9" t="s">
        <v>180</v>
      </c>
      <c r="F252" s="8"/>
      <c r="G252" s="7" t="s">
        <v>181</v>
      </c>
      <c r="J252" s="9"/>
      <c r="K252" s="7" t="s">
        <v>1279</v>
      </c>
      <c r="L252" s="7" t="str">
        <f>INDEX('[1]Maintenance Facilities'!$A$1:$Q$36,MATCH(phone18[[#This Row],[Phone number]],'[1]Maintenance Facilities'!$L$1:$L$36,0),MATCH("City",'[1]Maintenance Facilities'!$A$1:$Q$1,0))</f>
        <v>Houston</v>
      </c>
      <c r="M252" s="10" t="str">
        <f>INDEX('[1]Maintenance Facilities'!$A$1:$Q$36,MATCH(phone18[[#This Row],[Phone number]],'[1]Maintenance Facilities'!$L$1:$L$36,0),MATCH("State",'[1]Maintenance Facilities'!$A$1:$Q$1,0))</f>
        <v>TX</v>
      </c>
      <c r="N252" s="7" t="str">
        <f>INDEX('[1]Maintenance Facilities'!$A$1:$Q$36,MATCH(phone18[[#This Row],[Phone number]],'[1]Maintenance Facilities'!$L$1:$L$36,0),MATCH("Country",'[1]Maintenance Facilities'!$A$1:$Q$1,0))</f>
        <v>United States</v>
      </c>
      <c r="O252" s="9" t="s">
        <v>202</v>
      </c>
      <c r="P252" s="9" t="s">
        <v>1280</v>
      </c>
      <c r="Q252" s="9" t="s">
        <v>1252</v>
      </c>
      <c r="R252" s="7" t="s">
        <v>1281</v>
      </c>
      <c r="S25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5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2" s="7" t="str">
        <f>phone18[[#This Row],[CONTACTFIRSTNAME]]&amp;"^"&amp;phone18[[#This Row],[CONTACTLASTNAME]]&amp;"^"&amp;phone18[[#This Row],[REGNBR]]</f>
        <v>Peter^Vandolzer^Your G150 Clients</v>
      </c>
      <c r="X25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2" s="13">
        <v>1</v>
      </c>
      <c r="Z252" s="14"/>
      <c r="AC252" s="9" t="s">
        <v>1244</v>
      </c>
      <c r="AD25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52" s="15"/>
      <c r="AG25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3" spans="1:33" hidden="1" x14ac:dyDescent="0.25">
      <c r="A253" s="7">
        <v>220</v>
      </c>
      <c r="B253" s="7" t="str">
        <f>phone18[[#This Row],[Company]]</f>
        <v>Asian Aerospace Corporation</v>
      </c>
      <c r="C253" s="8"/>
      <c r="D253" s="7" t="s">
        <v>1282</v>
      </c>
      <c r="E253" s="9" t="s">
        <v>1283</v>
      </c>
      <c r="F253" s="8" t="s">
        <v>1284</v>
      </c>
      <c r="G253" s="7" t="s">
        <v>1285</v>
      </c>
      <c r="H2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RP-C8150: MNL</v>
      </c>
      <c r="I25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RP-C8150: </v>
      </c>
      <c r="J25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RP-C8150: Philippines</v>
      </c>
      <c r="K253" s="7" t="s">
        <v>1286</v>
      </c>
      <c r="L25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Pasay City</v>
      </c>
      <c r="M25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5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Philippines</v>
      </c>
      <c r="O253" s="7" t="s">
        <v>73</v>
      </c>
      <c r="P253" s="7" t="s">
        <v>73</v>
      </c>
      <c r="Q253" s="7" t="s">
        <v>73</v>
      </c>
      <c r="R253" s="7" t="str">
        <f>IFERROR(INDEX([1]!JETNET[#All],MATCH(,[1]!JETNET[[#All],[COMPANYNAME]],0),MATCH("COMPWEBADDRESS",[1]!JETNET[#Headers],0)),"")</f>
        <v/>
      </c>
      <c r="S25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5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53" s="7" t="str">
        <f>phone18[[#This Row],[CONTACTFIRSTNAME]]&amp;"^"&amp;phone18[[#This Row],[CONTACTLASTNAME]]&amp;"^"&amp;phone18[[#This Row],[REGNBR]]</f>
        <v>^^RP-C8150</v>
      </c>
      <c r="X25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3" s="10"/>
      <c r="AB253" s="7"/>
      <c r="AC253" s="7"/>
      <c r="AD253" s="7" t="str">
        <f>IFERROR(IF(INDEX([1]!email[#All],MATCH(phone18[[#This Row],[Combined]],[1]!email[[#All],[combine]],0),2)=0,"",INDEX([1]!email[#All],MATCH(phone18[[#This Row],[Combined]],[1]!email[[#All],[combine]],0),2)),"")</f>
        <v>aircraftsales@asianaerospace.com.ph</v>
      </c>
      <c r="AE253"/>
      <c r="AF253" s="30"/>
      <c r="AG25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4" spans="1:33" ht="30" hidden="1" x14ac:dyDescent="0.25">
      <c r="A254" s="7">
        <v>220</v>
      </c>
      <c r="B254" s="7" t="str">
        <f>phone18[[#This Row],[Company]]</f>
        <v>Asian Aerospace Corporation</v>
      </c>
      <c r="C254" s="8"/>
      <c r="D254" s="7" t="s">
        <v>1287</v>
      </c>
      <c r="E254" s="9" t="s">
        <v>1283</v>
      </c>
      <c r="F254" s="8" t="s">
        <v>1284</v>
      </c>
      <c r="G254" s="7" t="s">
        <v>1288</v>
      </c>
      <c r="H2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RP-C8150: MNL</v>
      </c>
      <c r="I254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RP-C8150: </v>
      </c>
      <c r="J254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RP-C8150: Philippines</v>
      </c>
      <c r="K254" s="7" t="s">
        <v>1286</v>
      </c>
      <c r="L25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Pasay City</v>
      </c>
      <c r="M25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5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Philippines</v>
      </c>
      <c r="O254" s="7" t="s">
        <v>202</v>
      </c>
      <c r="P254" s="7" t="s">
        <v>1289</v>
      </c>
      <c r="Q254" s="7" t="s">
        <v>171</v>
      </c>
      <c r="R254" s="7" t="str">
        <f>IFERROR(INDEX([1]!JETNET[#All],MATCH(,[1]!JETNET[[#All],[COMPANYNAME]],0),MATCH("COMPWEBADDRESS",[1]!JETNET[#Headers],0)),"")</f>
        <v/>
      </c>
      <c r="S25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Opens-7, Clicks-1</v>
      </c>
      <c r="T25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54" s="7" t="str">
        <f>phone18[[#This Row],[CONTACTFIRSTNAME]]&amp;"^"&amp;phone18[[#This Row],[CONTACTLASTNAME]]&amp;"^"&amp;phone18[[#This Row],[REGNBR]]</f>
        <v>Peter^Rodriguez^RP-C8150</v>
      </c>
      <c r="X25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4" s="10"/>
      <c r="AB254" s="7"/>
      <c r="AC254" s="7"/>
      <c r="AD254" s="7" t="str">
        <f>IFERROR(IF(INDEX([1]!email[#All],MATCH(phone18[[#This Row],[Combined]],[1]!email[[#All],[combine]],0),2)=0,"",INDEX([1]!email[#All],MATCH(phone18[[#This Row],[Combined]],[1]!email[[#All],[combine]],0),2)),"")</f>
        <v>ceo@asianaerospace.com.ph</v>
      </c>
      <c r="AE254"/>
      <c r="AF254" s="30"/>
      <c r="AG25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5" spans="1:33" ht="30" hidden="1" x14ac:dyDescent="0.25">
      <c r="A255" s="7">
        <v>428</v>
      </c>
      <c r="B255" s="7" t="str">
        <f>phone18[[#This Row],[Company]]</f>
        <v>Sunrise Jets</v>
      </c>
      <c r="C255" s="8" t="s">
        <v>1290</v>
      </c>
      <c r="E255" s="9" t="s">
        <v>180</v>
      </c>
      <c r="F255" s="8"/>
      <c r="G255" s="7" t="s">
        <v>181</v>
      </c>
      <c r="J255" s="9"/>
      <c r="K255" s="7" t="s">
        <v>1291</v>
      </c>
      <c r="L255" s="9" t="str">
        <f>INDEX('[1]Maintenance Facilities'!$A$1:$Q$36,MATCH(phone18[[#This Row],[Phone number]],'[1]Maintenance Facilities'!$L$1:$L$36,0),MATCH("City",'[1]Maintenance Facilities'!$A$1:$Q$1,0))</f>
        <v>Westhampton Beach</v>
      </c>
      <c r="M255" s="10" t="str">
        <f>INDEX('[1]Maintenance Facilities'!$A$1:$Q$36,MATCH(phone18[[#This Row],[Phone number]],'[1]Maintenance Facilities'!$L$1:$L$36,0),MATCH("State",'[1]Maintenance Facilities'!$A$1:$Q$1,0))</f>
        <v>NY</v>
      </c>
      <c r="N255" s="7" t="str">
        <f>INDEX('[1]Maintenance Facilities'!$A$1:$Q$36,MATCH(phone18[[#This Row],[Phone number]],'[1]Maintenance Facilities'!$L$1:$L$36,0),MATCH("Country",'[1]Maintenance Facilities'!$A$1:$Q$1,0))</f>
        <v>United States</v>
      </c>
      <c r="O255" s="9" t="s">
        <v>189</v>
      </c>
      <c r="P255" s="9" t="s">
        <v>1292</v>
      </c>
      <c r="Q255" s="9" t="s">
        <v>108</v>
      </c>
      <c r="R255" s="7" t="s">
        <v>1293</v>
      </c>
      <c r="S25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5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5" s="7" t="str">
        <f>phone18[[#This Row],[CONTACTFIRSTNAME]]&amp;"^"&amp;phone18[[#This Row],[CONTACTLASTNAME]]&amp;"^"&amp;phone18[[#This Row],[REGNBR]]</f>
        <v>Robert^Cappellano^Your G150 Clients</v>
      </c>
      <c r="X25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5" s="13">
        <v>1</v>
      </c>
      <c r="Z255" s="14"/>
      <c r="AD255" s="9" t="str">
        <f>IFERROR(IF(INDEX([1]!email[#All],MATCH(phone18[[#This Row],[Combined]],[1]!email[[#All],[combine]],0),2)=0,"",INDEX([1]!email[#All],MATCH(phone18[[#This Row],[Combined]],[1]!email[[#All],[combine]],0),2)),"")</f>
        <v>maintenance@sunrisejets.com</v>
      </c>
      <c r="AF255" s="15"/>
      <c r="AG25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6" spans="1:33" ht="30" hidden="1" x14ac:dyDescent="0.25">
      <c r="A256" s="7">
        <v>430</v>
      </c>
      <c r="B256" s="7" t="str">
        <f>phone18[[#This Row],[Company]]</f>
        <v>Sunwest Aviation</v>
      </c>
      <c r="C256" s="8" t="s">
        <v>1294</v>
      </c>
      <c r="E256" s="9" t="s">
        <v>180</v>
      </c>
      <c r="F256" s="8"/>
      <c r="G256" s="7" t="s">
        <v>181</v>
      </c>
      <c r="J256" s="9"/>
      <c r="K256" s="7" t="s">
        <v>1295</v>
      </c>
      <c r="L256" s="7" t="str">
        <f>INDEX('[1]Maintenance Facilities'!$A$1:$Q$36,MATCH(phone18[[#This Row],[Phone number]],'[1]Maintenance Facilities'!$L$1:$L$36,0),MATCH("City",'[1]Maintenance Facilities'!$A$1:$Q$1,0))</f>
        <v>Calgary</v>
      </c>
      <c r="M256" s="10" t="str">
        <f>INDEX('[1]Maintenance Facilities'!$A$1:$Q$36,MATCH(phone18[[#This Row],[Phone number]],'[1]Maintenance Facilities'!$L$1:$L$36,0),MATCH("State",'[1]Maintenance Facilities'!$A$1:$Q$1,0))</f>
        <v>AB</v>
      </c>
      <c r="N256" s="7" t="str">
        <f>INDEX('[1]Maintenance Facilities'!$A$1:$Q$36,MATCH(phone18[[#This Row],[Phone number]],'[1]Maintenance Facilities'!$L$1:$L$36,0),MATCH("Country",'[1]Maintenance Facilities'!$A$1:$Q$1,0))</f>
        <v>Canada</v>
      </c>
      <c r="O256" s="9" t="s">
        <v>155</v>
      </c>
      <c r="P256" s="9" t="s">
        <v>1119</v>
      </c>
      <c r="Q256" s="9" t="s">
        <v>1296</v>
      </c>
      <c r="R256" s="7" t="s">
        <v>1297</v>
      </c>
      <c r="S25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5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6" s="7" t="str">
        <f>phone18[[#This Row],[CONTACTFIRSTNAME]]&amp;"^"&amp;phone18[[#This Row],[CONTACTLASTNAME]]&amp;"^"&amp;phone18[[#This Row],[REGNBR]]</f>
        <v>Director^of Maintenance^Your G150 Clients</v>
      </c>
      <c r="X25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6" s="13">
        <v>1</v>
      </c>
      <c r="Z256" s="14"/>
      <c r="AD256" s="9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F256" s="15"/>
      <c r="AG25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7" spans="1:33" ht="30" hidden="1" x14ac:dyDescent="0.25">
      <c r="A257" s="7">
        <v>432</v>
      </c>
      <c r="B257" s="7" t="str">
        <f>phone18[[#This Row],[Company]]</f>
        <v>Thornton Aviation</v>
      </c>
      <c r="C257" s="8" t="s">
        <v>1298</v>
      </c>
      <c r="E257" s="9" t="s">
        <v>180</v>
      </c>
      <c r="F257" s="8"/>
      <c r="G257" s="7" t="s">
        <v>181</v>
      </c>
      <c r="J257" s="9"/>
      <c r="K257" s="7" t="s">
        <v>1299</v>
      </c>
      <c r="L257" s="7" t="str">
        <f>INDEX('[1]Maintenance Facilities'!$A$1:$Q$36,MATCH(phone18[[#This Row],[Phone number]],'[1]Maintenance Facilities'!$L$1:$L$36,0),MATCH("City",'[1]Maintenance Facilities'!$A$1:$Q$1,0))</f>
        <v>Van Nuys</v>
      </c>
      <c r="M257" s="10" t="str">
        <f>INDEX('[1]Maintenance Facilities'!$A$1:$Q$36,MATCH(phone18[[#This Row],[Phone number]],'[1]Maintenance Facilities'!$L$1:$L$36,0),MATCH("State",'[1]Maintenance Facilities'!$A$1:$Q$1,0))</f>
        <v>CA</v>
      </c>
      <c r="N257" s="7" t="str">
        <f>INDEX('[1]Maintenance Facilities'!$A$1:$Q$36,MATCH(phone18[[#This Row],[Phone number]],'[1]Maintenance Facilities'!$L$1:$L$36,0),MATCH("Country",'[1]Maintenance Facilities'!$A$1:$Q$1,0))</f>
        <v>United States</v>
      </c>
      <c r="O257" s="9" t="s">
        <v>1300</v>
      </c>
      <c r="P257" s="9" t="s">
        <v>1301</v>
      </c>
      <c r="Q257" s="9" t="s">
        <v>64</v>
      </c>
      <c r="R257" s="7" t="s">
        <v>1302</v>
      </c>
      <c r="S25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5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7" s="7" t="str">
        <f>phone18[[#This Row],[CONTACTFIRSTNAME]]&amp;"^"&amp;phone18[[#This Row],[CONTACTLASTNAME]]&amp;"^"&amp;phone18[[#This Row],[REGNBR]]</f>
        <v>Tim^Johnston^Your G150 Clients</v>
      </c>
      <c r="X25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7" s="13">
        <v>1</v>
      </c>
      <c r="Z257" s="14"/>
      <c r="AD257" s="9" t="str">
        <f>IFERROR(IF(INDEX([1]!email[#All],MATCH(phone18[[#This Row],[Combined]],[1]!email[[#All],[combine]],0),2)=0,"",INDEX([1]!email[#All],MATCH(phone18[[#This Row],[Combined]],[1]!email[[#All],[combine]],0),2)),"")</f>
        <v>tim@thorntonaviation.com</v>
      </c>
      <c r="AF257" s="15"/>
      <c r="AG25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8" spans="1:33" ht="30" hidden="1" x14ac:dyDescent="0.25">
      <c r="A258" s="7">
        <v>434</v>
      </c>
      <c r="B258" s="7" t="str">
        <f>phone18[[#This Row],[Company]]</f>
        <v>West Star Aviation</v>
      </c>
      <c r="C258" s="8" t="s">
        <v>1303</v>
      </c>
      <c r="E258" s="9" t="s">
        <v>180</v>
      </c>
      <c r="F258" s="8"/>
      <c r="G258" s="7" t="s">
        <v>181</v>
      </c>
      <c r="J258" s="9"/>
      <c r="K258" s="7" t="s">
        <v>1304</v>
      </c>
      <c r="L258" s="7" t="str">
        <f>INDEX('[1]Maintenance Facilities'!$A$1:$Q$36,MATCH(phone18[[#This Row],[Phone number]],'[1]Maintenance Facilities'!$L$1:$L$36,0),MATCH("City",'[1]Maintenance Facilities'!$A$1:$Q$1,0))</f>
        <v>Chattanooga</v>
      </c>
      <c r="M258" s="10" t="str">
        <f>INDEX('[1]Maintenance Facilities'!$A$1:$Q$36,MATCH(phone18[[#This Row],[Phone number]],'[1]Maintenance Facilities'!$L$1:$L$36,0),MATCH("State",'[1]Maintenance Facilities'!$A$1:$Q$1,0))</f>
        <v>TN</v>
      </c>
      <c r="N258" s="7" t="str">
        <f>INDEX('[1]Maintenance Facilities'!$A$1:$Q$36,MATCH(phone18[[#This Row],[Phone number]],'[1]Maintenance Facilities'!$L$1:$L$36,0),MATCH("Country",'[1]Maintenance Facilities'!$A$1:$Q$1,0))</f>
        <v>United States</v>
      </c>
      <c r="O258" s="9" t="s">
        <v>1305</v>
      </c>
      <c r="P258" s="9" t="s">
        <v>1306</v>
      </c>
      <c r="Q258" s="9"/>
      <c r="R258" s="7" t="s">
        <v>1307</v>
      </c>
      <c r="S25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5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8" s="7" t="str">
        <f>phone18[[#This Row],[CONTACTFIRSTNAME]]&amp;"^"&amp;phone18[[#This Row],[CONTACTLASTNAME]]&amp;"^"&amp;phone18[[#This Row],[REGNBR]]</f>
        <v>Will^Carroll^Your G150 Clients</v>
      </c>
      <c r="X25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8" s="13">
        <v>1</v>
      </c>
      <c r="Z258" s="14"/>
      <c r="AC258" s="9" t="s">
        <v>1244</v>
      </c>
      <c r="AD258" s="9" t="str">
        <f>IFERROR(IF(INDEX([1]!email[#All],MATCH(phone18[[#This Row],[Combined]],[1]!email[[#All],[combine]],0),2)=0,"",INDEX([1]!email[#All],MATCH(phone18[[#This Row],[Combined]],[1]!email[[#All],[combine]],0),2)),"")</f>
        <v>wcarroll@wsa.aero</v>
      </c>
      <c r="AF258" s="15"/>
      <c r="AG25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9" spans="1:33" ht="30" hidden="1" x14ac:dyDescent="0.25">
      <c r="A259" s="7">
        <v>436</v>
      </c>
      <c r="B259" s="7" t="str">
        <f>phone18[[#This Row],[Company]]</f>
        <v>West Star Aviation</v>
      </c>
      <c r="C259" s="8" t="s">
        <v>1308</v>
      </c>
      <c r="E259" s="9" t="s">
        <v>180</v>
      </c>
      <c r="F259" s="8"/>
      <c r="G259" s="7" t="s">
        <v>181</v>
      </c>
      <c r="J259" s="9"/>
      <c r="K259" s="7" t="s">
        <v>1304</v>
      </c>
      <c r="L259" s="7" t="str">
        <f>INDEX('[1]Maintenance Facilities'!$A$1:$Q$36,MATCH(phone18[[#This Row],[Phone number]],'[1]Maintenance Facilities'!$L$1:$L$36,0),MATCH("City",'[1]Maintenance Facilities'!$A$1:$Q$1,0))</f>
        <v>East Alton</v>
      </c>
      <c r="M259" s="10" t="str">
        <f>INDEX('[1]Maintenance Facilities'!$A$1:$Q$36,MATCH(phone18[[#This Row],[Phone number]],'[1]Maintenance Facilities'!$L$1:$L$36,0),MATCH("State",'[1]Maintenance Facilities'!$A$1:$Q$1,0))</f>
        <v>IL</v>
      </c>
      <c r="N259" s="7" t="str">
        <f>INDEX('[1]Maintenance Facilities'!$A$1:$Q$36,MATCH(phone18[[#This Row],[Phone number]],'[1]Maintenance Facilities'!$L$1:$L$36,0),MATCH("Country",'[1]Maintenance Facilities'!$A$1:$Q$1,0))</f>
        <v>United States</v>
      </c>
      <c r="O259" s="9" t="s">
        <v>393</v>
      </c>
      <c r="P259" s="9" t="s">
        <v>1309</v>
      </c>
      <c r="Q259" s="9"/>
      <c r="R259" s="7" t="s">
        <v>1307</v>
      </c>
      <c r="S25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5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9" s="7" t="str">
        <f>phone18[[#This Row],[CONTACTFIRSTNAME]]&amp;"^"&amp;phone18[[#This Row],[CONTACTLASTNAME]]&amp;"^"&amp;phone18[[#This Row],[REGNBR]]</f>
        <v>John^Sonsoucie^Your G150 Clients</v>
      </c>
      <c r="X25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9" s="13">
        <v>1</v>
      </c>
      <c r="Z259" s="14"/>
      <c r="AD259" s="9" t="str">
        <f>IFERROR(IF(INDEX([1]!email[#All],MATCH(phone18[[#This Row],[Combined]],[1]!email[[#All],[combine]],0),2)=0,"",INDEX([1]!email[#All],MATCH(phone18[[#This Row],[Combined]],[1]!email[[#All],[combine]],0),2)),"")</f>
        <v>jsonsoucie@wsa.aero</v>
      </c>
      <c r="AF259" s="15"/>
      <c r="AG25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0" spans="1:33" ht="30" hidden="1" x14ac:dyDescent="0.25">
      <c r="A260" s="7">
        <v>438</v>
      </c>
      <c r="B260" s="7" t="str">
        <f>phone18[[#This Row],[Company]]</f>
        <v>West Star Aviation Inc.</v>
      </c>
      <c r="C260" s="8" t="s">
        <v>1310</v>
      </c>
      <c r="E260" s="9" t="s">
        <v>180</v>
      </c>
      <c r="F260" s="8"/>
      <c r="G260" s="7" t="s">
        <v>181</v>
      </c>
      <c r="J260" s="9"/>
      <c r="K260" s="7" t="s">
        <v>1311</v>
      </c>
      <c r="L260" s="7" t="str">
        <f>INDEX('[1]Maintenance Facilities'!$A$1:$Q$36,MATCH(phone18[[#This Row],[Phone number]],'[1]Maintenance Facilities'!$L$1:$L$36,0),MATCH("City",'[1]Maintenance Facilities'!$A$1:$Q$1,0))</f>
        <v>Grand Junction</v>
      </c>
      <c r="M260" s="35" t="str">
        <f>INDEX('[1]Maintenance Facilities'!$A$1:$Q$36,MATCH(phone18[[#This Row],[Phone number]],'[1]Maintenance Facilities'!$L$1:$L$36,0),MATCH("State",'[1]Maintenance Facilities'!$A$1:$Q$1,0))</f>
        <v>CO</v>
      </c>
      <c r="N260" s="7" t="str">
        <f>INDEX('[1]Maintenance Facilities'!$A$1:$Q$36,MATCH(phone18[[#This Row],[Phone number]],'[1]Maintenance Facilities'!$L$1:$L$36,0),MATCH("Country",'[1]Maintenance Facilities'!$A$1:$Q$1,0))</f>
        <v>United States</v>
      </c>
      <c r="O260" s="9" t="s">
        <v>1312</v>
      </c>
      <c r="P260" s="9" t="s">
        <v>1313</v>
      </c>
      <c r="Q260" s="9"/>
      <c r="R260" s="7" t="s">
        <v>1307</v>
      </c>
      <c r="S26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0" s="7" t="str">
        <f>phone18[[#This Row],[CONTACTFIRSTNAME]]&amp;"^"&amp;phone18[[#This Row],[CONTACTLASTNAME]]&amp;"^"&amp;phone18[[#This Row],[REGNBR]]</f>
        <v>Jon^Toms^Your G150 Clients</v>
      </c>
      <c r="X26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0" s="13">
        <v>1</v>
      </c>
      <c r="Z260" s="14"/>
      <c r="AD260" s="9" t="str">
        <f>IFERROR(IF(INDEX([1]!email[#All],MATCH(phone18[[#This Row],[Combined]],[1]!email[[#All],[combine]],0),2)=0,"",INDEX([1]!email[#All],MATCH(phone18[[#This Row],[Combined]],[1]!email[[#All],[combine]],0),2)),"")</f>
        <v>jtoms@wsa.aero</v>
      </c>
      <c r="AF260" s="15"/>
      <c r="AG26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1" spans="1:33" ht="30" hidden="1" x14ac:dyDescent="0.25">
      <c r="A261" s="7">
        <v>440</v>
      </c>
      <c r="B261" s="7" t="str">
        <f>phone18[[#This Row],[Company]]</f>
        <v>West Star Aviation Inc.</v>
      </c>
      <c r="C261" s="8" t="s">
        <v>1314</v>
      </c>
      <c r="E261" s="9" t="s">
        <v>180</v>
      </c>
      <c r="F261" s="8"/>
      <c r="G261" s="7" t="s">
        <v>181</v>
      </c>
      <c r="J261" s="9"/>
      <c r="K261" s="7" t="s">
        <v>1311</v>
      </c>
      <c r="L261" s="7" t="str">
        <f>INDEX('[1]Maintenance Facilities'!$A$1:$Q$36,MATCH(phone18[[#This Row],[Phone number]],'[1]Maintenance Facilities'!$L$1:$L$36,0),MATCH("City",'[1]Maintenance Facilities'!$A$1:$Q$1,0))</f>
        <v>Grand Junction</v>
      </c>
      <c r="M261" s="35" t="str">
        <f>INDEX('[1]Maintenance Facilities'!$A$1:$Q$36,MATCH(phone18[[#This Row],[Phone number]],'[1]Maintenance Facilities'!$L$1:$L$36,0),MATCH("State",'[1]Maintenance Facilities'!$A$1:$Q$1,0))</f>
        <v>CO</v>
      </c>
      <c r="N261" s="7" t="str">
        <f>INDEX('[1]Maintenance Facilities'!$A$1:$Q$36,MATCH(phone18[[#This Row],[Phone number]],'[1]Maintenance Facilities'!$L$1:$L$36,0),MATCH("Country",'[1]Maintenance Facilities'!$A$1:$Q$1,0))</f>
        <v>United States</v>
      </c>
      <c r="O261" s="9" t="s">
        <v>308</v>
      </c>
      <c r="P261" s="9" t="s">
        <v>1315</v>
      </c>
      <c r="Q261" s="9" t="s">
        <v>1252</v>
      </c>
      <c r="R261" s="7" t="s">
        <v>1307</v>
      </c>
      <c r="S26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1" s="7" t="str">
        <f>phone18[[#This Row],[CONTACTFIRSTNAME]]&amp;"^"&amp;phone18[[#This Row],[CONTACTLASTNAME]]&amp;"^"&amp;phone18[[#This Row],[REGNBR]]</f>
        <v>David^Krogman^Your G150 Clients</v>
      </c>
      <c r="X26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1" s="13">
        <v>1</v>
      </c>
      <c r="Z261" s="14"/>
      <c r="AD261" s="9" t="str">
        <f>IFERROR(IF(INDEX([1]!email[#All],MATCH(phone18[[#This Row],[Combined]],[1]!email[[#All],[combine]],0),2)=0,"",INDEX([1]!email[#All],MATCH(phone18[[#This Row],[Combined]],[1]!email[[#All],[combine]],0),2)),"")</f>
        <v>dkrogman@wsa.aero</v>
      </c>
      <c r="AF261" s="15"/>
      <c r="AG26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2" spans="1:33" ht="30" hidden="1" x14ac:dyDescent="0.25">
      <c r="A262" s="7">
        <v>444</v>
      </c>
      <c r="B262" s="7" t="str">
        <f>phone18[[#This Row],[Company]]</f>
        <v>ASG Aerospace</v>
      </c>
      <c r="C262" s="8" t="s">
        <v>1316</v>
      </c>
      <c r="E262" s="9" t="s">
        <v>180</v>
      </c>
      <c r="F262" s="8"/>
      <c r="G262" s="7" t="s">
        <v>181</v>
      </c>
      <c r="J262" s="9"/>
      <c r="K262" s="7" t="s">
        <v>1317</v>
      </c>
      <c r="L262" s="7" t="str">
        <f>INDEX('[1]Maintenance Facilities'!$A$1:$Q$36,MATCH(phone18[[#This Row],[Phone number]],'[1]Maintenance Facilities'!$L$1:$L$36,0),MATCH("City",'[1]Maintenance Facilities'!$A$1:$Q$1,0))</f>
        <v>Miami</v>
      </c>
      <c r="M262" s="10" t="str">
        <f>INDEX('[1]Maintenance Facilities'!$A$1:$Q$36,MATCH(phone18[[#This Row],[Phone number]],'[1]Maintenance Facilities'!$L$1:$L$36,0),MATCH("State",'[1]Maintenance Facilities'!$A$1:$Q$1,0))</f>
        <v>FL</v>
      </c>
      <c r="N262" s="7" t="str">
        <f>INDEX('[1]Maintenance Facilities'!$A$1:$Q$36,MATCH(phone18[[#This Row],[Phone number]],'[1]Maintenance Facilities'!$L$1:$L$36,0),MATCH("Country",'[1]Maintenance Facilities'!$A$1:$Q$1,0))</f>
        <v>United States</v>
      </c>
      <c r="O262" s="9" t="s">
        <v>1318</v>
      </c>
      <c r="P262" s="9" t="s">
        <v>774</v>
      </c>
      <c r="Q262" s="9"/>
      <c r="R262" s="7" t="s">
        <v>1319</v>
      </c>
      <c r="S26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26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2" s="7" t="str">
        <f>phone18[[#This Row],[CONTACTFIRSTNAME]]&amp;"^"&amp;phone18[[#This Row],[CONTACTLASTNAME]]&amp;"^"&amp;phone18[[#This Row],[REGNBR]]</f>
        <v>Art^Thompson^Your G150 Clients</v>
      </c>
      <c r="X26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2" s="19">
        <v>2</v>
      </c>
      <c r="Z262" s="14"/>
      <c r="AD262" s="9" t="str">
        <f>IFERROR(IF(INDEX([1]!email[#All],MATCH(phone18[[#This Row],[Combined]],[1]!email[[#All],[combine]],0),2)=0,"",INDEX([1]!email[#All],MATCH(phone18[[#This Row],[Combined]],[1]!email[[#All],[combine]],0),2)),"")</f>
        <v>athompson@asgaerospace.com</v>
      </c>
      <c r="AF262" s="15"/>
      <c r="AG26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3" spans="1:33" ht="30" hidden="1" x14ac:dyDescent="0.25">
      <c r="A263" s="7">
        <v>446</v>
      </c>
      <c r="B263" s="7" t="str">
        <f>phone18[[#This Row],[Company]]</f>
        <v>Aurora Jet Partners</v>
      </c>
      <c r="C263" s="8" t="s">
        <v>1320</v>
      </c>
      <c r="E263" s="9" t="s">
        <v>180</v>
      </c>
      <c r="F263" s="8"/>
      <c r="G263" s="7" t="s">
        <v>181</v>
      </c>
      <c r="J263" s="9"/>
      <c r="K263" s="7" t="s">
        <v>1321</v>
      </c>
      <c r="L263" s="7" t="str">
        <f>INDEX('[1]Maintenance Facilities'!$A$1:$Q$36,MATCH(phone18[[#This Row],[Phone number]],'[1]Maintenance Facilities'!$L$1:$L$36,0),MATCH("City",'[1]Maintenance Facilities'!$A$1:$Q$1,0))</f>
        <v>Edmonton International Airport</v>
      </c>
      <c r="M263" s="10" t="str">
        <f>INDEX('[1]Maintenance Facilities'!$A$1:$Q$36,MATCH(phone18[[#This Row],[Phone number]],'[1]Maintenance Facilities'!$L$1:$L$36,0),MATCH("State",'[1]Maintenance Facilities'!$A$1:$Q$1,0))</f>
        <v>AB</v>
      </c>
      <c r="N263" s="7" t="str">
        <f>INDEX('[1]Maintenance Facilities'!$A$1:$Q$36,MATCH(phone18[[#This Row],[Phone number]],'[1]Maintenance Facilities'!$L$1:$L$36,0),MATCH("Country",'[1]Maintenance Facilities'!$A$1:$Q$1,0))</f>
        <v>Canada</v>
      </c>
      <c r="O263" s="9" t="s">
        <v>155</v>
      </c>
      <c r="P263" s="9" t="s">
        <v>1119</v>
      </c>
      <c r="Q263" s="9"/>
      <c r="R263" s="7" t="s">
        <v>1322</v>
      </c>
      <c r="S26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3" s="7" t="str">
        <f>phone18[[#This Row],[CONTACTFIRSTNAME]]&amp;"^"&amp;phone18[[#This Row],[CONTACTLASTNAME]]&amp;"^"&amp;phone18[[#This Row],[REGNBR]]</f>
        <v>Director^of Maintenance^Your G150 Clients</v>
      </c>
      <c r="X26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3" s="19">
        <v>2</v>
      </c>
      <c r="Z263" s="14"/>
      <c r="AD263" s="9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F263" s="15"/>
      <c r="AG26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4" spans="1:33" ht="30" hidden="1" x14ac:dyDescent="0.25">
      <c r="A264" s="7">
        <v>448</v>
      </c>
      <c r="B264" s="7" t="str">
        <f>phone18[[#This Row],[Company]]</f>
        <v>Dumont Aviation</v>
      </c>
      <c r="C264" s="8" t="s">
        <v>1323</v>
      </c>
      <c r="E264" s="9" t="s">
        <v>180</v>
      </c>
      <c r="F264" s="8"/>
      <c r="G264" s="7" t="s">
        <v>181</v>
      </c>
      <c r="J264" s="9"/>
      <c r="K264" s="7" t="s">
        <v>1324</v>
      </c>
      <c r="L264" s="7" t="str">
        <f>INDEX('[1]Maintenance Facilities'!$A$1:$Q$36,MATCH(phone18[[#This Row],[Phone number]],'[1]Maintenance Facilities'!$L$1:$L$36,0),MATCH("City",'[1]Maintenance Facilities'!$A$1:$Q$1,0))</f>
        <v>New Castle</v>
      </c>
      <c r="M264" s="10" t="str">
        <f>INDEX('[1]Maintenance Facilities'!$A$1:$Q$36,MATCH(phone18[[#This Row],[Phone number]],'[1]Maintenance Facilities'!$L$1:$L$36,0),MATCH("State",'[1]Maintenance Facilities'!$A$1:$Q$1,0))</f>
        <v>DE</v>
      </c>
      <c r="N264" s="7" t="str">
        <f>INDEX('[1]Maintenance Facilities'!$A$1:$Q$36,MATCH(phone18[[#This Row],[Phone number]],'[1]Maintenance Facilities'!$L$1:$L$36,0),MATCH("Country",'[1]Maintenance Facilities'!$A$1:$Q$1,0))</f>
        <v>United States</v>
      </c>
      <c r="O264" s="9" t="s">
        <v>58</v>
      </c>
      <c r="P264" s="9" t="s">
        <v>1325</v>
      </c>
      <c r="Q264" s="9"/>
      <c r="R264" s="7" t="s">
        <v>1326</v>
      </c>
      <c r="S26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6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4" s="7" t="str">
        <f>phone18[[#This Row],[CONTACTFIRSTNAME]]&amp;"^"&amp;phone18[[#This Row],[CONTACTLASTNAME]]&amp;"^"&amp;phone18[[#This Row],[REGNBR]]</f>
        <v>James^Moore^Your G150 Clients</v>
      </c>
      <c r="X26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4" s="19">
        <v>2</v>
      </c>
      <c r="Z264" s="14"/>
      <c r="AD26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64" s="15"/>
      <c r="AG26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5" spans="1:33" ht="60" hidden="1" x14ac:dyDescent="0.25">
      <c r="A265" s="7">
        <v>450</v>
      </c>
      <c r="B265" s="7" t="str">
        <f>phone18[[#This Row],[Company]]</f>
        <v>Hawthorne Global Aviation Services</v>
      </c>
      <c r="C265" s="8" t="s">
        <v>1327</v>
      </c>
      <c r="E265" s="9" t="s">
        <v>180</v>
      </c>
      <c r="F265" s="8"/>
      <c r="G265" s="7" t="s">
        <v>181</v>
      </c>
      <c r="J265" s="9"/>
      <c r="K265" s="7" t="s">
        <v>1328</v>
      </c>
      <c r="L265" s="7" t="str">
        <f>INDEX('[1]Maintenance Facilities'!$A$1:$Q$36,MATCH(phone18[[#This Row],[Phone number]],'[1]Maintenance Facilities'!$L$1:$L$36,0),MATCH("City",'[1]Maintenance Facilities'!$A$1:$Q$1,0))</f>
        <v>North Charleston</v>
      </c>
      <c r="M265" s="10" t="str">
        <f>INDEX('[1]Maintenance Facilities'!$A$1:$Q$36,MATCH(phone18[[#This Row],[Phone number]],'[1]Maintenance Facilities'!$L$1:$L$36,0),MATCH("State",'[1]Maintenance Facilities'!$A$1:$Q$1,0))</f>
        <v>SC</v>
      </c>
      <c r="N265" s="7" t="str">
        <f>INDEX('[1]Maintenance Facilities'!$A$1:$Q$36,MATCH(phone18[[#This Row],[Phone number]],'[1]Maintenance Facilities'!$L$1:$L$36,0),MATCH("Country",'[1]Maintenance Facilities'!$A$1:$Q$1,0))</f>
        <v>United States</v>
      </c>
      <c r="O265" s="9" t="s">
        <v>415</v>
      </c>
      <c r="P265" s="9" t="s">
        <v>1329</v>
      </c>
      <c r="Q265" s="9" t="s">
        <v>51</v>
      </c>
      <c r="R265" s="7" t="s">
        <v>1330</v>
      </c>
      <c r="S26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</v>
      </c>
      <c r="T26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3/24/2022
Returned
Unable to Forward</v>
      </c>
      <c r="U265" s="7" t="str">
        <f>phone18[[#This Row],[CONTACTFIRSTNAME]]&amp;"^"&amp;phone18[[#This Row],[CONTACTLASTNAME]]&amp;"^"&amp;phone18[[#This Row],[REGNBR]]</f>
        <v>Chuck^Kegley^Your G150 Clients</v>
      </c>
      <c r="X26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5" s="19">
        <v>2</v>
      </c>
      <c r="Z265" s="14"/>
      <c r="AD265" s="9" t="str">
        <f>IFERROR(IF(INDEX([1]!email[#All],MATCH(phone18[[#This Row],[Combined]],[1]!email[[#All],[combine]],0),2)=0,"",INDEX([1]!email[#All],MATCH(phone18[[#This Row],[Combined]],[1]!email[[#All],[combine]],0),2)),"")</f>
        <v>chuckk@hawthorne.aero</v>
      </c>
      <c r="AF265" s="15"/>
      <c r="AG26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6" spans="1:33" ht="30" hidden="1" x14ac:dyDescent="0.25">
      <c r="A266" s="7">
        <v>452</v>
      </c>
      <c r="B266" s="7" t="str">
        <f>phone18[[#This Row],[Company]]</f>
        <v>Meta Special Aerospace</v>
      </c>
      <c r="C266" s="8" t="s">
        <v>1331</v>
      </c>
      <c r="E266" s="9" t="s">
        <v>180</v>
      </c>
      <c r="F266" s="8"/>
      <c r="G266" s="7" t="s">
        <v>181</v>
      </c>
      <c r="J266" s="9"/>
      <c r="K266" s="7" t="s">
        <v>1332</v>
      </c>
      <c r="L266" s="7" t="str">
        <f>INDEX('[1]Maintenance Facilities'!$A$1:$Q$36,MATCH(phone18[[#This Row],[Phone number]],'[1]Maintenance Facilities'!$L$1:$L$36,0),MATCH("City",'[1]Maintenance Facilities'!$A$1:$Q$1,0))</f>
        <v>Oklahoma City</v>
      </c>
      <c r="M266" s="35" t="str">
        <f>INDEX('[1]Maintenance Facilities'!$A$1:$Q$36,MATCH(phone18[[#This Row],[Phone number]],'[1]Maintenance Facilities'!$L$1:$L$36,0),MATCH("State",'[1]Maintenance Facilities'!$A$1:$Q$1,0))</f>
        <v>OK</v>
      </c>
      <c r="N266" s="7" t="str">
        <f>INDEX('[1]Maintenance Facilities'!$A$1:$Q$36,MATCH(phone18[[#This Row],[Phone number]],'[1]Maintenance Facilities'!$L$1:$L$36,0),MATCH("Country",'[1]Maintenance Facilities'!$A$1:$Q$1,0))</f>
        <v>United States</v>
      </c>
      <c r="O266" s="9" t="s">
        <v>155</v>
      </c>
      <c r="P266" s="9" t="s">
        <v>1119</v>
      </c>
      <c r="Q266" s="9" t="s">
        <v>1333</v>
      </c>
      <c r="R266" s="7" t="s">
        <v>1334</v>
      </c>
      <c r="S26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6" s="7" t="str">
        <f>phone18[[#This Row],[CONTACTFIRSTNAME]]&amp;"^"&amp;phone18[[#This Row],[CONTACTLASTNAME]]&amp;"^"&amp;phone18[[#This Row],[REGNBR]]</f>
        <v>Director^of Maintenance^Your G150 Clients</v>
      </c>
      <c r="X26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6" s="19">
        <v>2</v>
      </c>
      <c r="Z266" s="14"/>
      <c r="AD266" s="9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F266" s="15"/>
      <c r="AG26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7" spans="1:33" hidden="1" x14ac:dyDescent="0.25">
      <c r="A267" s="7">
        <v>28</v>
      </c>
      <c r="B267" s="7" t="str">
        <f>phone18[[#This Row],[Company]]</f>
        <v>G-150 Aeronautics, Ltd.</v>
      </c>
      <c r="C267" s="8"/>
      <c r="D267" s="7" t="s">
        <v>157</v>
      </c>
      <c r="E267" s="9" t="s">
        <v>1335</v>
      </c>
      <c r="F267" s="8" t="s">
        <v>1336</v>
      </c>
      <c r="G267" s="7" t="s">
        <v>1337</v>
      </c>
      <c r="H2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M-FAST: JBQ</v>
      </c>
      <c r="I267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M-FAST: </v>
      </c>
      <c r="J267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M-FAST: Dominican Republic</v>
      </c>
      <c r="K267" s="7" t="s">
        <v>1338</v>
      </c>
      <c r="L26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Road Town, Tortola</v>
      </c>
      <c r="M26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6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Virgin Islands (British)</v>
      </c>
      <c r="Q267" s="9"/>
      <c r="R267" s="7" t="str">
        <f>IFERROR(INDEX([1]!JETNET[#All],MATCH(,[1]!JETNET[[#All],[COMPANYNAME]],0),MATCH("COMPWEBADDRESS",[1]!JETNET[#Headers],0)),"")</f>
        <v/>
      </c>
      <c r="S26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6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67" s="7" t="str">
        <f>phone18[[#This Row],[CONTACTFIRSTNAME]]&amp;"^"&amp;phone18[[#This Row],[CONTACTLASTNAME]]&amp;"^"&amp;phone18[[#This Row],[REGNBR]]</f>
        <v>^^M-FAST</v>
      </c>
      <c r="X26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7" s="10"/>
      <c r="AB267" s="7"/>
      <c r="AC267" s="7"/>
      <c r="AD26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267"/>
      <c r="AF267" s="30"/>
      <c r="AG26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8" spans="1:33" ht="30" hidden="1" x14ac:dyDescent="0.25">
      <c r="A268" s="7">
        <v>454</v>
      </c>
      <c r="B268" s="7" t="str">
        <f>phone18[[#This Row],[Company]]</f>
        <v>Meta Special Aerospace MRO</v>
      </c>
      <c r="C268" s="8" t="s">
        <v>1339</v>
      </c>
      <c r="E268" s="9" t="s">
        <v>180</v>
      </c>
      <c r="F268" s="8"/>
      <c r="G268" s="7" t="s">
        <v>181</v>
      </c>
      <c r="J268" s="9"/>
      <c r="K268" s="7" t="s">
        <v>1340</v>
      </c>
      <c r="L268" s="7" t="str">
        <f>INDEX('[1]Maintenance Facilities'!$A$1:$Q$36,MATCH(phone18[[#This Row],[Phone number]],'[1]Maintenance Facilities'!$L$1:$L$36,0),MATCH("City",'[1]Maintenance Facilities'!$A$1:$Q$1,0))</f>
        <v>Oklahoma City</v>
      </c>
      <c r="M268" s="35" t="str">
        <f>INDEX('[1]Maintenance Facilities'!$A$1:$Q$36,MATCH(phone18[[#This Row],[Phone number]],'[1]Maintenance Facilities'!$L$1:$L$36,0),MATCH("State",'[1]Maintenance Facilities'!$A$1:$Q$1,0))</f>
        <v>OK</v>
      </c>
      <c r="N268" s="7" t="str">
        <f>INDEX('[1]Maintenance Facilities'!$A$1:$Q$36,MATCH(phone18[[#This Row],[Phone number]],'[1]Maintenance Facilities'!$L$1:$L$36,0),MATCH("Country",'[1]Maintenance Facilities'!$A$1:$Q$1,0))</f>
        <v>United States</v>
      </c>
      <c r="O268" s="9" t="s">
        <v>1090</v>
      </c>
      <c r="P268" s="9" t="s">
        <v>1341</v>
      </c>
      <c r="Q268" s="9" t="s">
        <v>1242</v>
      </c>
      <c r="R268" s="7" t="s">
        <v>1334</v>
      </c>
      <c r="S26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8" s="7" t="str">
        <f>phone18[[#This Row],[CONTACTFIRSTNAME]]&amp;"^"&amp;phone18[[#This Row],[CONTACTLASTNAME]]&amp;"^"&amp;phone18[[#This Row],[REGNBR]]</f>
        <v>Ronald^Brown^Your G150 Clients</v>
      </c>
      <c r="X26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8" s="19">
        <v>2</v>
      </c>
      <c r="Z268" s="14"/>
      <c r="AD268" s="9" t="str">
        <f>IFERROR(IF(INDEX([1]!email[#All],MATCH(phone18[[#This Row],[Combined]],[1]!email[[#All],[combine]],0),2)=0,"",INDEX([1]!email[#All],MATCH(phone18[[#This Row],[Combined]],[1]!email[[#All],[combine]],0),2)),"")</f>
        <v>ronald.brown@msa.meta.aero</v>
      </c>
      <c r="AF268" s="15"/>
      <c r="AG26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9" spans="1:33" ht="30" hidden="1" x14ac:dyDescent="0.25">
      <c r="A269" s="7">
        <v>456</v>
      </c>
      <c r="B269" s="7" t="str">
        <f>phone18[[#This Row],[Company]]</f>
        <v>Skyservice Business Aviation Services</v>
      </c>
      <c r="C269" s="8" t="s">
        <v>1342</v>
      </c>
      <c r="E269" s="9" t="s">
        <v>180</v>
      </c>
      <c r="F269" s="8"/>
      <c r="G269" s="7" t="s">
        <v>181</v>
      </c>
      <c r="J269" s="9"/>
      <c r="K269" s="7" t="s">
        <v>1343</v>
      </c>
      <c r="L269" s="7" t="str">
        <f>INDEX('[1]Maintenance Facilities'!$A$1:$Q$36,MATCH(phone18[[#This Row],[Phone number]],'[1]Maintenance Facilities'!$L$1:$L$36,0),MATCH("City",'[1]Maintenance Facilities'!$A$1:$Q$1,0))</f>
        <v>Toronto</v>
      </c>
      <c r="M269" s="10" t="str">
        <f>INDEX('[1]Maintenance Facilities'!$A$1:$Q$36,MATCH(phone18[[#This Row],[Phone number]],'[1]Maintenance Facilities'!$L$1:$L$36,0),MATCH("State",'[1]Maintenance Facilities'!$A$1:$Q$1,0))</f>
        <v>ON</v>
      </c>
      <c r="N269" s="7" t="str">
        <f>INDEX('[1]Maintenance Facilities'!$A$1:$Q$36,MATCH(phone18[[#This Row],[Phone number]],'[1]Maintenance Facilities'!$L$1:$L$36,0),MATCH("Country",'[1]Maintenance Facilities'!$A$1:$Q$1,0))</f>
        <v>Canada</v>
      </c>
      <c r="O269" s="9" t="s">
        <v>611</v>
      </c>
      <c r="P269" s="9" t="s">
        <v>612</v>
      </c>
      <c r="Q269" s="9" t="s">
        <v>171</v>
      </c>
      <c r="R269" s="7" t="s">
        <v>1344</v>
      </c>
      <c r="S26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6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9" s="7" t="str">
        <f>phone18[[#This Row],[CONTACTFIRSTNAME]]&amp;"^"&amp;phone18[[#This Row],[CONTACTLASTNAME]]&amp;"^"&amp;phone18[[#This Row],[REGNBR]]</f>
        <v>Benjamin^Murray^Your G150 Clients</v>
      </c>
      <c r="X26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9" s="19">
        <v>2</v>
      </c>
      <c r="Z269" s="14"/>
      <c r="AC269" s="9" t="s">
        <v>1244</v>
      </c>
      <c r="AD269" s="9" t="str">
        <f>IFERROR(IF(INDEX([1]!email[#All],MATCH(phone18[[#This Row],[Combined]],[1]!email[[#All],[combine]],0),2)=0,"",INDEX([1]!email[#All],MATCH(phone18[[#This Row],[Combined]],[1]!email[[#All],[combine]],0),2)),"")</f>
        <v/>
      </c>
      <c r="AE269" s="28"/>
      <c r="AF269" s="15"/>
      <c r="AG26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70" spans="1:33" ht="30" hidden="1" x14ac:dyDescent="0.25">
      <c r="A270" s="7">
        <v>458</v>
      </c>
      <c r="B270" s="7" t="str">
        <f>phone18[[#This Row],[Company]]</f>
        <v>Trimec Aviation</v>
      </c>
      <c r="C270" s="8" t="s">
        <v>1345</v>
      </c>
      <c r="E270" s="9" t="s">
        <v>180</v>
      </c>
      <c r="F270" s="8"/>
      <c r="G270" s="7" t="s">
        <v>181</v>
      </c>
      <c r="J270" s="9"/>
      <c r="K270" s="7" t="s">
        <v>1346</v>
      </c>
      <c r="L270" s="7" t="str">
        <f>INDEX('[1]Maintenance Facilities'!$A$1:$Q$36,MATCH(phone18[[#This Row],[Phone number]],'[1]Maintenance Facilities'!$L$1:$L$36,0),MATCH("City",'[1]Maintenance Facilities'!$A$1:$Q$1,0))</f>
        <v>Fort Worth</v>
      </c>
      <c r="M270" s="10" t="str">
        <f>INDEX('[1]Maintenance Facilities'!$A$1:$Q$36,MATCH(phone18[[#This Row],[Phone number]],'[1]Maintenance Facilities'!$L$1:$L$36,0),MATCH("State",'[1]Maintenance Facilities'!$A$1:$Q$1,0))</f>
        <v>TX</v>
      </c>
      <c r="N270" s="7" t="str">
        <f>INDEX('[1]Maintenance Facilities'!$A$1:$Q$36,MATCH(phone18[[#This Row],[Phone number]],'[1]Maintenance Facilities'!$L$1:$L$36,0),MATCH("Country",'[1]Maintenance Facilities'!$A$1:$Q$1,0))</f>
        <v>United States</v>
      </c>
      <c r="O270" s="9" t="s">
        <v>202</v>
      </c>
      <c r="P270" s="9" t="s">
        <v>1347</v>
      </c>
      <c r="Q270" s="9"/>
      <c r="R270" s="7" t="s">
        <v>1348</v>
      </c>
      <c r="S27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7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70" s="7" t="str">
        <f>phone18[[#This Row],[CONTACTFIRSTNAME]]&amp;"^"&amp;phone18[[#This Row],[CONTACTLASTNAME]]&amp;"^"&amp;phone18[[#This Row],[REGNBR]]</f>
        <v>Peter^Rabadi^Your G150 Clients</v>
      </c>
      <c r="X27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0" s="19">
        <v>2</v>
      </c>
      <c r="Z270" s="14"/>
      <c r="AD270" s="9" t="str">
        <f>IFERROR(IF(INDEX([1]!email[#All],MATCH(phone18[[#This Row],[Combined]],[1]!email[[#All],[combine]],0),2)=0,"",INDEX([1]!email[#All],MATCH(phone18[[#This Row],[Combined]],[1]!email[[#All],[combine]],0),2)),"")</f>
        <v>sales@trimecaviation.com</v>
      </c>
      <c r="AF270" s="15"/>
      <c r="AG27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71" spans="1:33" ht="30" hidden="1" x14ac:dyDescent="0.25">
      <c r="A271" s="7">
        <v>468</v>
      </c>
      <c r="B271" s="7" t="str">
        <f>phone18[[#This Row],[Company]]</f>
        <v>Quantum Aviation</v>
      </c>
      <c r="C271" s="8"/>
      <c r="D271" s="7" t="s">
        <v>157</v>
      </c>
      <c r="E271" s="9" t="s">
        <v>1349</v>
      </c>
      <c r="F271" s="8"/>
      <c r="G271" s="7"/>
      <c r="J271" s="9"/>
      <c r="K271" s="7" t="s">
        <v>1350</v>
      </c>
      <c r="L27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27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7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/>
      </c>
      <c r="O271" s="9" t="s">
        <v>155</v>
      </c>
      <c r="P271" s="9" t="s">
        <v>1119</v>
      </c>
      <c r="Q271" s="9"/>
      <c r="R271" s="7" t="str">
        <f>IFERROR(INDEX([1]!JETNET[#All],MATCH(,[1]!JETNET[[#All],[COMPANYNAME]],0),MATCH("COMPWEBADDRESS",[1]!JETNET[#Headers],0)),"")</f>
        <v/>
      </c>
      <c r="S27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7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71" s="7" t="str">
        <f>phone18[[#This Row],[CONTACTFIRSTNAME]]&amp;"^"&amp;phone18[[#This Row],[CONTACTLASTNAME]]&amp;"^"&amp;phone18[[#This Row],[REGNBR]]</f>
        <v>Director^of Maintenance^Your G150 clients</v>
      </c>
      <c r="X27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1" s="10"/>
      <c r="AB271" s="7"/>
      <c r="AC271" s="7"/>
      <c r="AD271" s="7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E271"/>
      <c r="AF271" s="30"/>
      <c r="AG27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72" spans="1:33" ht="30" hidden="1" x14ac:dyDescent="0.25">
      <c r="A272" s="7">
        <v>464</v>
      </c>
      <c r="B272" s="7" t="str">
        <f>phone18[[#This Row],[Company]]</f>
        <v>Napa Jet Center</v>
      </c>
      <c r="C272" s="8" t="s">
        <v>1351</v>
      </c>
      <c r="E272" s="9" t="s">
        <v>180</v>
      </c>
      <c r="F272" s="8"/>
      <c r="G272" s="7" t="s">
        <v>181</v>
      </c>
      <c r="J272" s="9"/>
      <c r="K272" s="7" t="s">
        <v>1352</v>
      </c>
      <c r="L272" s="7" t="str">
        <f>INDEX('[1]Maintenance Facilities'!$A$1:$Q$36,MATCH(phone18[[#This Row],[Phone number]],'[1]Maintenance Facilities'!$L$1:$L$36,0),MATCH("City",'[1]Maintenance Facilities'!$A$1:$Q$1,0))</f>
        <v>Napa</v>
      </c>
      <c r="M272" s="10" t="str">
        <f>INDEX('[1]Maintenance Facilities'!$A$1:$Q$36,MATCH(phone18[[#This Row],[Phone number]],'[1]Maintenance Facilities'!$L$1:$L$36,0),MATCH("State",'[1]Maintenance Facilities'!$A$1:$Q$1,0))</f>
        <v>CA</v>
      </c>
      <c r="N272" s="7" t="str">
        <f>INDEX('[1]Maintenance Facilities'!$A$1:$Q$36,MATCH(phone18[[#This Row],[Phone number]],'[1]Maintenance Facilities'!$L$1:$L$36,0),MATCH("Country",'[1]Maintenance Facilities'!$A$1:$Q$1,0))</f>
        <v>United States</v>
      </c>
      <c r="O272" s="9" t="s">
        <v>39</v>
      </c>
      <c r="P272" s="9" t="s">
        <v>1353</v>
      </c>
      <c r="Q272" s="9"/>
      <c r="R272" s="7" t="s">
        <v>1354</v>
      </c>
      <c r="S27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hard Bounce</v>
      </c>
      <c r="T27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72" s="7" t="str">
        <f>phone18[[#This Row],[CONTACTFIRSTNAME]]&amp;"^"&amp;phone18[[#This Row],[CONTACTLASTNAME]]&amp;"^"&amp;phone18[[#This Row],[REGNBR]]</f>
        <v>Michael^Acosta^Your G150 Clients</v>
      </c>
      <c r="X27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2" s="37">
        <v>3</v>
      </c>
      <c r="Z272" s="14"/>
      <c r="AC272" s="9" t="s">
        <v>1244</v>
      </c>
      <c r="AD272" s="9" t="str">
        <f>IFERROR(IF(INDEX([1]!email[#All],MATCH(phone18[[#This Row],[Combined]],[1]!email[[#All],[combine]],0),2)=0,"",INDEX([1]!email[#All],MATCH(phone18[[#This Row],[Combined]],[1]!email[[#All],[combine]],0),2)),"")</f>
        <v>macosta@napajetcenter.com</v>
      </c>
      <c r="AF272" s="15"/>
      <c r="AG27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73" spans="1:33" hidden="1" x14ac:dyDescent="0.25">
      <c r="A273" s="7">
        <v>244</v>
      </c>
      <c r="B273" s="7" t="str">
        <f>phone18[[#This Row],[Company]]</f>
        <v>Impulsive Marine Investments, Inc.</v>
      </c>
      <c r="C273" s="8"/>
      <c r="D273" s="7" t="s">
        <v>157</v>
      </c>
      <c r="E273" s="9" t="s">
        <v>1355</v>
      </c>
      <c r="F273" s="8" t="s">
        <v>1356</v>
      </c>
      <c r="G273" s="9" t="s">
        <v>37</v>
      </c>
      <c r="H2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XA-JCZ: MID</v>
      </c>
      <c r="I27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XA-JCZ: </v>
      </c>
      <c r="J27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XA-JCZ: Mexico</v>
      </c>
      <c r="K273" s="7" t="s">
        <v>1357</v>
      </c>
      <c r="L27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27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7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Q273" s="9"/>
      <c r="R273" s="7"/>
      <c r="S27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7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73" s="7" t="str">
        <f>phone18[[#This Row],[CONTACTFIRSTNAME]]&amp;"^"&amp;phone18[[#This Row],[CONTACTLASTNAME]]&amp;"^"&amp;phone18[[#This Row],[REGNBR]]</f>
        <v>^^XA-JCZ</v>
      </c>
      <c r="X27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3" s="10"/>
      <c r="AB273" s="7"/>
      <c r="AC273" s="7"/>
      <c r="AD273" s="7" t="str">
        <f>IFERROR(IF(INDEX([1]!email[#All],MATCH(phone18[[#This Row],[Combined]],[1]!email[[#All],[combine]],0),2)=0,"",INDEX([1]!email[#All],MATCH(phone18[[#This Row],[Combined]],[1]!email[[#All],[combine]],0),2)),"")</f>
        <v/>
      </c>
      <c r="AE273"/>
      <c r="AF273" s="30"/>
      <c r="AG27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74" spans="1:33" ht="15.75" thickBot="1" x14ac:dyDescent="0.3"/>
    <row r="275" spans="1:33" ht="48" thickBot="1" x14ac:dyDescent="0.3">
      <c r="B275" s="99" t="s">
        <v>1371</v>
      </c>
      <c r="C275" s="72"/>
      <c r="D275" s="72"/>
      <c r="E275" s="98" t="s">
        <v>1372</v>
      </c>
      <c r="F275" s="73" t="s">
        <v>1366</v>
      </c>
      <c r="G275" s="74"/>
      <c r="H275" s="75" t="s">
        <v>1370</v>
      </c>
      <c r="Z275" s="60" t="s">
        <v>1358</v>
      </c>
    </row>
    <row r="276" spans="1:33" ht="15.75" x14ac:dyDescent="0.25">
      <c r="B276" s="76" t="s">
        <v>1359</v>
      </c>
      <c r="C276" s="77"/>
      <c r="D276" s="77"/>
      <c r="E276" s="78"/>
      <c r="F276" s="79"/>
      <c r="G276" s="80"/>
      <c r="H276" s="81"/>
      <c r="Z276" s="62" t="s">
        <v>1360</v>
      </c>
    </row>
    <row r="277" spans="1:33" ht="15.75" x14ac:dyDescent="0.25">
      <c r="B277" s="82" t="s">
        <v>1361</v>
      </c>
      <c r="C277" s="83"/>
      <c r="D277" s="83"/>
      <c r="E277" s="84"/>
      <c r="F277" s="85"/>
      <c r="G277" s="86"/>
      <c r="H277" s="87"/>
      <c r="Z277" s="64" t="s">
        <v>1362</v>
      </c>
    </row>
    <row r="278" spans="1:33" ht="15.75" x14ac:dyDescent="0.25">
      <c r="B278" s="88" t="s">
        <v>204</v>
      </c>
      <c r="C278" s="83"/>
      <c r="D278" s="83"/>
      <c r="E278" s="84" t="s">
        <v>1367</v>
      </c>
      <c r="F278" s="85"/>
      <c r="G278" s="86"/>
      <c r="H278" s="87">
        <v>2</v>
      </c>
      <c r="Z278" s="66" t="s">
        <v>1363</v>
      </c>
    </row>
    <row r="279" spans="1:33" ht="15.75" x14ac:dyDescent="0.25">
      <c r="B279" s="89" t="s">
        <v>43</v>
      </c>
      <c r="C279" s="83"/>
      <c r="D279" s="83"/>
      <c r="E279" s="100" t="s">
        <v>1365</v>
      </c>
      <c r="F279" s="101"/>
      <c r="G279" s="102"/>
      <c r="H279" s="103">
        <v>1</v>
      </c>
      <c r="Z279" s="68" t="s">
        <v>1364</v>
      </c>
    </row>
    <row r="280" spans="1:33" ht="15.75" x14ac:dyDescent="0.25">
      <c r="B280" s="90" t="s">
        <v>282</v>
      </c>
      <c r="C280" s="83"/>
      <c r="D280" s="83"/>
      <c r="E280" s="84" t="s">
        <v>1367</v>
      </c>
      <c r="F280" s="85">
        <v>1</v>
      </c>
      <c r="G280" s="86"/>
      <c r="H280" s="87">
        <v>4</v>
      </c>
    </row>
    <row r="281" spans="1:33" ht="15.75" x14ac:dyDescent="0.25">
      <c r="B281" s="91" t="s">
        <v>361</v>
      </c>
      <c r="C281" s="83"/>
      <c r="D281" s="83"/>
      <c r="E281" s="84" t="s">
        <v>1368</v>
      </c>
      <c r="F281" s="85">
        <v>2</v>
      </c>
      <c r="G281" s="86"/>
      <c r="H281" s="87"/>
    </row>
    <row r="282" spans="1:33" ht="16.5" thickBot="1" x14ac:dyDescent="0.3">
      <c r="B282" s="92" t="s">
        <v>100</v>
      </c>
      <c r="C282" s="93"/>
      <c r="D282" s="93"/>
      <c r="E282" s="94" t="s">
        <v>1369</v>
      </c>
      <c r="F282" s="95"/>
      <c r="G282" s="96"/>
      <c r="H282" s="97"/>
    </row>
  </sheetData>
  <conditionalFormatting sqref="AD1:AD272">
    <cfRule type="expression" dxfId="29" priority="1">
      <formula>NOT(_xlfn.ISFORMULA($AD1))</formula>
    </cfRule>
  </conditionalFormatting>
  <conditionalFormatting sqref="H1:H272 K1:K272 O1:Q272 Z1:AG272 B1:C272">
    <cfRule type="expression" dxfId="28" priority="2">
      <formula>$Z1=$B$282</formula>
    </cfRule>
    <cfRule type="expression" dxfId="27" priority="3">
      <formula>$Z1=$B$276</formula>
    </cfRule>
    <cfRule type="expression" dxfId="26" priority="4">
      <formula>$Z1=$B$277</formula>
    </cfRule>
    <cfRule type="expression" dxfId="25" priority="5">
      <formula>$Z1=$B$278</formula>
    </cfRule>
    <cfRule type="expression" dxfId="24" priority="6">
      <formula>$Z1=$B$279</formula>
    </cfRule>
    <cfRule type="expression" dxfId="23" priority="7">
      <formula>$Z1=$B$280</formula>
    </cfRule>
    <cfRule type="expression" dxfId="22" priority="8">
      <formula>$Z1=$B$281</formula>
    </cfRule>
  </conditionalFormatting>
  <dataValidations disablePrompts="1" count="1">
    <dataValidation type="list" allowBlank="1" showInputMessage="1" showErrorMessage="1" sqref="Z2:Z273" xr:uid="{98E74221-9EC9-44BE-A7F7-CFBC8605C1D4}">
      <formula1>General_Status</formula1>
    </dataValidation>
  </dataValidations>
  <hyperlinks>
    <hyperlink ref="R61" r:id="rId1" xr:uid="{F720514A-046D-45E7-BFFB-D00C4286E9B2}"/>
    <hyperlink ref="R13" r:id="rId2" xr:uid="{E288C1C7-75D1-437B-99A0-66EC1E2F8703}"/>
    <hyperlink ref="R43" r:id="rId3" xr:uid="{691A846E-DB87-41FA-8CF2-E422CC05DECE}"/>
    <hyperlink ref="R3" r:id="rId4" xr:uid="{DAC82385-D21E-47A3-A7CF-12048C0F2D16}"/>
    <hyperlink ref="R12" r:id="rId5" xr:uid="{3CEDF1B4-A5CD-4867-AF86-7A5B24792DBA}"/>
    <hyperlink ref="R36" r:id="rId6" xr:uid="{EE80FC27-AAF0-4324-9ECD-DA4E86F982AF}"/>
    <hyperlink ref="R4" r:id="rId7" xr:uid="{D864F15F-CFAA-44C2-9A4C-F456E167145A}"/>
    <hyperlink ref="R5" r:id="rId8" xr:uid="{777E7CCC-1C96-491C-B505-5E04FDCEFEF4}"/>
    <hyperlink ref="R42" r:id="rId9" xr:uid="{F35218F0-28E4-4982-999A-C17848EB9392}"/>
    <hyperlink ref="R30" r:id="rId10" xr:uid="{F2BB3966-2575-4E65-A1BE-E1F8C0894858}"/>
    <hyperlink ref="R2" r:id="rId11" xr:uid="{F300A87B-32F3-4049-A810-9040AA70F434}"/>
    <hyperlink ref="AD61" r:id="rId12" xr:uid="{6B8C3D38-B045-4AF5-ABC2-AC3E0A943030}"/>
    <hyperlink ref="AB8" r:id="rId13" xr:uid="{F7BC4273-DD86-481B-B8E4-6AC5585A553C}"/>
  </hyperlinks>
  <pageMargins left="0.7" right="0.7" top="0.75" bottom="0.75" header="0.3" footer="0.3"/>
  <pageSetup orientation="portrait" r:id="rId14"/>
  <drawing r:id="rId15"/>
  <legacyDrawing r:id="rId1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7" name="Button 1">
              <controlPr defaultSize="0" print="0" autoFill="0" autoPict="0" macro="[1]!QuoteTheseSub">
                <anchor moveWithCells="1" sizeWithCells="1">
                  <from>
                    <xdr:col>28</xdr:col>
                    <xdr:colOff>885825</xdr:colOff>
                    <xdr:row>0</xdr:row>
                    <xdr:rowOff>28575</xdr:rowOff>
                  </from>
                  <to>
                    <xdr:col>28</xdr:col>
                    <xdr:colOff>2314575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1F164-FC21-4D7E-853D-DC25AC493D83}">
  <sheetPr codeName="Sheet26">
    <tabColor rgb="FFFF0000"/>
  </sheetPr>
  <dimension ref="A1:AG282"/>
  <sheetViews>
    <sheetView zoomScale="85" zoomScaleNormal="85" workbookViewId="0">
      <pane xSplit="3" ySplit="1" topLeftCell="T242" activePane="bottomRight" state="frozen"/>
      <selection activeCell="AL126" sqref="AL126"/>
      <selection pane="topRight" activeCell="AL126" sqref="AL126"/>
      <selection pane="bottomLeft" activeCell="AL126" sqref="AL126"/>
      <selection pane="bottomRight" sqref="A1:AF245"/>
    </sheetView>
  </sheetViews>
  <sheetFormatPr defaultRowHeight="15" x14ac:dyDescent="0.25"/>
  <cols>
    <col min="1" max="1" width="6.85546875" style="7" bestFit="1" customWidth="1"/>
    <col min="2" max="2" width="34.7109375" style="8" customWidth="1"/>
    <col min="3" max="3" width="17.5703125" style="7" hidden="1" customWidth="1"/>
    <col min="4" max="4" width="61.140625" style="7" hidden="1" customWidth="1"/>
    <col min="5" max="5" width="11.140625" style="27" customWidth="1"/>
    <col min="6" max="6" width="5.7109375" style="7" customWidth="1"/>
    <col min="7" max="7" width="34.42578125" style="9" hidden="1" customWidth="1"/>
    <col min="8" max="8" width="14.28515625" style="9" bestFit="1" customWidth="1"/>
    <col min="9" max="9" width="15.5703125" style="9" hidden="1" customWidth="1"/>
    <col min="10" max="10" width="27.140625" style="7" hidden="1" customWidth="1"/>
    <col min="11" max="11" width="41" style="7" hidden="1" customWidth="1"/>
    <col min="12" max="12" width="15.28515625" style="7" customWidth="1"/>
    <col min="13" max="13" width="5.85546875" style="10" customWidth="1"/>
    <col min="14" max="14" width="15" style="9" customWidth="1"/>
    <col min="15" max="15" width="13.28515625" style="9" hidden="1" customWidth="1"/>
    <col min="16" max="16" width="20.5703125" style="9" hidden="1" customWidth="1"/>
    <col min="17" max="17" width="22.5703125" style="7" hidden="1" customWidth="1"/>
    <col min="18" max="18" width="31.5703125" style="12" hidden="1" customWidth="1"/>
    <col min="19" max="19" width="23" style="12" customWidth="1"/>
    <col min="20" max="20" width="16.85546875" style="58" customWidth="1"/>
    <col min="21" max="24" width="0.140625" style="7" customWidth="1"/>
    <col min="25" max="25" width="9" style="14" customWidth="1"/>
    <col min="26" max="26" width="26.140625" style="7" customWidth="1"/>
    <col min="27" max="27" width="23.140625" style="7" hidden="1" customWidth="1"/>
    <col min="28" max="28" width="36" style="9" customWidth="1"/>
    <col min="29" max="29" width="43.85546875" style="9" customWidth="1"/>
    <col min="30" max="30" width="35.85546875" style="7" hidden="1" customWidth="1"/>
    <col min="31" max="31" width="10.28515625" style="15" customWidth="1"/>
    <col min="32" max="32" width="12.42578125" style="15" customWidth="1"/>
    <col min="33" max="33" width="54.7109375" style="7" hidden="1" customWidth="1"/>
    <col min="34" max="16384" width="9.140625" style="7"/>
  </cols>
  <sheetData>
    <row r="1" spans="1:33" customFormat="1" ht="30" x14ac:dyDescent="0.25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F1" s="1" t="s">
        <v>5</v>
      </c>
      <c r="G1" t="s">
        <v>6</v>
      </c>
      <c r="H1" s="2" t="s">
        <v>7</v>
      </c>
      <c r="I1" s="2" t="s">
        <v>8</v>
      </c>
      <c r="J1" s="2" t="s">
        <v>9</v>
      </c>
      <c r="K1" t="s">
        <v>10</v>
      </c>
      <c r="L1" t="s">
        <v>11</v>
      </c>
      <c r="M1" s="3" t="s">
        <v>12</v>
      </c>
      <c r="N1" t="s">
        <v>13</v>
      </c>
      <c r="O1" s="2" t="s">
        <v>14</v>
      </c>
      <c r="P1" s="2" t="s">
        <v>15</v>
      </c>
      <c r="Q1" s="2" t="s">
        <v>16</v>
      </c>
      <c r="R1" t="s">
        <v>17</v>
      </c>
      <c r="S1" s="4" t="s">
        <v>18</v>
      </c>
      <c r="T1" s="5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s="2" t="s">
        <v>28</v>
      </c>
      <c r="AD1" s="2" t="s">
        <v>29</v>
      </c>
      <c r="AE1" s="6" t="s">
        <v>30</v>
      </c>
      <c r="AF1" s="15" t="s">
        <v>31</v>
      </c>
      <c r="AG1" t="s">
        <v>32</v>
      </c>
    </row>
    <row r="2" spans="1:33" ht="90" x14ac:dyDescent="0.25">
      <c r="A2" s="7">
        <v>38</v>
      </c>
      <c r="B2" s="7" t="str">
        <f>phone1819[[#This Row],[Company]]</f>
        <v>Benson Legacy, LLC</v>
      </c>
      <c r="C2" s="8" t="s">
        <v>33</v>
      </c>
      <c r="D2" s="7" t="s">
        <v>34</v>
      </c>
      <c r="E2" s="9" t="s">
        <v>35</v>
      </c>
      <c r="F2" s="8" t="s">
        <v>36</v>
      </c>
      <c r="G2" s="7" t="s">
        <v>37</v>
      </c>
      <c r="H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N116NC: </v>
      </c>
      <c r="I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N116NC: IN</v>
      </c>
      <c r="J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N116NC: United States</v>
      </c>
      <c r="K2" s="7" t="s">
        <v>38</v>
      </c>
      <c r="L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Ft. Wayne</v>
      </c>
      <c r="M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IN</v>
      </c>
      <c r="N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" s="9" t="s">
        <v>39</v>
      </c>
      <c r="P2" s="9" t="s">
        <v>40</v>
      </c>
      <c r="Q2" s="9" t="s">
        <v>41</v>
      </c>
      <c r="R2" s="11" t="s">
        <v>42</v>
      </c>
      <c r="S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Opens-26</v>
      </c>
      <c r="T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" s="7" t="str">
        <f>phone1819[[#This Row],[CONTACTFIRSTNAME]]&amp;"^"&amp;phone1819[[#This Row],[CONTACTLASTNAME]]&amp;"^"&amp;phone1819[[#This Row],[REGNBR]]</f>
        <v>Michael^Himes^N116NC</v>
      </c>
      <c r="X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" s="13">
        <v>1</v>
      </c>
      <c r="Z2" s="14" t="s">
        <v>43</v>
      </c>
      <c r="AC2" s="9" t="s">
        <v>44</v>
      </c>
      <c r="AD2" s="9" t="str">
        <f>IFERROR(IF(INDEX([1]!email[#All],MATCH(phone1819[[#This Row],[Combined]],[1]!email[[#All],[combine]],0),2)=0,"",INDEX([1]!email[#All],MATCH(phone1819[[#This Row],[Combined]],[1]!email[[#All],[combine]],0),2)),"")</f>
        <v>mhimes@petroleumtraders.com</v>
      </c>
      <c r="AG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Indiana (Fort Wayne, northeastern)</v>
      </c>
    </row>
    <row r="3" spans="1:33" ht="120" x14ac:dyDescent="0.25">
      <c r="A3" s="7">
        <v>60</v>
      </c>
      <c r="B3" s="16" t="str">
        <f>phone1819[[#This Row],[Company]]</f>
        <v>Terrible Herbst, Inc.</v>
      </c>
      <c r="C3" s="8" t="s">
        <v>45</v>
      </c>
      <c r="D3" s="7" t="s">
        <v>34</v>
      </c>
      <c r="E3" s="17" t="s">
        <v>46</v>
      </c>
      <c r="F3" s="8" t="s">
        <v>47</v>
      </c>
      <c r="G3" s="7" t="s">
        <v>37</v>
      </c>
      <c r="H3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N15PV: LAS</v>
      </c>
      <c r="I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N15PV: NV</v>
      </c>
      <c r="J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N15PV: United States</v>
      </c>
      <c r="K3" s="7" t="s">
        <v>48</v>
      </c>
      <c r="L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Las Vegas</v>
      </c>
      <c r="M3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NV</v>
      </c>
      <c r="N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" s="9" t="s">
        <v>49</v>
      </c>
      <c r="P3" s="9" t="s">
        <v>50</v>
      </c>
      <c r="Q3" s="9" t="s">
        <v>51</v>
      </c>
      <c r="R3" s="11" t="s">
        <v>52</v>
      </c>
      <c r="S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" s="7" t="str">
        <f>phone1819[[#This Row],[CONTACTFIRSTNAME]]&amp;"^"&amp;phone1819[[#This Row],[CONTACTLASTNAME]]&amp;"^"&amp;phone1819[[#This Row],[REGNBR]]</f>
        <v>Timothy^Herbst^N15PV</v>
      </c>
      <c r="X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" s="19">
        <v>2</v>
      </c>
      <c r="Z3" s="14" t="s">
        <v>43</v>
      </c>
      <c r="AA3" s="16" t="s">
        <v>53</v>
      </c>
      <c r="AB3" s="17" t="s">
        <v>54</v>
      </c>
      <c r="AC3" s="20" t="s">
        <v>55</v>
      </c>
      <c r="AD3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F3" s="15" t="s">
        <v>56</v>
      </c>
      <c r="AG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Nevada</v>
      </c>
    </row>
    <row r="4" spans="1:33" ht="30" x14ac:dyDescent="0.25">
      <c r="A4" s="7">
        <v>60</v>
      </c>
      <c r="B4" s="16" t="str">
        <f>phone1819[[#This Row],[Company]]</f>
        <v>Terrible Herbst, Inc.</v>
      </c>
      <c r="C4" s="8" t="s">
        <v>57</v>
      </c>
      <c r="D4" s="7" t="s">
        <v>34</v>
      </c>
      <c r="E4" s="17" t="s">
        <v>46</v>
      </c>
      <c r="F4" s="8" t="s">
        <v>47</v>
      </c>
      <c r="G4" s="7" t="s">
        <v>37</v>
      </c>
      <c r="H4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N15PV: LAS</v>
      </c>
      <c r="I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N15PV: NV</v>
      </c>
      <c r="J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N15PV: United States</v>
      </c>
      <c r="K4" s="7" t="s">
        <v>48</v>
      </c>
      <c r="L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Las Vegas</v>
      </c>
      <c r="M4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NV</v>
      </c>
      <c r="N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" s="9" t="s">
        <v>58</v>
      </c>
      <c r="P4" s="9" t="s">
        <v>59</v>
      </c>
      <c r="Q4" s="9" t="s">
        <v>60</v>
      </c>
      <c r="R4" s="11" t="s">
        <v>52</v>
      </c>
      <c r="S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 xml:space="preserve"> </v>
      </c>
      <c r="U4" s="7" t="str">
        <f>phone1819[[#This Row],[CONTACTFIRSTNAME]]&amp;"^"&amp;phone1819[[#This Row],[CONTACTLASTNAME]]&amp;"^"&amp;phone1819[[#This Row],[REGNBR]]</f>
        <v>James^Campbell^N15PV</v>
      </c>
      <c r="X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" s="10"/>
      <c r="Z4" s="14" t="s">
        <v>43</v>
      </c>
      <c r="AD4" s="7" t="str">
        <f>IFERROR(IF(INDEX([1]!email[#All],MATCH(phone1819[[#This Row],[Combined]],[1]!email[[#All],[combine]],0),2)=0,"",INDEX([1]!email[#All],MATCH(phone1819[[#This Row],[Combined]],[1]!email[[#All],[combine]],0),2)),"")</f>
        <v>jacampbell@terribles.com</v>
      </c>
      <c r="AF4" s="15" t="s">
        <v>61</v>
      </c>
      <c r="AG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Nevada</v>
      </c>
    </row>
    <row r="5" spans="1:33" ht="30" x14ac:dyDescent="0.25">
      <c r="A5" s="7">
        <v>60</v>
      </c>
      <c r="B5" s="16" t="str">
        <f>phone1819[[#This Row],[Company]]</f>
        <v>Terrible Herbst, Inc.</v>
      </c>
      <c r="C5" s="8" t="s">
        <v>45</v>
      </c>
      <c r="D5" s="7" t="s">
        <v>34</v>
      </c>
      <c r="E5" s="17" t="s">
        <v>46</v>
      </c>
      <c r="F5" s="8" t="s">
        <v>47</v>
      </c>
      <c r="G5" s="7" t="s">
        <v>37</v>
      </c>
      <c r="H5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N15PV: LAS</v>
      </c>
      <c r="I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N15PV: NV</v>
      </c>
      <c r="J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N15PV: United States</v>
      </c>
      <c r="K5" s="7" t="s">
        <v>48</v>
      </c>
      <c r="L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Las Vegas</v>
      </c>
      <c r="M5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NV</v>
      </c>
      <c r="N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" s="9" t="s">
        <v>62</v>
      </c>
      <c r="P5" s="9" t="s">
        <v>63</v>
      </c>
      <c r="Q5" s="9" t="s">
        <v>64</v>
      </c>
      <c r="R5" s="11" t="s">
        <v>52</v>
      </c>
      <c r="S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 xml:space="preserve"> </v>
      </c>
      <c r="U5" s="7" t="str">
        <f>phone1819[[#This Row],[CONTACTFIRSTNAME]]&amp;"^"&amp;phone1819[[#This Row],[CONTACTLASTNAME]]&amp;"^"&amp;phone1819[[#This Row],[REGNBR]]</f>
        <v>Paul^Weinfurtner^N15PV</v>
      </c>
      <c r="X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" s="10"/>
      <c r="Z5" s="14" t="s">
        <v>43</v>
      </c>
      <c r="AD5" s="7" t="str">
        <f>IFERROR(IF(INDEX([1]!email[#All],MATCH(phone1819[[#This Row],[Combined]],[1]!email[[#All],[combine]],0),2)=0,"",INDEX([1]!email[#All],MATCH(phone1819[[#This Row],[Combined]],[1]!email[[#All],[combine]],0),2)),"")</f>
        <v>pweinfurtner@terribles.com</v>
      </c>
      <c r="AG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Nevada</v>
      </c>
    </row>
    <row r="6" spans="1:33" ht="45" x14ac:dyDescent="0.25">
      <c r="A6" s="7">
        <v>186</v>
      </c>
      <c r="B6" s="21" t="str">
        <f>phone1819[[#This Row],[Company]]</f>
        <v>Gama Aviation, LLC</v>
      </c>
      <c r="C6" s="8" t="s">
        <v>65</v>
      </c>
      <c r="D6" s="7" t="s">
        <v>66</v>
      </c>
      <c r="E6" s="9" t="s">
        <v>67</v>
      </c>
      <c r="F6" s="8" t="s">
        <v>68</v>
      </c>
      <c r="G6" s="7" t="s">
        <v>69</v>
      </c>
      <c r="H6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N819AM: OAK</v>
      </c>
      <c r="I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N819AM: CA</v>
      </c>
      <c r="J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N819AM: United States</v>
      </c>
      <c r="K6" s="7" t="s">
        <v>70</v>
      </c>
      <c r="L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Shelton</v>
      </c>
      <c r="M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CT</v>
      </c>
      <c r="N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" s="9" t="s">
        <v>71</v>
      </c>
      <c r="P6" s="9" t="s">
        <v>72</v>
      </c>
      <c r="Q6" s="9" t="s">
        <v>73</v>
      </c>
      <c r="R6" s="7" t="s">
        <v>74</v>
      </c>
      <c r="S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Opens-1, Clicks-1</v>
      </c>
      <c r="T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" s="7" t="str">
        <f>phone1819[[#This Row],[CONTACTFIRSTNAME]]&amp;"^"&amp;phone1819[[#This Row],[CONTACTLASTNAME]]&amp;"^"&amp;phone1819[[#This Row],[REGNBR]]</f>
        <v>KC^Ihlefeld^N819AM</v>
      </c>
      <c r="X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" s="13">
        <v>1</v>
      </c>
      <c r="Z6" s="14" t="s">
        <v>43</v>
      </c>
      <c r="AD6" s="9" t="str">
        <f>IFERROR(IF(INDEX([1]!email[#All],MATCH(phone1819[[#This Row],[Combined]],[1]!email[[#All],[combine]],0),2)=0,"",INDEX([1]!email[#All],MATCH(phone1819[[#This Row],[Combined]],[1]!email[[#All],[combine]],0),2)),"")</f>
        <v>kcihlefeld@wheelsup.com</v>
      </c>
      <c r="AG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Bridgeport New Haven and Stamford Connecticut</v>
      </c>
    </row>
    <row r="7" spans="1:33" ht="45" x14ac:dyDescent="0.25">
      <c r="A7" s="7">
        <v>186</v>
      </c>
      <c r="B7" s="21" t="str">
        <f>phone1819[[#This Row],[Company]]</f>
        <v>Gama Aviation, LLC</v>
      </c>
      <c r="C7" s="8" t="s">
        <v>75</v>
      </c>
      <c r="D7" s="7" t="s">
        <v>76</v>
      </c>
      <c r="E7" s="9" t="s">
        <v>67</v>
      </c>
      <c r="F7" s="8" t="s">
        <v>68</v>
      </c>
      <c r="G7" s="7" t="s">
        <v>69</v>
      </c>
      <c r="H7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N819AM: OAK</v>
      </c>
      <c r="I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N819AM: CA</v>
      </c>
      <c r="J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N819AM: United States</v>
      </c>
      <c r="K7" s="7" t="s">
        <v>70</v>
      </c>
      <c r="L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Shelton</v>
      </c>
      <c r="M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CT</v>
      </c>
      <c r="N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7" s="9" t="s">
        <v>71</v>
      </c>
      <c r="P7" s="9" t="s">
        <v>72</v>
      </c>
      <c r="Q7" s="9" t="s">
        <v>73</v>
      </c>
      <c r="R7" s="7" t="s">
        <v>74</v>
      </c>
      <c r="S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Opens-1, Clicks-1</v>
      </c>
      <c r="T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" s="7" t="str">
        <f>phone1819[[#This Row],[CONTACTFIRSTNAME]]&amp;"^"&amp;phone1819[[#This Row],[CONTACTLASTNAME]]&amp;"^"&amp;phone1819[[#This Row],[REGNBR]]</f>
        <v>KC^Ihlefeld^N819AM</v>
      </c>
      <c r="X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" s="13">
        <v>1</v>
      </c>
      <c r="Z7" s="14" t="s">
        <v>43</v>
      </c>
      <c r="AD7" s="9" t="str">
        <f>IFERROR(IF(INDEX([1]!email[#All],MATCH(phone1819[[#This Row],[Combined]],[1]!email[[#All],[combine]],0),2)=0,"",INDEX([1]!email[#All],MATCH(phone1819[[#This Row],[Combined]],[1]!email[[#All],[combine]],0),2)),"")</f>
        <v>kcihlefeld@wheelsup.com</v>
      </c>
      <c r="AG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Bridgeport New Haven and Stamford Connecticut</v>
      </c>
    </row>
    <row r="8" spans="1:33" ht="135" x14ac:dyDescent="0.25">
      <c r="A8" s="7">
        <v>186</v>
      </c>
      <c r="B8" s="21" t="str">
        <f>phone1819[[#This Row],[Company]]</f>
        <v>N819AM, LLC</v>
      </c>
      <c r="C8" s="8"/>
      <c r="E8" s="9" t="s">
        <v>67</v>
      </c>
      <c r="F8" s="8" t="s">
        <v>68</v>
      </c>
      <c r="G8" s="7"/>
      <c r="H8" s="22" t="s">
        <v>77</v>
      </c>
      <c r="I8" s="9" t="s">
        <v>78</v>
      </c>
      <c r="J8" s="9" t="s">
        <v>79</v>
      </c>
      <c r="K8" s="7" t="s">
        <v>80</v>
      </c>
      <c r="L8" s="7" t="s">
        <v>81</v>
      </c>
      <c r="M8" s="10" t="s">
        <v>82</v>
      </c>
      <c r="N8" s="7" t="s">
        <v>83</v>
      </c>
      <c r="O8" s="22" t="s">
        <v>84</v>
      </c>
      <c r="P8" s="22" t="s">
        <v>85</v>
      </c>
      <c r="Q8" s="22"/>
      <c r="R8" s="7"/>
      <c r="S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8" s="7" t="str">
        <f>phone1819[[#This Row],[CONTACTFIRSTNAME]]&amp;"^"&amp;phone1819[[#This Row],[CONTACTLASTNAME]]&amp;"^"&amp;phone1819[[#This Row],[REGNBR]]</f>
        <v>Bob^Philpott^N819AM</v>
      </c>
      <c r="X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" s="13">
        <v>1</v>
      </c>
      <c r="Z8" s="14" t="s">
        <v>43</v>
      </c>
      <c r="AA8" s="23" t="s">
        <v>86</v>
      </c>
      <c r="AB8" s="24" t="s">
        <v>87</v>
      </c>
      <c r="AC8" s="25" t="s">
        <v>88</v>
      </c>
      <c r="AD8" s="9" t="str">
        <f>IFERROR(IF(INDEX([1]!email[#All],MATCH(phone1819[[#This Row],[Combined]],[1]!email[[#All],[combine]],0),2)=0,"",INDEX([1]!email[#All],MATCH(phone1819[[#This Row],[Combined]],[1]!email[[#All],[combine]],0),2)),"")</f>
        <v>rwphilpott@aol.com</v>
      </c>
      <c r="AG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9" spans="1:33" ht="30" x14ac:dyDescent="0.25">
      <c r="A9" s="7">
        <v>186</v>
      </c>
      <c r="B9" s="21" t="str">
        <f>phone1819[[#This Row],[Company]]</f>
        <v>N819AM, LLC</v>
      </c>
      <c r="C9" s="8" t="s">
        <v>89</v>
      </c>
      <c r="D9" s="7" t="s">
        <v>34</v>
      </c>
      <c r="E9" s="9" t="s">
        <v>67</v>
      </c>
      <c r="F9" s="8" t="s">
        <v>68</v>
      </c>
      <c r="G9" s="7" t="s">
        <v>37</v>
      </c>
      <c r="H9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N819AM: OAK</v>
      </c>
      <c r="I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N819AM: CA</v>
      </c>
      <c r="J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N819AM: United States</v>
      </c>
      <c r="K9" s="7" t="s">
        <v>80</v>
      </c>
      <c r="L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 Ramon</v>
      </c>
      <c r="M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9" s="9" t="s">
        <v>90</v>
      </c>
      <c r="P9" s="9" t="s">
        <v>91</v>
      </c>
      <c r="Q9" s="9" t="s">
        <v>92</v>
      </c>
      <c r="R9" s="7"/>
      <c r="S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" s="7" t="str">
        <f>phone1819[[#This Row],[CONTACTFIRSTNAME]]&amp;"^"&amp;phone1819[[#This Row],[CONTACTLASTNAME]]&amp;"^"&amp;phone1819[[#This Row],[REGNBR]]</f>
        <v>Alexander^Mehran^N819AM</v>
      </c>
      <c r="X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" s="13">
        <v>1</v>
      </c>
      <c r="Z9" s="14" t="s">
        <v>43</v>
      </c>
      <c r="AD9" s="9" t="str">
        <f>IFERROR(IF(INDEX([1]!email[#All],MATCH(phone1819[[#This Row],[Combined]],[1]!email[[#All],[combine]],0),2)=0,"",INDEX([1]!email[#All],MATCH(phone1819[[#This Row],[Combined]],[1]!email[[#All],[combine]],0),2)),"")</f>
        <v>Amehran@bishopranch.com</v>
      </c>
      <c r="AG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San Francisco North/East Bay </v>
      </c>
    </row>
    <row r="10" spans="1:33" ht="45" x14ac:dyDescent="0.25">
      <c r="A10" s="7">
        <v>50</v>
      </c>
      <c r="B10" s="26" t="str">
        <f>phone1819[[#This Row],[Company]]</f>
        <v>Gulfstream Leasing, LLC</v>
      </c>
      <c r="C10" s="8" t="s">
        <v>93</v>
      </c>
      <c r="D10" s="7" t="s">
        <v>34</v>
      </c>
      <c r="E10" s="17" t="s">
        <v>94</v>
      </c>
      <c r="F10" s="27" t="s">
        <v>95</v>
      </c>
      <c r="G10" s="7" t="s">
        <v>37</v>
      </c>
      <c r="H10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N150GV: SAV
N365GA: SAV
N150GA: SAV</v>
      </c>
      <c r="I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N150GV: GA
N365GA: GA
N150GA: GA</v>
      </c>
      <c r="J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N150GV: United States
N365GA: United States
N150GA: United States</v>
      </c>
      <c r="K10" s="7" t="s">
        <v>96</v>
      </c>
      <c r="L1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Savannah</v>
      </c>
      <c r="M10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1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0" s="9" t="s">
        <v>97</v>
      </c>
      <c r="P10" s="9" t="s">
        <v>98</v>
      </c>
      <c r="Q10" s="9" t="s">
        <v>99</v>
      </c>
      <c r="R10" s="7"/>
      <c r="S1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Held</v>
      </c>
      <c r="U10" s="7" t="str">
        <f>phone1819[[#This Row],[CONTACTFIRSTNAME]]&amp;"^"&amp;phone1819[[#This Row],[CONTACTLASTNAME]]&amp;"^"&amp;phone1819[[#This Row],[REGNBR]]</f>
        <v>Richard^Chiariello^N150GV, N365GA, N150GA</v>
      </c>
      <c r="X1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Z10" s="14" t="s">
        <v>100</v>
      </c>
      <c r="AC10" s="20" t="s">
        <v>101</v>
      </c>
      <c r="AD10" s="20" t="str">
        <f>IFERROR(IF(INDEX([1]!email[#All],MATCH(phone1819[[#This Row],[Combined]],[1]!email[[#All],[combine]],0),2)=0,"",INDEX([1]!email[#All],MATCH(phone1819[[#This Row],[Combined]],[1]!email[[#All],[combine]],0),2)),"")</f>
        <v/>
      </c>
      <c r="AG1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Waycross and Savannah Georgia</v>
      </c>
    </row>
    <row r="11" spans="1:33" x14ac:dyDescent="0.25">
      <c r="A11" s="7">
        <v>72</v>
      </c>
      <c r="B11" s="7" t="str">
        <f>phone1819[[#This Row],[Company]]</f>
        <v>Blue Star Management, LLC</v>
      </c>
      <c r="C11" s="8" t="s">
        <v>102</v>
      </c>
      <c r="D11" s="7" t="s">
        <v>34</v>
      </c>
      <c r="E11" s="9" t="s">
        <v>103</v>
      </c>
      <c r="F11" s="8" t="s">
        <v>104</v>
      </c>
      <c r="G11" s="7" t="s">
        <v>37</v>
      </c>
      <c r="H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11" s="7" t="s">
        <v>105</v>
      </c>
      <c r="L1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Craig</v>
      </c>
      <c r="M1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AK</v>
      </c>
      <c r="N1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" s="9" t="s">
        <v>106</v>
      </c>
      <c r="P11" s="9" t="s">
        <v>107</v>
      </c>
      <c r="Q11" s="9" t="s">
        <v>108</v>
      </c>
      <c r="R11" s="7"/>
      <c r="S1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" s="7" t="str">
        <f>phone1819[[#This Row],[CONTACTFIRSTNAME]]&amp;"^"&amp;phone1819[[#This Row],[CONTACTLASTNAME]]&amp;"^"&amp;phone1819[[#This Row],[REGNBR]]</f>
        <v>Kenneth^Palmer^N209AW</v>
      </c>
      <c r="X1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" s="13">
        <v>1</v>
      </c>
      <c r="Z11" s="14" t="s">
        <v>100</v>
      </c>
      <c r="AC11" s="9" t="s">
        <v>109</v>
      </c>
      <c r="AD1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1" s="28"/>
      <c r="AG1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12" spans="1:33" ht="30" x14ac:dyDescent="0.25">
      <c r="A12" s="7">
        <v>72</v>
      </c>
      <c r="B12" s="7" t="str">
        <f>phone1819[[#This Row],[Company]]</f>
        <v>Pinnacle Aviation, Inc.</v>
      </c>
      <c r="C12" s="8" t="s">
        <v>110</v>
      </c>
      <c r="D12" s="7" t="s">
        <v>111</v>
      </c>
      <c r="E12" s="9" t="s">
        <v>103</v>
      </c>
      <c r="F12" s="8" t="s">
        <v>104</v>
      </c>
      <c r="G12" s="7" t="s">
        <v>69</v>
      </c>
      <c r="H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12" s="7" t="s">
        <v>112</v>
      </c>
      <c r="L1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12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1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" s="9" t="s">
        <v>113</v>
      </c>
      <c r="P12" s="9" t="s">
        <v>114</v>
      </c>
      <c r="Q12" s="9" t="s">
        <v>115</v>
      </c>
      <c r="R12" s="11" t="s">
        <v>116</v>
      </c>
      <c r="S1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2" s="7" t="str">
        <f>phone1819[[#This Row],[CONTACTFIRSTNAME]]&amp;"^"&amp;phone1819[[#This Row],[CONTACTLASTNAME]]&amp;"^"&amp;phone1819[[#This Row],[REGNBR]]</f>
        <v>Trevor^Turcott^N209AW</v>
      </c>
      <c r="X1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" s="13">
        <v>1</v>
      </c>
      <c r="Z12" s="14" t="s">
        <v>100</v>
      </c>
      <c r="AC12" s="9" t="s">
        <v>117</v>
      </c>
      <c r="AD12" s="9" t="str">
        <f>IFERROR(IF(INDEX([1]!email[#All],MATCH(phone1819[[#This Row],[Combined]],[1]!email[[#All],[combine]],0),2)=0,"",INDEX([1]!email[#All],MATCH(phone1819[[#This Row],[Combined]],[1]!email[[#All],[combine]],0),2)),"")</f>
        <v>tt@pinnacleaviation.com</v>
      </c>
      <c r="AE12" s="28"/>
      <c r="AG1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13" spans="1:33" ht="30" x14ac:dyDescent="0.25">
      <c r="A13" s="7">
        <v>72</v>
      </c>
      <c r="B13" s="7" t="str">
        <f>phone1819[[#This Row],[Company]]</f>
        <v>Pinnacle Aviation, Inc.</v>
      </c>
      <c r="C13" s="8" t="s">
        <v>110</v>
      </c>
      <c r="D13" s="7" t="s">
        <v>111</v>
      </c>
      <c r="E13" s="9" t="s">
        <v>103</v>
      </c>
      <c r="F13" s="8" t="s">
        <v>104</v>
      </c>
      <c r="G13" s="7" t="s">
        <v>69</v>
      </c>
      <c r="H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13" s="7" t="s">
        <v>112</v>
      </c>
      <c r="L1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13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1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3" s="9" t="s">
        <v>118</v>
      </c>
      <c r="P13" s="9" t="s">
        <v>119</v>
      </c>
      <c r="Q13" s="9" t="s">
        <v>51</v>
      </c>
      <c r="R13" s="11" t="s">
        <v>116</v>
      </c>
      <c r="S1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" s="7" t="str">
        <f>phone1819[[#This Row],[CONTACTFIRSTNAME]]&amp;"^"&amp;phone1819[[#This Row],[CONTACTLASTNAME]]&amp;"^"&amp;phone1819[[#This Row],[REGNBR]]</f>
        <v>Curt^Pavlicek^N209AW</v>
      </c>
      <c r="X1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" s="13">
        <v>1</v>
      </c>
      <c r="Z13" s="14" t="s">
        <v>100</v>
      </c>
      <c r="AC13" s="9" t="s">
        <v>117</v>
      </c>
      <c r="AD13" s="9" t="str">
        <f>IFERROR(IF(INDEX([1]!email[#All],MATCH(phone1819[[#This Row],[Combined]],[1]!email[[#All],[combine]],0),2)=0,"",INDEX([1]!email[#All],MATCH(phone1819[[#This Row],[Combined]],[1]!email[[#All],[combine]],0),2)),"")</f>
        <v>cp@pinnacleaviation.com</v>
      </c>
      <c r="AE13" s="28"/>
      <c r="AG1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14" spans="1:33" hidden="1" x14ac:dyDescent="0.25">
      <c r="A14" s="7">
        <v>46</v>
      </c>
      <c r="B14" s="7" t="str">
        <f>phone1819[[#This Row],[Company]]</f>
        <v>Promerica Financial Corporation</v>
      </c>
      <c r="C14" s="8" t="s">
        <v>120</v>
      </c>
      <c r="D14" s="7" t="s">
        <v>121</v>
      </c>
      <c r="E14" s="9" t="s">
        <v>122</v>
      </c>
      <c r="F14" s="8" t="s">
        <v>123</v>
      </c>
      <c r="G14" s="7" t="s">
        <v>124</v>
      </c>
      <c r="H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N150CT: MIA</v>
      </c>
      <c r="I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N150CT: FL</v>
      </c>
      <c r="J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N150CT: United States</v>
      </c>
      <c r="K14" s="7" t="s">
        <v>125</v>
      </c>
      <c r="L1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Panama City</v>
      </c>
      <c r="M1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Panama</v>
      </c>
      <c r="O14" s="9" t="s">
        <v>126</v>
      </c>
      <c r="P14" s="9" t="s">
        <v>127</v>
      </c>
      <c r="Q14" s="9" t="s">
        <v>51</v>
      </c>
      <c r="R14" s="7" t="s">
        <v>128</v>
      </c>
      <c r="S1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" s="7" t="str">
        <f>phone1819[[#This Row],[CONTACTFIRSTNAME]]&amp;"^"&amp;phone1819[[#This Row],[CONTACTLASTNAME]]&amp;"^"&amp;phone1819[[#This Row],[REGNBR]]</f>
        <v>Ramiro^Ortiz Mayorga^N150CT</v>
      </c>
      <c r="X1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" s="10"/>
      <c r="AB14" s="7"/>
      <c r="AC14" s="7"/>
      <c r="AD14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4"/>
      <c r="AF14" s="30"/>
      <c r="AG1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" spans="1:33" ht="30" x14ac:dyDescent="0.25">
      <c r="A15" s="7">
        <v>72</v>
      </c>
      <c r="B15" s="7" t="str">
        <f>phone1819[[#This Row],[Company]]</f>
        <v>Pinnacle Aviation, Inc.</v>
      </c>
      <c r="C15" s="8" t="s">
        <v>129</v>
      </c>
      <c r="D15" s="7" t="s">
        <v>130</v>
      </c>
      <c r="E15" s="9" t="s">
        <v>103</v>
      </c>
      <c r="F15" s="8" t="s">
        <v>104</v>
      </c>
      <c r="G15" s="7" t="s">
        <v>69</v>
      </c>
      <c r="H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15" s="7" t="s">
        <v>112</v>
      </c>
      <c r="L1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15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1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" s="9" t="s">
        <v>118</v>
      </c>
      <c r="P15" s="9" t="s">
        <v>119</v>
      </c>
      <c r="Q15" s="9" t="s">
        <v>51</v>
      </c>
      <c r="R15" s="7" t="s">
        <v>116</v>
      </c>
      <c r="S1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" s="7" t="str">
        <f>phone1819[[#This Row],[CONTACTFIRSTNAME]]&amp;"^"&amp;phone1819[[#This Row],[CONTACTLASTNAME]]&amp;"^"&amp;phone1819[[#This Row],[REGNBR]]</f>
        <v>Curt^Pavlicek^N209AW</v>
      </c>
      <c r="X1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" s="13">
        <v>1</v>
      </c>
      <c r="Z15" s="14" t="s">
        <v>100</v>
      </c>
      <c r="AC15" s="9" t="s">
        <v>117</v>
      </c>
      <c r="AD15" s="9"/>
      <c r="AE15" s="28"/>
      <c r="AG1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16" spans="1:33" ht="150" x14ac:dyDescent="0.25">
      <c r="A16" s="7">
        <v>72</v>
      </c>
      <c r="B16" s="7" t="str">
        <f>phone1819[[#This Row],[Company]]</f>
        <v>Corwin Brothers, LLC</v>
      </c>
      <c r="C16" s="8" t="s">
        <v>131</v>
      </c>
      <c r="D16" s="7" t="s">
        <v>34</v>
      </c>
      <c r="E16" s="9" t="s">
        <v>132</v>
      </c>
      <c r="F16" s="8" t="s">
        <v>133</v>
      </c>
      <c r="G16" s="7" t="s">
        <v>134</v>
      </c>
      <c r="H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</v>
      </c>
      <c r="J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</v>
      </c>
      <c r="K16" s="7" t="s">
        <v>135</v>
      </c>
      <c r="L1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Fargo</v>
      </c>
      <c r="M1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ND</v>
      </c>
      <c r="N1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" s="9" t="s">
        <v>49</v>
      </c>
      <c r="P16" s="9" t="s">
        <v>136</v>
      </c>
      <c r="Q16" s="9" t="s">
        <v>108</v>
      </c>
      <c r="R16" s="7"/>
      <c r="S1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" s="7" t="str">
        <f>phone1819[[#This Row],[CONTACTFIRSTNAME]]&amp;"^"&amp;phone1819[[#This Row],[CONTACTLASTNAME]]&amp;"^"&amp;phone1819[[#This Row],[REGNBR]]</f>
        <v>Timothy^Corwin^N511CT</v>
      </c>
      <c r="X1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" s="13">
        <v>1</v>
      </c>
      <c r="Z16" s="14" t="s">
        <v>100</v>
      </c>
      <c r="AC16" s="9" t="s">
        <v>137</v>
      </c>
      <c r="AD16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North Dakota</v>
      </c>
    </row>
    <row r="17" spans="1:33" x14ac:dyDescent="0.25">
      <c r="A17" s="7">
        <v>72</v>
      </c>
      <c r="B17" s="7" t="str">
        <f>phone1819[[#This Row],[Company]]</f>
        <v>Sewanee Ventures, LLC</v>
      </c>
      <c r="C17" s="8" t="s">
        <v>138</v>
      </c>
      <c r="D17" s="7" t="s">
        <v>66</v>
      </c>
      <c r="E17" s="9" t="s">
        <v>132</v>
      </c>
      <c r="F17" s="8" t="s">
        <v>133</v>
      </c>
      <c r="G17" s="7" t="s">
        <v>134</v>
      </c>
      <c r="H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</v>
      </c>
      <c r="J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</v>
      </c>
      <c r="K17" s="7" t="s">
        <v>139</v>
      </c>
      <c r="L1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Nashville</v>
      </c>
      <c r="M1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TN</v>
      </c>
      <c r="N1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" s="9" t="s">
        <v>140</v>
      </c>
      <c r="P17" s="9" t="s">
        <v>141</v>
      </c>
      <c r="Q17" s="9" t="s">
        <v>108</v>
      </c>
      <c r="R17" s="7"/>
      <c r="S1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" s="7" t="str">
        <f>phone1819[[#This Row],[CONTACTFIRSTNAME]]&amp;"^"&amp;phone1819[[#This Row],[CONTACTLASTNAME]]&amp;"^"&amp;phone1819[[#This Row],[REGNBR]]</f>
        <v>Buford^Ortale^N511CT</v>
      </c>
      <c r="X1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" s="13">
        <v>1</v>
      </c>
      <c r="Z17" s="14" t="s">
        <v>100</v>
      </c>
      <c r="AC17" s="31" t="s">
        <v>142</v>
      </c>
      <c r="AD1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Chattanooga and Nashville Tennessee</v>
      </c>
    </row>
    <row r="18" spans="1:33" x14ac:dyDescent="0.25">
      <c r="A18" s="7">
        <v>72</v>
      </c>
      <c r="B18" s="7" t="str">
        <f>phone1819[[#This Row],[Company]]</f>
        <v>Sewanee Ventures, LLC</v>
      </c>
      <c r="C18" s="8" t="s">
        <v>143</v>
      </c>
      <c r="D18" s="7" t="s">
        <v>130</v>
      </c>
      <c r="E18" s="9" t="s">
        <v>132</v>
      </c>
      <c r="F18" s="8" t="s">
        <v>133</v>
      </c>
      <c r="G18" s="7" t="s">
        <v>134</v>
      </c>
      <c r="H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</v>
      </c>
      <c r="J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</v>
      </c>
      <c r="K18" s="7" t="s">
        <v>139</v>
      </c>
      <c r="L1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Nashville</v>
      </c>
      <c r="M1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TN</v>
      </c>
      <c r="N1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" s="9" t="s">
        <v>140</v>
      </c>
      <c r="P18" s="9" t="s">
        <v>141</v>
      </c>
      <c r="Q18" s="9" t="s">
        <v>108</v>
      </c>
      <c r="R18" s="7"/>
      <c r="S1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" s="7" t="str">
        <f>phone1819[[#This Row],[CONTACTFIRSTNAME]]&amp;"^"&amp;phone1819[[#This Row],[CONTACTLASTNAME]]&amp;"^"&amp;phone1819[[#This Row],[REGNBR]]</f>
        <v>Buford^Ortale^N511CT</v>
      </c>
      <c r="X1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" s="13">
        <v>1</v>
      </c>
      <c r="Z18" s="14" t="s">
        <v>100</v>
      </c>
      <c r="AC18" s="31" t="s">
        <v>142</v>
      </c>
      <c r="AD1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Chattanooga and Nashville Tennessee</v>
      </c>
    </row>
    <row r="19" spans="1:33" ht="45" hidden="1" x14ac:dyDescent="0.25">
      <c r="A19" s="7">
        <v>86</v>
      </c>
      <c r="B19" s="7" t="str">
        <f>phone1819[[#This Row],[Company]]</f>
        <v>Morales, Edgar</v>
      </c>
      <c r="C19" s="8" t="s">
        <v>144</v>
      </c>
      <c r="D19" s="7" t="s">
        <v>34</v>
      </c>
      <c r="E19" s="9" t="s">
        <v>145</v>
      </c>
      <c r="F19" s="8" t="s">
        <v>146</v>
      </c>
      <c r="G19" s="7" t="s">
        <v>147</v>
      </c>
      <c r="H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N248SL: PBC</v>
      </c>
      <c r="I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N248SL: </v>
      </c>
      <c r="J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N248SL: Mexico</v>
      </c>
      <c r="K19" s="7" t="s">
        <v>148</v>
      </c>
      <c r="L19" s="9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Col Los Volcanes, Puebla Pue</v>
      </c>
      <c r="M1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9" s="9" t="s">
        <v>149</v>
      </c>
      <c r="P19" s="9" t="s">
        <v>150</v>
      </c>
      <c r="Q19" s="9" t="s">
        <v>73</v>
      </c>
      <c r="R19" s="7"/>
      <c r="S1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Opens-9</v>
      </c>
      <c r="T1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" s="7" t="str">
        <f>phone1819[[#This Row],[CONTACTFIRSTNAME]]&amp;"^"&amp;phone1819[[#This Row],[CONTACTLASTNAME]]&amp;"^"&amp;phone1819[[#This Row],[REGNBR]]</f>
        <v>Edgar^Morales^N248SL</v>
      </c>
      <c r="X1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" s="10"/>
      <c r="AB19" s="7"/>
      <c r="AC19" s="7"/>
      <c r="AD19" s="7" t="str">
        <f>IFERROR(IF(INDEX([1]!email[#All],MATCH(phone1819[[#This Row],[Combined]],[1]!email[[#All],[combine]],0),2)=0,"",INDEX([1]!email[#All],MATCH(phone1819[[#This Row],[Combined]],[1]!email[[#All],[combine]],0),2)),"")</f>
        <v>ema1044@gmail.com</v>
      </c>
      <c r="AE19"/>
      <c r="AF19" s="30"/>
      <c r="AG1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" spans="1:33" hidden="1" x14ac:dyDescent="0.25">
      <c r="A20" s="7">
        <v>86</v>
      </c>
      <c r="B20" s="7" t="str">
        <f>phone1819[[#This Row],[Company]]</f>
        <v>Rio-Sul SA de CV</v>
      </c>
      <c r="C20" s="8" t="s">
        <v>151</v>
      </c>
      <c r="D20" s="7" t="s">
        <v>121</v>
      </c>
      <c r="E20" s="9" t="s">
        <v>145</v>
      </c>
      <c r="F20" s="8" t="s">
        <v>146</v>
      </c>
      <c r="G20" s="7" t="s">
        <v>147</v>
      </c>
      <c r="H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N248SL: PBC</v>
      </c>
      <c r="I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N248SL: </v>
      </c>
      <c r="J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N248SL: Mexico</v>
      </c>
      <c r="K20" s="7" t="s">
        <v>152</v>
      </c>
      <c r="L20" s="9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Puebla, Puebla</v>
      </c>
      <c r="M2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20" s="9" t="s">
        <v>153</v>
      </c>
      <c r="P20" s="9" t="s">
        <v>154</v>
      </c>
      <c r="Q20" s="9" t="s">
        <v>155</v>
      </c>
      <c r="R20" s="7" t="s">
        <v>156</v>
      </c>
      <c r="S2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" s="7" t="str">
        <f>phone1819[[#This Row],[CONTACTFIRSTNAME]]&amp;"^"&amp;phone1819[[#This Row],[CONTACTLASTNAME]]&amp;"^"&amp;phone1819[[#This Row],[REGNBR]]</f>
        <v>Eduardo^Abraham Kanan^N248SL</v>
      </c>
      <c r="X2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" s="10"/>
      <c r="AB20" s="7"/>
      <c r="AC20" s="7"/>
      <c r="AD20" s="7" t="str">
        <f>IFERROR(IF(INDEX([1]!email[#All],MATCH(phone1819[[#This Row],[Combined]],[1]!email[[#All],[combine]],0),2)=0,"",INDEX([1]!email[#All],MATCH(phone1819[[#This Row],[Combined]],[1]!email[[#All],[combine]],0),2)),"")</f>
        <v>eduardoa@riosul.com.mx</v>
      </c>
      <c r="AE20"/>
      <c r="AF20" s="30"/>
      <c r="AG2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" spans="1:33" x14ac:dyDescent="0.25">
      <c r="A21" s="7">
        <v>72</v>
      </c>
      <c r="B21" s="7" t="str">
        <f>phone1819[[#This Row],[Company]]</f>
        <v>ATG Aviation, LLC</v>
      </c>
      <c r="C21" s="8"/>
      <c r="D21" s="7" t="s">
        <v>157</v>
      </c>
      <c r="E21" s="9" t="s">
        <v>132</v>
      </c>
      <c r="F21" s="8" t="s">
        <v>133</v>
      </c>
      <c r="G21" s="7" t="s">
        <v>134</v>
      </c>
      <c r="H2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2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N511CT: </v>
      </c>
      <c r="J2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N511CT: United States</v>
      </c>
      <c r="K21" s="7" t="s">
        <v>158</v>
      </c>
      <c r="L2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Shoal Creek</v>
      </c>
      <c r="M2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AL</v>
      </c>
      <c r="N2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" s="9" t="s">
        <v>159</v>
      </c>
      <c r="P21" s="9" t="s">
        <v>160</v>
      </c>
      <c r="Q21" s="9" t="s">
        <v>108</v>
      </c>
      <c r="R21" s="7" t="str">
        <f>IFERROR(INDEX([1]!JETNET[#All],MATCH(,[1]!JETNET[[#All],[COMPANYNAME]],0),MATCH("COMPWEBADDRESS",[1]!JETNET[#Headers],0)),"")</f>
        <v/>
      </c>
      <c r="S2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" s="7" t="str">
        <f>phone1819[[#This Row],[CONTACTFIRSTNAME]]&amp;"^"&amp;phone1819[[#This Row],[CONTACTLASTNAME]]&amp;"^"&amp;phone1819[[#This Row],[REGNBR]]</f>
        <v>Matthew^Hogan^N511CT</v>
      </c>
      <c r="X2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" s="13">
        <v>1</v>
      </c>
      <c r="Z21" s="14" t="s">
        <v>100</v>
      </c>
      <c r="AC21" s="31" t="s">
        <v>142</v>
      </c>
      <c r="AD2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2" spans="1:33" x14ac:dyDescent="0.25">
      <c r="A22" s="7">
        <v>72</v>
      </c>
      <c r="B22" s="7" t="str">
        <f>phone1819[[#This Row],[Company]]</f>
        <v>Society Street Partners, LLC</v>
      </c>
      <c r="C22" s="8"/>
      <c r="D22" s="7" t="s">
        <v>157</v>
      </c>
      <c r="E22" s="9" t="s">
        <v>132</v>
      </c>
      <c r="F22" s="8" t="s">
        <v>133</v>
      </c>
      <c r="G22" s="7" t="s">
        <v>134</v>
      </c>
      <c r="H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2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N511CT: </v>
      </c>
      <c r="J2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N511CT: United States</v>
      </c>
      <c r="K22" s="7" t="s">
        <v>161</v>
      </c>
      <c r="L2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Greensboro</v>
      </c>
      <c r="M2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2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" s="9" t="s">
        <v>162</v>
      </c>
      <c r="P22" s="9" t="s">
        <v>163</v>
      </c>
      <c r="Q22" s="9" t="s">
        <v>108</v>
      </c>
      <c r="R22" s="7" t="str">
        <f>IFERROR(INDEX([1]!JETNET[#All],MATCH(,[1]!JETNET[[#All],[COMPANYNAME]],0),MATCH("COMPWEBADDRESS",[1]!JETNET[#Headers],0)),"")</f>
        <v/>
      </c>
      <c r="S2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" s="7" t="str">
        <f>phone1819[[#This Row],[CONTACTFIRSTNAME]]&amp;"^"&amp;phone1819[[#This Row],[CONTACTLASTNAME]]&amp;"^"&amp;phone1819[[#This Row],[REGNBR]]</f>
        <v>Matt^Soule^N511CT</v>
      </c>
      <c r="X2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" s="13">
        <v>1</v>
      </c>
      <c r="Z22" s="14" t="s">
        <v>100</v>
      </c>
      <c r="AC22" s="31" t="s">
        <v>142</v>
      </c>
      <c r="AD2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3" spans="1:33" x14ac:dyDescent="0.25">
      <c r="A23" s="7">
        <v>72</v>
      </c>
      <c r="B23" s="7" t="str">
        <f>phone1819[[#This Row],[Company]]</f>
        <v>Waldec Foods, LLC</v>
      </c>
      <c r="C23" s="8"/>
      <c r="D23" s="7" t="s">
        <v>157</v>
      </c>
      <c r="E23" s="9" t="s">
        <v>132</v>
      </c>
      <c r="F23" s="8" t="s">
        <v>133</v>
      </c>
      <c r="G23" s="7" t="s">
        <v>134</v>
      </c>
      <c r="H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2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N511CT: </v>
      </c>
      <c r="J2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N511CT: United States</v>
      </c>
      <c r="K23" s="7" t="s">
        <v>164</v>
      </c>
      <c r="L2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Tampa</v>
      </c>
      <c r="M2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2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" s="9" t="s">
        <v>165</v>
      </c>
      <c r="P23" s="9" t="s">
        <v>166</v>
      </c>
      <c r="Q23" s="9" t="s">
        <v>108</v>
      </c>
      <c r="R23" s="7" t="str">
        <f>IFERROR(INDEX([1]!JETNET[#All],MATCH(,[1]!JETNET[[#All],[COMPANYNAME]],0),MATCH("COMPWEBADDRESS",[1]!JETNET[#Headers],0)),"")</f>
        <v/>
      </c>
      <c r="S2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" s="7" t="str">
        <f>phone1819[[#This Row],[CONTACTFIRSTNAME]]&amp;"^"&amp;phone1819[[#This Row],[CONTACTLASTNAME]]&amp;"^"&amp;phone1819[[#This Row],[REGNBR]]</f>
        <v>Thomas^Wallace^N511CT</v>
      </c>
      <c r="X2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" s="13">
        <v>1</v>
      </c>
      <c r="Z23" s="14" t="s">
        <v>100</v>
      </c>
      <c r="AC23" s="31" t="s">
        <v>142</v>
      </c>
      <c r="AD2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" spans="1:33" x14ac:dyDescent="0.25">
      <c r="A24" s="7">
        <v>72</v>
      </c>
      <c r="B24" s="7" t="str">
        <f>phone1819[[#This Row],[Company]]</f>
        <v>430 Holdings, Inc.</v>
      </c>
      <c r="C24" s="8" t="s">
        <v>167</v>
      </c>
      <c r="D24" s="7" t="s">
        <v>34</v>
      </c>
      <c r="E24" s="9" t="s">
        <v>132</v>
      </c>
      <c r="F24" s="8" t="s">
        <v>133</v>
      </c>
      <c r="G24" s="7" t="s">
        <v>134</v>
      </c>
      <c r="H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</v>
      </c>
      <c r="J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</v>
      </c>
      <c r="K24" s="7" t="s">
        <v>168</v>
      </c>
      <c r="L2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Morrisville</v>
      </c>
      <c r="M2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2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4" s="9" t="s">
        <v>169</v>
      </c>
      <c r="P24" s="9" t="s">
        <v>170</v>
      </c>
      <c r="Q24" s="9" t="s">
        <v>171</v>
      </c>
      <c r="R24" s="7"/>
      <c r="S2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2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4" s="7" t="str">
        <f>phone1819[[#This Row],[CONTACTFIRSTNAME]]&amp;"^"&amp;phone1819[[#This Row],[CONTACTLASTNAME]]&amp;"^"&amp;phone1819[[#This Row],[REGNBR]]</f>
        <v>Brian^DuMont^N511CT</v>
      </c>
      <c r="X2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" s="19">
        <v>2</v>
      </c>
      <c r="Z24" s="14" t="s">
        <v>100</v>
      </c>
      <c r="AC24" s="31" t="s">
        <v>142</v>
      </c>
      <c r="AD24" s="9" t="str">
        <f>IFERROR(IF(INDEX([1]!email[#All],MATCH(phone1819[[#This Row],[Combined]],[1]!email[[#All],[combine]],0),2)=0,"",INDEX([1]!email[#All],MATCH(phone1819[[#This Row],[Combined]],[1]!email[[#All],[combine]],0),2)),"")</f>
        <v>brian@yardnique.com</v>
      </c>
      <c r="AG2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Greenville Raleigh and Williamston North Carolina</v>
      </c>
    </row>
    <row r="25" spans="1:33" ht="30" hidden="1" x14ac:dyDescent="0.25">
      <c r="A25" s="7">
        <v>84</v>
      </c>
      <c r="B25" s="16" t="str">
        <f>phone1819[[#This Row],[Company]]</f>
        <v>Gulfstream Aerospace Corporation</v>
      </c>
      <c r="C25" s="8" t="s">
        <v>172</v>
      </c>
      <c r="D25" s="7" t="s">
        <v>34</v>
      </c>
      <c r="E25" s="17" t="s">
        <v>173</v>
      </c>
      <c r="F25" s="27" t="s">
        <v>174</v>
      </c>
      <c r="G25" s="7" t="s">
        <v>175</v>
      </c>
      <c r="H25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N247PS: SAV
N365GA: SAV</v>
      </c>
      <c r="I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N247PS: GA
N365GA: GA</v>
      </c>
      <c r="J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N247PS: United States
N365GA: United States</v>
      </c>
      <c r="K25" s="7" t="s">
        <v>176</v>
      </c>
      <c r="L2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Savannah</v>
      </c>
      <c r="M25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2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5" s="9" t="s">
        <v>97</v>
      </c>
      <c r="P25" s="9" t="s">
        <v>98</v>
      </c>
      <c r="Q25" s="9" t="s">
        <v>177</v>
      </c>
      <c r="R25" s="7" t="s">
        <v>178</v>
      </c>
      <c r="S2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Held</v>
      </c>
      <c r="U25" s="7" t="str">
        <f>phone1819[[#This Row],[CONTACTFIRSTNAME]]&amp;"^"&amp;phone1819[[#This Row],[CONTACTLASTNAME]]&amp;"^"&amp;phone1819[[#This Row],[REGNBR]]</f>
        <v>Richard^Chiariello^N247PS, N365GA</v>
      </c>
      <c r="X2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" s="13">
        <v>1</v>
      </c>
      <c r="Z25" s="14" t="s">
        <v>100</v>
      </c>
      <c r="AC25" s="20" t="s">
        <v>101</v>
      </c>
      <c r="AD25" s="20" t="str">
        <f>IFERROR(IF(INDEX([1]!email[#All],MATCH(phone1819[[#This Row],[Combined]],[1]!email[[#All],[combine]],0),2)=0,"",INDEX([1]!email[#All],MATCH(phone1819[[#This Row],[Combined]],[1]!email[[#All],[combine]],0),2)),"")</f>
        <v/>
      </c>
      <c r="AE25" s="32"/>
      <c r="AG2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Waycross and Savannah Georgia</v>
      </c>
    </row>
    <row r="26" spans="1:33" ht="30" hidden="1" x14ac:dyDescent="0.25">
      <c r="A26" s="7">
        <v>420</v>
      </c>
      <c r="B26" s="16" t="str">
        <f>phone1819[[#This Row],[Company]]</f>
        <v>Mountain Aviation</v>
      </c>
      <c r="C26" s="8" t="s">
        <v>179</v>
      </c>
      <c r="E26" s="9" t="s">
        <v>180</v>
      </c>
      <c r="F26" s="8"/>
      <c r="G26" s="7" t="s">
        <v>181</v>
      </c>
      <c r="J26" s="9"/>
      <c r="K26" s="7" t="s">
        <v>182</v>
      </c>
      <c r="L26" s="7" t="str">
        <f>INDEX('[1]Maintenance Facilities'!$A$1:$Q$36,MATCH(phone1819[[#This Row],[Phone number]],'[1]Maintenance Facilities'!$L$1:$L$36,0),MATCH("City",'[1]Maintenance Facilities'!$A$1:$Q$1,0))</f>
        <v>Broomfield</v>
      </c>
      <c r="M26" s="18" t="str">
        <f>INDEX('[1]Maintenance Facilities'!$A$1:$Q$36,MATCH(phone1819[[#This Row],[Phone number]],'[1]Maintenance Facilities'!$L$1:$L$36,0),MATCH("State",'[1]Maintenance Facilities'!$A$1:$Q$1,0))</f>
        <v>CO</v>
      </c>
      <c r="N26" s="7" t="str">
        <f>INDEX('[1]Maintenance Facilities'!$A$1:$Q$36,MATCH(phone1819[[#This Row],[Phone number]],'[1]Maintenance Facilities'!$L$1:$L$36,0),MATCH("Country",'[1]Maintenance Facilities'!$A$1:$Q$1,0))</f>
        <v>United States</v>
      </c>
      <c r="O26" s="9" t="s">
        <v>183</v>
      </c>
      <c r="P26" s="9" t="s">
        <v>184</v>
      </c>
      <c r="Q26" s="9"/>
      <c r="R26" s="7" t="s">
        <v>185</v>
      </c>
      <c r="S2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" s="7" t="str">
        <f>phone1819[[#This Row],[CONTACTFIRSTNAME]]&amp;"^"&amp;phone1819[[#This Row],[CONTACTLASTNAME]]&amp;"^"&amp;phone1819[[#This Row],[REGNBR]]</f>
        <v>Bruce^Goyins^Your G150 Clients</v>
      </c>
      <c r="X2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" s="13">
        <v>1</v>
      </c>
      <c r="Z26" s="14" t="s">
        <v>100</v>
      </c>
      <c r="AC26" s="33" t="s">
        <v>186</v>
      </c>
      <c r="AD26" s="33" t="str">
        <f>IFERROR(IF(INDEX([1]!email[#All],MATCH(phone1819[[#This Row],[Combined]],[1]!email[[#All],[combine]],0),2)=0,"",INDEX([1]!email[#All],MATCH(phone1819[[#This Row],[Combined]],[1]!email[[#All],[combine]],0),2)),"")</f>
        <v>bgoyins@mountainaviation.com</v>
      </c>
      <c r="AE26" s="7"/>
      <c r="AG2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7" spans="1:33" ht="30" hidden="1" x14ac:dyDescent="0.25">
      <c r="A27" s="7">
        <v>424</v>
      </c>
      <c r="B27" s="16" t="str">
        <f>phone1819[[#This Row],[Company]]</f>
        <v>SoCal Jets</v>
      </c>
      <c r="C27" s="8" t="s">
        <v>187</v>
      </c>
      <c r="E27" s="9" t="s">
        <v>180</v>
      </c>
      <c r="F27" s="8"/>
      <c r="G27" s="7" t="s">
        <v>181</v>
      </c>
      <c r="J27" s="9"/>
      <c r="K27" s="7" t="s">
        <v>188</v>
      </c>
      <c r="L27" s="7" t="str">
        <f>INDEX('[1]Maintenance Facilities'!$A$1:$Q$36,MATCH(phone1819[[#This Row],[Phone number]],'[1]Maintenance Facilities'!$L$1:$L$36,0),MATCH("City",'[1]Maintenance Facilities'!$A$1:$Q$1,0))</f>
        <v>Van Nuys</v>
      </c>
      <c r="M27" s="18" t="str">
        <f>INDEX('[1]Maintenance Facilities'!$A$1:$Q$36,MATCH(phone1819[[#This Row],[Phone number]],'[1]Maintenance Facilities'!$L$1:$L$36,0),MATCH("State",'[1]Maintenance Facilities'!$A$1:$Q$1,0))</f>
        <v>CA</v>
      </c>
      <c r="N27" s="7" t="str">
        <f>INDEX('[1]Maintenance Facilities'!$A$1:$Q$36,MATCH(phone1819[[#This Row],[Phone number]],'[1]Maintenance Facilities'!$L$1:$L$36,0),MATCH("Country",'[1]Maintenance Facilities'!$A$1:$Q$1,0))</f>
        <v>United States</v>
      </c>
      <c r="O27" s="9" t="s">
        <v>189</v>
      </c>
      <c r="P27" s="9" t="s">
        <v>190</v>
      </c>
      <c r="Q27" s="9" t="s">
        <v>51</v>
      </c>
      <c r="R27" s="7" t="s">
        <v>191</v>
      </c>
      <c r="S2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7" s="7" t="str">
        <f>phone1819[[#This Row],[CONTACTFIRSTNAME]]&amp;"^"&amp;phone1819[[#This Row],[CONTACTLASTNAME]]&amp;"^"&amp;phone1819[[#This Row],[REGNBR]]</f>
        <v>Robert^Roig^Your G150 Clients</v>
      </c>
      <c r="X2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" s="13">
        <v>1</v>
      </c>
      <c r="Z27" s="14" t="s">
        <v>100</v>
      </c>
      <c r="AC27" s="20" t="s">
        <v>186</v>
      </c>
      <c r="AD27" s="20" t="str">
        <f>IFERROR(IF(INDEX([1]!email[#All],MATCH(phone1819[[#This Row],[Combined]],[1]!email[[#All],[combine]],0),2)=0,"",INDEX([1]!email[#All],MATCH(phone1819[[#This Row],[Combined]],[1]!email[[#All],[combine]],0),2)),"")</f>
        <v>robert@socaljets.aero</v>
      </c>
      <c r="AE27" s="7"/>
      <c r="AG2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8" spans="1:33" ht="30" hidden="1" x14ac:dyDescent="0.25">
      <c r="A28" s="7">
        <v>466</v>
      </c>
      <c r="B28" s="16" t="str">
        <f>phone1819[[#This Row],[Company]]</f>
        <v>Straight Flight</v>
      </c>
      <c r="C28" s="8" t="s">
        <v>192</v>
      </c>
      <c r="E28" s="9" t="s">
        <v>180</v>
      </c>
      <c r="F28" s="8"/>
      <c r="G28" s="7" t="s">
        <v>181</v>
      </c>
      <c r="J28" s="9"/>
      <c r="K28" s="7" t="s">
        <v>193</v>
      </c>
      <c r="L28" s="7" t="str">
        <f>INDEX('[1]Maintenance Facilities'!$A$1:$Q$36,MATCH(phone1819[[#This Row],[Phone number]],'[1]Maintenance Facilities'!$L$1:$L$36,0),MATCH("City",'[1]Maintenance Facilities'!$A$1:$Q$1,0))</f>
        <v>Centennial</v>
      </c>
      <c r="M28" s="18" t="str">
        <f>INDEX('[1]Maintenance Facilities'!$A$1:$Q$36,MATCH(phone1819[[#This Row],[Phone number]],'[1]Maintenance Facilities'!$L$1:$L$36,0),MATCH("State",'[1]Maintenance Facilities'!$A$1:$Q$1,0))</f>
        <v>CO</v>
      </c>
      <c r="N28" s="7" t="str">
        <f>INDEX('[1]Maintenance Facilities'!$A$1:$Q$36,MATCH(phone1819[[#This Row],[Phone number]],'[1]Maintenance Facilities'!$L$1:$L$36,0),MATCH("Country",'[1]Maintenance Facilities'!$A$1:$Q$1,0))</f>
        <v>United States</v>
      </c>
      <c r="O28" s="9" t="s">
        <v>189</v>
      </c>
      <c r="P28" s="9" t="s">
        <v>194</v>
      </c>
      <c r="Q28" s="9"/>
      <c r="R28" s="7" t="s">
        <v>195</v>
      </c>
      <c r="S2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8" s="7" t="str">
        <f>phone1819[[#This Row],[CONTACTFIRSTNAME]]&amp;"^"&amp;phone1819[[#This Row],[CONTACTLASTNAME]]&amp;"^"&amp;phone1819[[#This Row],[REGNBR]]</f>
        <v>Robert^Lane^Your G150 Clients</v>
      </c>
      <c r="X2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8" s="34" t="s">
        <v>196</v>
      </c>
      <c r="Z28" s="14" t="s">
        <v>100</v>
      </c>
      <c r="AC28" s="20" t="s">
        <v>197</v>
      </c>
      <c r="AD28" s="20" t="str">
        <f>IFERROR(IF(INDEX([1]!email[#All],MATCH(phone1819[[#This Row],[Combined]],[1]!email[[#All],[combine]],0),2)=0,"",INDEX([1]!email[#All],MATCH(phone1819[[#This Row],[Combined]],[1]!email[[#All],[combine]],0),2)),"")</f>
        <v>rlane@straightflight.com</v>
      </c>
      <c r="AE28" s="7"/>
      <c r="AG2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9" spans="1:33" x14ac:dyDescent="0.25">
      <c r="A29" s="7">
        <v>30</v>
      </c>
      <c r="B29" s="7" t="str">
        <f>phone1819[[#This Row],[Company]]</f>
        <v>Brulecreek Aviation, LLC</v>
      </c>
      <c r="C29" s="8" t="s">
        <v>198</v>
      </c>
      <c r="D29" s="7" t="s">
        <v>34</v>
      </c>
      <c r="E29" s="9" t="s">
        <v>199</v>
      </c>
      <c r="F29" s="8" t="s">
        <v>200</v>
      </c>
      <c r="G29" s="7" t="s">
        <v>37</v>
      </c>
      <c r="H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</v>
      </c>
      <c r="I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N100GX: </v>
      </c>
      <c r="J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</v>
      </c>
      <c r="K29" s="7" t="s">
        <v>201</v>
      </c>
      <c r="L2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Park City</v>
      </c>
      <c r="M29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2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9" s="9" t="s">
        <v>202</v>
      </c>
      <c r="P29" s="9" t="s">
        <v>203</v>
      </c>
      <c r="Q29" s="9" t="s">
        <v>108</v>
      </c>
      <c r="R29" s="7"/>
      <c r="S2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9" s="7" t="str">
        <f>phone1819[[#This Row],[CONTACTFIRSTNAME]]&amp;"^"&amp;phone1819[[#This Row],[CONTACTLASTNAME]]&amp;"^"&amp;phone1819[[#This Row],[REGNBR]]</f>
        <v>Peter^Ehrich^N100GX</v>
      </c>
      <c r="X2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9" s="13">
        <v>1</v>
      </c>
      <c r="Z29" s="14" t="s">
        <v>204</v>
      </c>
      <c r="AD2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Chicago City Illinois</v>
      </c>
    </row>
    <row r="30" spans="1:33" ht="45" x14ac:dyDescent="0.25">
      <c r="A30" s="7">
        <v>30</v>
      </c>
      <c r="B30" s="7" t="str">
        <f>phone1819[[#This Row],[Company]]</f>
        <v>Keystone Aviation, LLC</v>
      </c>
      <c r="C30" s="8" t="s">
        <v>205</v>
      </c>
      <c r="D30" s="7" t="s">
        <v>206</v>
      </c>
      <c r="E30" s="9" t="s">
        <v>207</v>
      </c>
      <c r="F30" s="27" t="s">
        <v>208</v>
      </c>
      <c r="G30" s="7" t="s">
        <v>69</v>
      </c>
      <c r="H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
N928ST: SLC
N6950C: SLC</v>
      </c>
      <c r="I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N100GX: 
N928ST: UT
N6950C: UT</v>
      </c>
      <c r="J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
N928ST: United States
N6950C: United States</v>
      </c>
      <c r="K30" s="7" t="s">
        <v>209</v>
      </c>
      <c r="L3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30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3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0" s="9" t="s">
        <v>210</v>
      </c>
      <c r="P30" s="9" t="s">
        <v>211</v>
      </c>
      <c r="Q30" s="9" t="s">
        <v>212</v>
      </c>
      <c r="R30" s="11" t="s">
        <v>213</v>
      </c>
      <c r="S3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0" s="7" t="str">
        <f>phone1819[[#This Row],[CONTACTFIRSTNAME]]&amp;"^"&amp;phone1819[[#This Row],[CONTACTLASTNAME]]&amp;"^"&amp;phone1819[[#This Row],[REGNBR]]</f>
        <v>Chris^Wilde^N100GX, N928ST, N6950C</v>
      </c>
      <c r="X3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0" s="13">
        <v>1</v>
      </c>
      <c r="Z30" s="14" t="s">
        <v>204</v>
      </c>
      <c r="AD30" s="9" t="str">
        <f>IFERROR(IF(INDEX([1]!email[#All],MATCH(phone1819[[#This Row],[Combined]],[1]!email[[#All],[combine]],0),2)=0,"",INDEX([1]!email[#All],MATCH(phone1819[[#This Row],[Combined]],[1]!email[[#All],[combine]],0),2)),"")</f>
        <v>cwilde@keystoneaviation.com</v>
      </c>
      <c r="AE30" s="36"/>
      <c r="AG3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Utah</v>
      </c>
    </row>
    <row r="31" spans="1:33" ht="45" x14ac:dyDescent="0.25">
      <c r="A31" s="7">
        <v>30</v>
      </c>
      <c r="B31" s="7" t="str">
        <f>phone1819[[#This Row],[Company]]</f>
        <v>Keystone Aviation, LLC</v>
      </c>
      <c r="C31" s="8" t="s">
        <v>214</v>
      </c>
      <c r="D31" s="7" t="s">
        <v>206</v>
      </c>
      <c r="E31" s="9" t="s">
        <v>207</v>
      </c>
      <c r="F31" s="27" t="s">
        <v>208</v>
      </c>
      <c r="G31" s="7" t="s">
        <v>69</v>
      </c>
      <c r="H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
N928ST: SLC
N6950C: SLC</v>
      </c>
      <c r="I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N100GX: 
N928ST: UT
N6950C: UT</v>
      </c>
      <c r="J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
N928ST: United States
N6950C: United States</v>
      </c>
      <c r="K31" s="7" t="s">
        <v>209</v>
      </c>
      <c r="L3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31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3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1" s="9" t="s">
        <v>215</v>
      </c>
      <c r="P31" s="9" t="s">
        <v>216</v>
      </c>
      <c r="Q31" s="9" t="s">
        <v>217</v>
      </c>
      <c r="R31" s="7" t="s">
        <v>213</v>
      </c>
      <c r="S3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1" s="7" t="str">
        <f>phone1819[[#This Row],[CONTACTFIRSTNAME]]&amp;"^"&amp;phone1819[[#This Row],[CONTACTLASTNAME]]&amp;"^"&amp;phone1819[[#This Row],[REGNBR]]</f>
        <v>Chad^Walker^N100GX, N928ST, N6950C</v>
      </c>
      <c r="X3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1" s="37">
        <v>3</v>
      </c>
      <c r="Z31" s="14" t="s">
        <v>204</v>
      </c>
      <c r="AB31" s="9" t="s">
        <v>218</v>
      </c>
      <c r="AC31" s="9" t="s">
        <v>219</v>
      </c>
      <c r="AD31" s="9" t="str">
        <f>IFERROR(IF(INDEX([1]!email[#All],MATCH(phone1819[[#This Row],[Combined]],[1]!email[[#All],[combine]],0),2)=0,"",INDEX([1]!email[#All],MATCH(phone1819[[#This Row],[Combined]],[1]!email[[#All],[combine]],0),2)),"")</f>
        <v>cwalker@keystone-mro.com</v>
      </c>
      <c r="AE31" s="36">
        <v>44662</v>
      </c>
      <c r="AF31" s="15" t="s">
        <v>220</v>
      </c>
      <c r="AG3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Utah</v>
      </c>
    </row>
    <row r="32" spans="1:33" ht="30" hidden="1" x14ac:dyDescent="0.25">
      <c r="A32" s="7">
        <v>4</v>
      </c>
      <c r="B32" s="7" t="str">
        <f>phone1819[[#This Row],[Company]]</f>
        <v>Aerocardal, Ltda.</v>
      </c>
      <c r="C32" s="8" t="s">
        <v>221</v>
      </c>
      <c r="D32" s="7" t="s">
        <v>121</v>
      </c>
      <c r="E32" s="9" t="s">
        <v>222</v>
      </c>
      <c r="F32" s="27" t="s">
        <v>223</v>
      </c>
      <c r="G32" s="7" t="s">
        <v>224</v>
      </c>
      <c r="H32" s="9" t="e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#N/A</v>
      </c>
      <c r="I32" s="9" t="e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#N/A</v>
      </c>
      <c r="J32" s="9" t="e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#N/A</v>
      </c>
      <c r="K32" s="7" t="s">
        <v>225</v>
      </c>
      <c r="L3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Santiago</v>
      </c>
      <c r="M3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3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Chile</v>
      </c>
      <c r="O32" s="9" t="s">
        <v>226</v>
      </c>
      <c r="P32" s="9" t="s">
        <v>227</v>
      </c>
      <c r="Q32" s="9" t="s">
        <v>228</v>
      </c>
      <c r="R32" s="7" t="s">
        <v>229</v>
      </c>
      <c r="S3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2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Ricardo^Espinosa Urrejola^CC-AOA, 
CC-CWK</v>
      </c>
      <c r="V32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Max^
Kaufmann Ritschka^CC-AOA, 
CC-CWK</v>
      </c>
      <c r="X32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32" s="10"/>
      <c r="AB32" s="7"/>
      <c r="AC32" s="7"/>
      <c r="AD32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32"/>
      <c r="AF32" s="30"/>
      <c r="AG3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33" spans="1:33" ht="30" hidden="1" x14ac:dyDescent="0.25">
      <c r="A33" s="7">
        <v>6</v>
      </c>
      <c r="B33" s="7" t="str">
        <f>phone1819[[#This Row],[Company]]</f>
        <v>Cardal AG</v>
      </c>
      <c r="C33" s="8" t="s">
        <v>230</v>
      </c>
      <c r="D33" s="7" t="s">
        <v>34</v>
      </c>
      <c r="E33" s="9" t="s">
        <v>231</v>
      </c>
      <c r="F33" s="8" t="s">
        <v>232</v>
      </c>
      <c r="G33" s="7" t="s">
        <v>37</v>
      </c>
      <c r="H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CC-CWK: SCL</v>
      </c>
      <c r="I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CC-CWK: </v>
      </c>
      <c r="J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CC-CWK: Chile</v>
      </c>
      <c r="K33" s="7" t="s">
        <v>233</v>
      </c>
      <c r="L3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Vaduz</v>
      </c>
      <c r="M3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3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Liechtenstein</v>
      </c>
      <c r="O33" s="9" t="s">
        <v>234</v>
      </c>
      <c r="P33" s="9" t="s">
        <v>235</v>
      </c>
      <c r="Q33" s="9" t="s">
        <v>155</v>
      </c>
      <c r="R33" s="7"/>
      <c r="S3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3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3" s="7" t="str">
        <f>phone1819[[#This Row],[CONTACTFIRSTNAME]]&amp;"^"&amp;phone1819[[#This Row],[CONTACTLASTNAME]]&amp;"^"&amp;phone1819[[#This Row],[REGNBR]]</f>
        <v>Guido^Meier^CC-CWK</v>
      </c>
      <c r="X3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3" s="10"/>
      <c r="AB33" s="7"/>
      <c r="AC33" s="7"/>
      <c r="AD33" s="7" t="str">
        <f>IFERROR(IF(INDEX([1]!email[#All],MATCH(phone1819[[#This Row],[Combined]],[1]!email[[#All],[combine]],0),2)=0,"",INDEX([1]!email[#All],MATCH(phone1819[[#This Row],[Combined]],[1]!email[[#All],[combine]],0),2)),"")</f>
        <v>guido.meier@atu.li</v>
      </c>
      <c r="AE33"/>
      <c r="AF33" s="30"/>
      <c r="AG3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34" spans="1:33" ht="45" x14ac:dyDescent="0.25">
      <c r="A34" s="7">
        <v>30</v>
      </c>
      <c r="B34" s="7" t="str">
        <f>phone1819[[#This Row],[Company]]</f>
        <v>Keystone Aviation, LLC</v>
      </c>
      <c r="C34" s="8" t="s">
        <v>236</v>
      </c>
      <c r="D34" s="7" t="s">
        <v>206</v>
      </c>
      <c r="E34" s="9" t="s">
        <v>207</v>
      </c>
      <c r="F34" s="27" t="s">
        <v>208</v>
      </c>
      <c r="G34" s="7" t="s">
        <v>69</v>
      </c>
      <c r="H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
N928ST: SLC
N6950C: SLC</v>
      </c>
      <c r="I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N100GX: 
N928ST: UT
N6950C: UT</v>
      </c>
      <c r="J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
N928ST: United States
N6950C: United States</v>
      </c>
      <c r="K34" s="7" t="s">
        <v>209</v>
      </c>
      <c r="L3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34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3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4" s="9" t="s">
        <v>237</v>
      </c>
      <c r="P34" s="9" t="s">
        <v>238</v>
      </c>
      <c r="Q34" s="9" t="s">
        <v>239</v>
      </c>
      <c r="R34" s="7" t="s">
        <v>213</v>
      </c>
      <c r="S3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4" s="7" t="str">
        <f>phone1819[[#This Row],[CONTACTFIRSTNAME]]&amp;"^"&amp;phone1819[[#This Row],[CONTACTLASTNAME]]&amp;"^"&amp;phone1819[[#This Row],[REGNBR]]</f>
        <v>Colleen^McCauley^N100GX, N928ST, N6950C</v>
      </c>
      <c r="X3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4" s="37">
        <v>3</v>
      </c>
      <c r="Z34" s="14" t="s">
        <v>204</v>
      </c>
      <c r="AD34" s="9" t="str">
        <f>IFERROR(IF(INDEX([1]!email[#All],MATCH(phone1819[[#This Row],[Combined]],[1]!email[[#All],[combine]],0),2)=0,"",INDEX([1]!email[#All],MATCH(phone1819[[#This Row],[Combined]],[1]!email[[#All],[combine]],0),2)),"")</f>
        <v>cmccauley@keystoneaviation.com</v>
      </c>
      <c r="AG3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New Hampshire</v>
      </c>
    </row>
    <row r="35" spans="1:33" ht="45" x14ac:dyDescent="0.25">
      <c r="A35" s="7">
        <v>30</v>
      </c>
      <c r="B35" s="7" t="str">
        <f>phone1819[[#This Row],[Company]]</f>
        <v>Keystone Aviation, LLC</v>
      </c>
      <c r="C35" s="8"/>
      <c r="E35" s="9" t="s">
        <v>207</v>
      </c>
      <c r="F35" s="27" t="s">
        <v>208</v>
      </c>
      <c r="G35" s="7" t="s">
        <v>69</v>
      </c>
      <c r="H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
N928ST: SLC
N6950C: SLC</v>
      </c>
      <c r="I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N100GX: 
N928ST: UT
N6950C: UT</v>
      </c>
      <c r="J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
N928ST: United States
N6950C: United States</v>
      </c>
      <c r="K35" s="7" t="s">
        <v>209</v>
      </c>
      <c r="L3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35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3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5" s="9" t="s">
        <v>240</v>
      </c>
      <c r="P35" s="9" t="s">
        <v>241</v>
      </c>
      <c r="Q35" s="9" t="s">
        <v>242</v>
      </c>
      <c r="R35" s="7" t="s">
        <v>213</v>
      </c>
      <c r="S3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3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5" s="7" t="str">
        <f>phone1819[[#This Row],[CONTACTFIRSTNAME]]&amp;"^"&amp;phone1819[[#This Row],[CONTACTLASTNAME]]&amp;"^"&amp;phone1819[[#This Row],[REGNBR]]</f>
        <v>Charlie^Chamberlain^N100GX, N928ST, N6950C</v>
      </c>
      <c r="X3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5" s="37">
        <v>3</v>
      </c>
      <c r="Z35" s="14" t="s">
        <v>204</v>
      </c>
      <c r="AD35" s="9" t="str">
        <f>IFERROR(IF(INDEX([1]!email[#All],MATCH(phone1819[[#This Row],[Combined]],[1]!email[[#All],[combine]],0),2)=0,"",INDEX([1]!email[#All],MATCH(phone1819[[#This Row],[Combined]],[1]!email[[#All],[combine]],0),2)),"")</f>
        <v>cchamberlain@keystoneaviation.com</v>
      </c>
      <c r="AG3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36" spans="1:33" ht="180" x14ac:dyDescent="0.25">
      <c r="A36" s="7">
        <v>72</v>
      </c>
      <c r="B36" s="7" t="str">
        <f>phone1819[[#This Row],[Company]]</f>
        <v>Pinnacle Aviation, Inc.</v>
      </c>
      <c r="C36" s="8" t="s">
        <v>110</v>
      </c>
      <c r="D36" s="7" t="s">
        <v>111</v>
      </c>
      <c r="E36" s="9" t="s">
        <v>103</v>
      </c>
      <c r="F36" s="8" t="s">
        <v>104</v>
      </c>
      <c r="G36" s="7" t="s">
        <v>69</v>
      </c>
      <c r="H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36" s="7" t="s">
        <v>112</v>
      </c>
      <c r="L3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36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3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6" s="9" t="s">
        <v>243</v>
      </c>
      <c r="P36" s="9" t="s">
        <v>244</v>
      </c>
      <c r="Q36" s="9" t="s">
        <v>64</v>
      </c>
      <c r="R36" s="11" t="s">
        <v>116</v>
      </c>
      <c r="S3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6" s="7" t="str">
        <f>phone1819[[#This Row],[CONTACTFIRSTNAME]]&amp;"^"&amp;phone1819[[#This Row],[CONTACTLASTNAME]]&amp;"^"&amp;phone1819[[#This Row],[REGNBR]]</f>
        <v>Scott^Guetti^N209AW</v>
      </c>
      <c r="X3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6" s="13">
        <v>1</v>
      </c>
      <c r="Z36" s="14" t="s">
        <v>204</v>
      </c>
      <c r="AB36" s="9" t="s">
        <v>245</v>
      </c>
      <c r="AC36" s="6" t="s">
        <v>246</v>
      </c>
      <c r="AD36" s="31" t="str">
        <f>IFERROR(IF(INDEX([1]!email[#All],MATCH(phone1819[[#This Row],[Combined]],[1]!email[[#All],[combine]],0),2)=0,"",INDEX([1]!email[#All],MATCH(phone1819[[#This Row],[Combined]],[1]!email[[#All],[combine]],0),2)),"")</f>
        <v>sg@pinnacleaviation.com</v>
      </c>
      <c r="AE36" s="28">
        <v>44662</v>
      </c>
      <c r="AF36" s="15" t="s">
        <v>247</v>
      </c>
      <c r="AG3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37" spans="1:33" ht="30" x14ac:dyDescent="0.25">
      <c r="A37" s="7">
        <v>168</v>
      </c>
      <c r="B37" s="21" t="str">
        <f>phone1819[[#This Row],[Company]]</f>
        <v>Knight Air, LLC</v>
      </c>
      <c r="C37" s="38" t="s">
        <v>248</v>
      </c>
      <c r="D37" s="7" t="s">
        <v>34</v>
      </c>
      <c r="E37" s="9" t="s">
        <v>249</v>
      </c>
      <c r="F37" s="8" t="s">
        <v>250</v>
      </c>
      <c r="G37" s="7" t="s">
        <v>37</v>
      </c>
      <c r="H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N390KX: SCF</v>
      </c>
      <c r="I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N390KX: AZ</v>
      </c>
      <c r="J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N390KX: United States</v>
      </c>
      <c r="K37" s="21" t="s">
        <v>251</v>
      </c>
      <c r="L3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Phoenix</v>
      </c>
      <c r="M37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3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7" s="9" t="s">
        <v>252</v>
      </c>
      <c r="P37" s="9" t="s">
        <v>253</v>
      </c>
      <c r="Q37" s="9" t="s">
        <v>73</v>
      </c>
      <c r="R37" s="7"/>
      <c r="S3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3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7" s="7" t="str">
        <f>phone1819[[#This Row],[CONTACTFIRSTNAME]]&amp;"^"&amp;phone1819[[#This Row],[CONTACTLASTNAME]]&amp;"^"&amp;phone1819[[#This Row],[REGNBR]]</f>
        <v>Todd^Carlson^N390KX</v>
      </c>
      <c r="X3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7" s="37">
        <v>3</v>
      </c>
      <c r="Z37" s="14" t="s">
        <v>204</v>
      </c>
      <c r="AD37" s="9" t="str">
        <f>IFERROR(IF(INDEX([1]!email[#All],MATCH(phone1819[[#This Row],[Combined]],[1]!email[[#All],[combine]],0),2)=0,"",INDEX([1]!email[#All],MATCH(phone1819[[#This Row],[Combined]],[1]!email[[#All],[combine]],0),2)),"")</f>
        <v>toddc@knighttrans.com</v>
      </c>
      <c r="AG3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38" spans="1:33" ht="30" x14ac:dyDescent="0.25">
      <c r="A38" s="7">
        <v>230</v>
      </c>
      <c r="B38" s="7" t="str">
        <f>phone1819[[#This Row],[Company]]</f>
        <v>CareFlight Limited</v>
      </c>
      <c r="C38" s="8" t="s">
        <v>254</v>
      </c>
      <c r="D38" s="7" t="s">
        <v>255</v>
      </c>
      <c r="E38" s="9" t="s">
        <v>256</v>
      </c>
      <c r="F38" s="8" t="s">
        <v>257</v>
      </c>
      <c r="G38" s="7" t="s">
        <v>258</v>
      </c>
      <c r="H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VH-OVG: DRW</v>
      </c>
      <c r="I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VH-OVG: NT</v>
      </c>
      <c r="J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VH-OVG: Australia</v>
      </c>
      <c r="K38" s="7" t="s">
        <v>259</v>
      </c>
      <c r="L3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Wentworthville</v>
      </c>
      <c r="M3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3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38" s="9" t="s">
        <v>260</v>
      </c>
      <c r="P38" s="9" t="s">
        <v>261</v>
      </c>
      <c r="Q38" s="9"/>
      <c r="R38" s="7" t="s">
        <v>262</v>
      </c>
      <c r="S3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8" s="7" t="str">
        <f>phone1819[[#This Row],[CONTACTFIRSTNAME]]&amp;"^"&amp;phone1819[[#This Row],[CONTACTLASTNAME]]&amp;"^"&amp;phone1819[[#This Row],[REGNBR]]</f>
        <v>Trent^Acton^VH-OVG</v>
      </c>
      <c r="X3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8" s="39">
        <v>1</v>
      </c>
      <c r="Z38" s="7" t="s">
        <v>204</v>
      </c>
      <c r="AC38" s="9" t="s">
        <v>263</v>
      </c>
      <c r="AD38" s="7" t="str">
        <f>IFERROR(IF(INDEX([1]!email[#All],MATCH(phone1819[[#This Row],[Combined]],[1]!email[[#All],[combine]],0),2)=0,"",INDEX([1]!email[#All],MATCH(phone1819[[#This Row],[Combined]],[1]!email[[#All],[combine]],0),2)),"")</f>
        <v>trent.acton@careflight.org</v>
      </c>
      <c r="AG3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39" spans="1:33" x14ac:dyDescent="0.25">
      <c r="A39" s="7">
        <v>230</v>
      </c>
      <c r="B39" s="21" t="str">
        <f>phone1819[[#This Row],[Company]]</f>
        <v>CareFlight Limited</v>
      </c>
      <c r="C39" s="8" t="s">
        <v>264</v>
      </c>
      <c r="D39" s="7" t="s">
        <v>121</v>
      </c>
      <c r="E39" s="9" t="s">
        <v>256</v>
      </c>
      <c r="F39" s="8" t="s">
        <v>257</v>
      </c>
      <c r="G39" s="7" t="s">
        <v>175</v>
      </c>
      <c r="H39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VH-OVG: DRW</v>
      </c>
      <c r="I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VH-OVG: NT</v>
      </c>
      <c r="J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VH-OVG: Australia</v>
      </c>
      <c r="K39" s="7" t="s">
        <v>259</v>
      </c>
      <c r="L3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Wentworthville</v>
      </c>
      <c r="M3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3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39" s="9" t="s">
        <v>265</v>
      </c>
      <c r="P39" s="9" t="s">
        <v>266</v>
      </c>
      <c r="Q39" s="9" t="s">
        <v>267</v>
      </c>
      <c r="R39" s="7" t="s">
        <v>262</v>
      </c>
      <c r="S3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9" s="7" t="str">
        <f>phone1819[[#This Row],[CONTACTFIRSTNAME]]&amp;"^"&amp;phone1819[[#This Row],[CONTACTLASTNAME]]&amp;"^"&amp;phone1819[[#This Row],[REGNBR]]</f>
        <v>Jody^Mills^VH-OVG</v>
      </c>
      <c r="X3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9" s="10"/>
      <c r="Z39" s="7" t="s">
        <v>204</v>
      </c>
      <c r="AD39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G3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40" spans="1:33" ht="30" x14ac:dyDescent="0.25">
      <c r="A40" s="7">
        <v>230</v>
      </c>
      <c r="B40" s="21" t="str">
        <f>phone1819[[#This Row],[Company]]</f>
        <v>CareFlight Limited</v>
      </c>
      <c r="C40" s="8" t="s">
        <v>264</v>
      </c>
      <c r="D40" s="7" t="s">
        <v>121</v>
      </c>
      <c r="E40" s="9" t="s">
        <v>256</v>
      </c>
      <c r="F40" s="8" t="s">
        <v>257</v>
      </c>
      <c r="G40" s="7" t="s">
        <v>175</v>
      </c>
      <c r="H40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VH-OVG: DRW</v>
      </c>
      <c r="I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VH-OVG: NT</v>
      </c>
      <c r="J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VH-OVG: Australia</v>
      </c>
      <c r="K40" s="7" t="s">
        <v>259</v>
      </c>
      <c r="L4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Wentworthville</v>
      </c>
      <c r="M4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4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40" s="9" t="s">
        <v>268</v>
      </c>
      <c r="P40" s="9" t="s">
        <v>269</v>
      </c>
      <c r="Q40" s="9" t="s">
        <v>270</v>
      </c>
      <c r="R40" s="7" t="s">
        <v>262</v>
      </c>
      <c r="S4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3/21-Unsub, Sent, Opens-1</v>
      </c>
      <c r="T4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0" s="7" t="str">
        <f>phone1819[[#This Row],[CONTACTFIRSTNAME]]&amp;"^"&amp;phone1819[[#This Row],[CONTACTLASTNAME]]&amp;"^"&amp;phone1819[[#This Row],[REGNBR]]</f>
        <v>Andrew^Refshauge^VH-OVG</v>
      </c>
      <c r="X4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0" s="10"/>
      <c r="Z40" s="7" t="s">
        <v>204</v>
      </c>
      <c r="AD40" s="7" t="str">
        <f>IFERROR(IF(INDEX([1]!email[#All],MATCH(phone1819[[#This Row],[Combined]],[1]!email[[#All],[combine]],0),2)=0,"",INDEX([1]!email[#All],MATCH(phone1819[[#This Row],[Combined]],[1]!email[[#All],[combine]],0),2)),"")</f>
        <v>andrew.refshauge@careflight.org</v>
      </c>
      <c r="AG4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41" spans="1:33" x14ac:dyDescent="0.25">
      <c r="A41" s="7">
        <v>230</v>
      </c>
      <c r="B41" s="7" t="str">
        <f>phone1819[[#This Row],[Company]]</f>
        <v>CareFlight Limited</v>
      </c>
      <c r="C41" s="8" t="s">
        <v>271</v>
      </c>
      <c r="D41" s="7" t="s">
        <v>130</v>
      </c>
      <c r="E41" s="9" t="s">
        <v>256</v>
      </c>
      <c r="F41" s="8" t="s">
        <v>257</v>
      </c>
      <c r="G41" s="7" t="s">
        <v>258</v>
      </c>
      <c r="H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VH-OVG: DRW</v>
      </c>
      <c r="I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VH-OVG: NT</v>
      </c>
      <c r="J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VH-OVG: Australia</v>
      </c>
      <c r="K41" s="7" t="s">
        <v>259</v>
      </c>
      <c r="L4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Wentworthville</v>
      </c>
      <c r="M4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4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41" s="9" t="s">
        <v>265</v>
      </c>
      <c r="P41" s="9" t="s">
        <v>266</v>
      </c>
      <c r="Q41" s="9" t="s">
        <v>267</v>
      </c>
      <c r="R41" s="7" t="s">
        <v>262</v>
      </c>
      <c r="S4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1" s="7" t="str">
        <f>phone1819[[#This Row],[CONTACTFIRSTNAME]]&amp;"^"&amp;phone1819[[#This Row],[CONTACTLASTNAME]]&amp;"^"&amp;phone1819[[#This Row],[REGNBR]]</f>
        <v>Jody^Mills^VH-OVG</v>
      </c>
      <c r="X4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1" s="10"/>
      <c r="Z41" s="7" t="s">
        <v>204</v>
      </c>
      <c r="AD41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G4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42" spans="1:33" ht="45" x14ac:dyDescent="0.25">
      <c r="A42" s="7">
        <v>54</v>
      </c>
      <c r="B42" s="7" t="str">
        <f>phone1819[[#This Row],[Company]]</f>
        <v>Grayhawk Development</v>
      </c>
      <c r="C42" s="8" t="s">
        <v>272</v>
      </c>
      <c r="D42" s="7" t="s">
        <v>34</v>
      </c>
      <c r="E42" s="9" t="s">
        <v>273</v>
      </c>
      <c r="F42" s="8" t="s">
        <v>274</v>
      </c>
      <c r="G42" s="7" t="s">
        <v>147</v>
      </c>
      <c r="H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2" s="7" t="s">
        <v>275</v>
      </c>
      <c r="L42" s="7" t="s">
        <v>276</v>
      </c>
      <c r="M42" s="29" t="s">
        <v>277</v>
      </c>
      <c r="N42" s="7" t="s">
        <v>83</v>
      </c>
      <c r="O42" s="9" t="s">
        <v>278</v>
      </c>
      <c r="P42" s="9" t="s">
        <v>279</v>
      </c>
      <c r="Q42" s="9" t="s">
        <v>280</v>
      </c>
      <c r="R42" s="11" t="s">
        <v>281</v>
      </c>
      <c r="S4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 xml:space="preserve"> </v>
      </c>
      <c r="U42" s="7" t="str">
        <f>phone1819[[#This Row],[CONTACTFIRSTNAME]]&amp;"^"&amp;phone1819[[#This Row],[CONTACTLASTNAME]]&amp;"^"&amp;phone1819[[#This Row],[REGNBR]]</f>
        <v>Clesson^Hill^N150MT</v>
      </c>
      <c r="X4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2" s="13">
        <v>1</v>
      </c>
      <c r="Z42" s="14" t="s">
        <v>282</v>
      </c>
      <c r="AC42" s="9" t="s">
        <v>283</v>
      </c>
      <c r="AD42" s="9" t="str">
        <f>IFERROR(IF(INDEX([1]!email[#All],MATCH(phone1819[[#This Row],[Combined]],[1]!email[[#All],[combine]],0),2)=0,"",INDEX([1]!email[#All],MATCH(phone1819[[#This Row],[Combined]],[1]!email[[#All],[combine]],0),2)),"")</f>
        <v>clessen@grayhawkdevelopment.com</v>
      </c>
      <c r="AG4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43" spans="1:33" x14ac:dyDescent="0.25">
      <c r="A43" s="7">
        <v>54</v>
      </c>
      <c r="B43" s="7" t="str">
        <f>phone1819[[#This Row],[Company]]</f>
        <v>GH Consulting Services, LLC</v>
      </c>
      <c r="C43" s="8" t="s">
        <v>272</v>
      </c>
      <c r="D43" s="7" t="s">
        <v>34</v>
      </c>
      <c r="E43" s="9" t="s">
        <v>273</v>
      </c>
      <c r="F43" s="8" t="s">
        <v>274</v>
      </c>
      <c r="G43" s="7" t="s">
        <v>147</v>
      </c>
      <c r="H4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3" s="7" t="s">
        <v>284</v>
      </c>
      <c r="L4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43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3" s="9" t="s">
        <v>285</v>
      </c>
      <c r="P43" s="9" t="s">
        <v>286</v>
      </c>
      <c r="Q43" s="9" t="s">
        <v>287</v>
      </c>
      <c r="R43" s="11" t="s">
        <v>281</v>
      </c>
      <c r="S4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3" s="7" t="str">
        <f>phone1819[[#This Row],[CONTACTFIRSTNAME]]&amp;"^"&amp;phone1819[[#This Row],[CONTACTLASTNAME]]&amp;"^"&amp;phone1819[[#This Row],[REGNBR]]</f>
        <v>Gregg^Tryhus^N150MT</v>
      </c>
      <c r="X4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3" s="13">
        <v>1</v>
      </c>
      <c r="Z43" s="14" t="s">
        <v>282</v>
      </c>
      <c r="AC43" s="31" t="s">
        <v>288</v>
      </c>
      <c r="AD43" s="9" t="str">
        <f>IFERROR(IF(INDEX([1]!email[#All],MATCH(phone1819[[#This Row],[Combined]],[1]!email[[#All],[combine]],0),2)=0,"",INDEX([1]!email[#All],MATCH(phone1819[[#This Row],[Combined]],[1]!email[[#All],[combine]],0),2)),"")</f>
        <v>gregg@grayhawkdevelopment.com</v>
      </c>
      <c r="AG4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44" spans="1:33" ht="30" x14ac:dyDescent="0.25">
      <c r="A44" s="7">
        <v>54</v>
      </c>
      <c r="B44" s="7" t="str">
        <f>phone1819[[#This Row],[Company]]</f>
        <v>Nick Chapman Consulting, LLC</v>
      </c>
      <c r="C44" s="8" t="s">
        <v>289</v>
      </c>
      <c r="D44" s="7" t="s">
        <v>34</v>
      </c>
      <c r="E44" s="9" t="s">
        <v>273</v>
      </c>
      <c r="F44" s="8" t="s">
        <v>274</v>
      </c>
      <c r="G44" s="7" t="s">
        <v>147</v>
      </c>
      <c r="H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4" s="7" t="s">
        <v>290</v>
      </c>
      <c r="L4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Phoenix</v>
      </c>
      <c r="M44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4" s="9" t="s">
        <v>291</v>
      </c>
      <c r="P44" s="9" t="s">
        <v>292</v>
      </c>
      <c r="Q44" s="9" t="s">
        <v>108</v>
      </c>
      <c r="R44" s="7"/>
      <c r="S4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4" s="7" t="str">
        <f>phone1819[[#This Row],[CONTACTFIRSTNAME]]&amp;"^"&amp;phone1819[[#This Row],[CONTACTLASTNAME]]&amp;"^"&amp;phone1819[[#This Row],[REGNBR]]</f>
        <v>Nicolas^Chapman^N150MT</v>
      </c>
      <c r="X4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4" s="13">
        <v>1</v>
      </c>
      <c r="Z44" s="14" t="s">
        <v>282</v>
      </c>
      <c r="AC44" s="31" t="s">
        <v>293</v>
      </c>
      <c r="AD4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4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Dallas Texas</v>
      </c>
    </row>
    <row r="45" spans="1:33" ht="45" x14ac:dyDescent="0.25">
      <c r="A45" s="7">
        <v>54</v>
      </c>
      <c r="B45" s="40" t="str">
        <f>phone1819[[#This Row],[Company]]</f>
        <v>Bradley Mack Aviation, Inc.</v>
      </c>
      <c r="C45" s="8" t="s">
        <v>294</v>
      </c>
      <c r="D45" s="7" t="s">
        <v>111</v>
      </c>
      <c r="E45" s="9" t="s">
        <v>273</v>
      </c>
      <c r="F45" s="8" t="s">
        <v>274</v>
      </c>
      <c r="G45" s="7" t="s">
        <v>69</v>
      </c>
      <c r="H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5" s="7" t="s">
        <v>295</v>
      </c>
      <c r="L4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45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5" s="41" t="s">
        <v>296</v>
      </c>
      <c r="P45" s="41" t="s">
        <v>297</v>
      </c>
      <c r="Q45" s="41" t="s">
        <v>108</v>
      </c>
      <c r="R45" s="7"/>
      <c r="S4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4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5" s="7" t="str">
        <f>phone1819[[#This Row],[CONTACTFIRSTNAME]]&amp;"^"&amp;phone1819[[#This Row],[CONTACTLASTNAME]]&amp;"^"&amp;phone1819[[#This Row],[REGNBR]]</f>
        <v>Mary^Randolph^N150MT</v>
      </c>
      <c r="X4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5" s="19">
        <v>2</v>
      </c>
      <c r="Z45" s="14" t="s">
        <v>282</v>
      </c>
      <c r="AB45" s="9" t="s">
        <v>298</v>
      </c>
      <c r="AC45" s="9" t="s">
        <v>299</v>
      </c>
      <c r="AD45" s="9" t="str">
        <f>IFERROR(IF(INDEX([1]!email[#All],MATCH(phone1819[[#This Row],[Combined]],[1]!email[[#All],[combine]],0),2)=0,"",INDEX([1]!email[#All],MATCH(phone1819[[#This Row],[Combined]],[1]!email[[#All],[combine]],0),2)),"")</f>
        <v>mary@bradleymackaviation.com</v>
      </c>
      <c r="AE45" s="36">
        <v>44657</v>
      </c>
      <c r="AF45" s="15" t="s">
        <v>300</v>
      </c>
      <c r="AG4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46" spans="1:33" ht="30" x14ac:dyDescent="0.25">
      <c r="A46" s="7">
        <v>54</v>
      </c>
      <c r="B46" s="40" t="str">
        <f>phone1819[[#This Row],[Company]]</f>
        <v>Bradley Mack Aviation, Inc.</v>
      </c>
      <c r="C46" s="8" t="s">
        <v>301</v>
      </c>
      <c r="D46" s="7" t="s">
        <v>130</v>
      </c>
      <c r="E46" s="9" t="s">
        <v>273</v>
      </c>
      <c r="F46" s="8" t="s">
        <v>274</v>
      </c>
      <c r="G46" s="7" t="s">
        <v>69</v>
      </c>
      <c r="H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6" s="7" t="s">
        <v>295</v>
      </c>
      <c r="L4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46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6" s="41" t="s">
        <v>296</v>
      </c>
      <c r="P46" s="41" t="s">
        <v>297</v>
      </c>
      <c r="Q46" s="41" t="s">
        <v>108</v>
      </c>
      <c r="R46" s="7"/>
      <c r="S4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4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6" s="7" t="str">
        <f>phone1819[[#This Row],[CONTACTFIRSTNAME]]&amp;"^"&amp;phone1819[[#This Row],[CONTACTLASTNAME]]&amp;"^"&amp;phone1819[[#This Row],[REGNBR]]</f>
        <v>Mary^Randolph^N150MT</v>
      </c>
      <c r="X4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6" s="19">
        <v>2</v>
      </c>
      <c r="Z46" s="14" t="s">
        <v>282</v>
      </c>
      <c r="AB46" s="9" t="s">
        <v>302</v>
      </c>
      <c r="AC46" s="9" t="s">
        <v>303</v>
      </c>
      <c r="AD46" s="9" t="str">
        <f>IFERROR(IF(INDEX([1]!email[#All],MATCH(phone1819[[#This Row],[Combined]],[1]!email[[#All],[combine]],0),2)=0,"",INDEX([1]!email[#All],MATCH(phone1819[[#This Row],[Combined]],[1]!email[[#All],[combine]],0),2)),"")</f>
        <v>mary@bradleymackaviation.com</v>
      </c>
      <c r="AG4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47" spans="1:33" ht="135" x14ac:dyDescent="0.25">
      <c r="A47" s="7">
        <v>58</v>
      </c>
      <c r="B47" s="40" t="str">
        <f>phone1819[[#This Row],[Company]]</f>
        <v>Talon Tactical Management, LLC</v>
      </c>
      <c r="C47" s="8" t="s">
        <v>304</v>
      </c>
      <c r="D47" s="7" t="s">
        <v>34</v>
      </c>
      <c r="E47" s="9" t="s">
        <v>305</v>
      </c>
      <c r="F47" s="8" t="s">
        <v>306</v>
      </c>
      <c r="G47" s="7" t="s">
        <v>37</v>
      </c>
      <c r="H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N151PW: SCF</v>
      </c>
      <c r="I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N151PW: AZ</v>
      </c>
      <c r="J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N151PW: United States</v>
      </c>
      <c r="K47" s="7" t="s">
        <v>307</v>
      </c>
      <c r="L4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47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7" s="41" t="s">
        <v>308</v>
      </c>
      <c r="P47" s="41" t="s">
        <v>309</v>
      </c>
      <c r="Q47" s="41" t="s">
        <v>108</v>
      </c>
      <c r="R47" s="7"/>
      <c r="S4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7" s="7" t="str">
        <f>phone1819[[#This Row],[CONTACTFIRSTNAME]]&amp;"^"&amp;phone1819[[#This Row],[CONTACTLASTNAME]]&amp;"^"&amp;phone1819[[#This Row],[REGNBR]]</f>
        <v>David^Megdal^N151PW</v>
      </c>
      <c r="X4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7" s="13">
        <v>1</v>
      </c>
      <c r="Z47" s="14" t="s">
        <v>282</v>
      </c>
      <c r="AC47" s="41" t="s">
        <v>310</v>
      </c>
      <c r="AD47" s="41" t="str">
        <f>IFERROR(IF(INDEX([1]!email[#All],MATCH(phone1819[[#This Row],[Combined]],[1]!email[[#All],[combine]],0),2)=0,"",INDEX([1]!email[#All],MATCH(phone1819[[#This Row],[Combined]],[1]!email[[#All],[combine]],0),2)),"")</f>
        <v/>
      </c>
      <c r="AG4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Beverly Hills and Long Beach California</v>
      </c>
    </row>
    <row r="48" spans="1:33" ht="45" x14ac:dyDescent="0.25">
      <c r="A48" s="7">
        <v>66</v>
      </c>
      <c r="B48" s="7" t="str">
        <f>phone1819[[#This Row],[Company]]</f>
        <v>CAF, LLC</v>
      </c>
      <c r="C48" s="8" t="s">
        <v>311</v>
      </c>
      <c r="D48" s="7" t="s">
        <v>34</v>
      </c>
      <c r="E48" s="9" t="s">
        <v>312</v>
      </c>
      <c r="F48" s="8" t="s">
        <v>313</v>
      </c>
      <c r="G48" s="7" t="s">
        <v>175</v>
      </c>
      <c r="H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N192SW: PTS</v>
      </c>
      <c r="I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N192SW: KS</v>
      </c>
      <c r="J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N192SW: United States</v>
      </c>
      <c r="K48" s="7" t="s">
        <v>314</v>
      </c>
      <c r="L4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Pittsburg</v>
      </c>
      <c r="M48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4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8" s="9" t="s">
        <v>315</v>
      </c>
      <c r="P48" s="9" t="s">
        <v>316</v>
      </c>
      <c r="Q48" s="9" t="s">
        <v>212</v>
      </c>
      <c r="R48" s="7"/>
      <c r="S4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4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8" s="7" t="str">
        <f>phone1819[[#This Row],[CONTACTFIRSTNAME]]&amp;"^"&amp;phone1819[[#This Row],[CONTACTLASTNAME]]&amp;"^"&amp;phone1819[[#This Row],[REGNBR]]</f>
        <v>Nathan^Keizer^N192SW</v>
      </c>
      <c r="X4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8" s="13">
        <v>1</v>
      </c>
      <c r="Z48" s="14" t="s">
        <v>282</v>
      </c>
      <c r="AC48" s="9" t="s">
        <v>317</v>
      </c>
      <c r="AD48" s="9" t="str">
        <f>IFERROR(IF(INDEX([1]!email[#All],MATCH(phone1819[[#This Row],[Combined]],[1]!email[[#All],[combine]],0),2)=0,"",INDEX([1]!email[#All],MATCH(phone1819[[#This Row],[Combined]],[1]!email[[#All],[combine]],0),2)),"")</f>
        <v>luv2fly1981@aol.com</v>
      </c>
      <c r="AE48" s="28"/>
      <c r="AG4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Kansas</v>
      </c>
    </row>
    <row r="49" spans="1:33" ht="135" x14ac:dyDescent="0.25">
      <c r="A49" s="7">
        <v>94</v>
      </c>
      <c r="B49" s="7" t="str">
        <f>phone1819[[#This Row],[Company]]</f>
        <v>Schussboomer Systems, Inc.</v>
      </c>
      <c r="C49" s="8" t="s">
        <v>318</v>
      </c>
      <c r="D49" s="7" t="s">
        <v>319</v>
      </c>
      <c r="E49" s="9" t="s">
        <v>320</v>
      </c>
      <c r="F49" s="8" t="s">
        <v>321</v>
      </c>
      <c r="G49" s="7" t="s">
        <v>175</v>
      </c>
      <c r="H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N29JW: MVW</v>
      </c>
      <c r="I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N29JW: WA</v>
      </c>
      <c r="J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N29JW: United States</v>
      </c>
      <c r="K49" s="7" t="s">
        <v>322</v>
      </c>
      <c r="L4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Anacortes</v>
      </c>
      <c r="M4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WA</v>
      </c>
      <c r="N4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9" s="9" t="s">
        <v>323</v>
      </c>
      <c r="P49" s="9" t="s">
        <v>324</v>
      </c>
      <c r="Q49" s="9" t="s">
        <v>51</v>
      </c>
      <c r="R49" s="7"/>
      <c r="S4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Opens-6, Clicks-1</v>
      </c>
      <c r="T4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9" s="7" t="str">
        <f>phone1819[[#This Row],[CONTACTFIRSTNAME]]&amp;"^"&amp;phone1819[[#This Row],[CONTACTLASTNAME]]&amp;"^"&amp;phone1819[[#This Row],[REGNBR]]</f>
        <v>Kevin^Welch^N29JW</v>
      </c>
      <c r="X4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9" s="13">
        <v>1</v>
      </c>
      <c r="Z49" s="14" t="s">
        <v>282</v>
      </c>
      <c r="AB49" s="24"/>
      <c r="AC49" s="9" t="s">
        <v>325</v>
      </c>
      <c r="AD49" s="9" t="str">
        <f>IFERROR(IF(INDEX([1]!email[#All],MATCH(phone1819[[#This Row],[Combined]],[1]!email[[#All],[combine]],0),2)=0,"",INDEX([1]!email[#All],MATCH(phone1819[[#This Row],[Combined]],[1]!email[[#All],[combine]],0),2)),"")</f>
        <v>kevin@schussboomer.net</v>
      </c>
      <c r="AE49" s="28">
        <v>44658</v>
      </c>
      <c r="AF49" s="15" t="s">
        <v>326</v>
      </c>
      <c r="AG4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Bellingham Olympia and Vancouver Washington</v>
      </c>
    </row>
    <row r="50" spans="1:33" ht="30" x14ac:dyDescent="0.25">
      <c r="A50" s="7">
        <v>94</v>
      </c>
      <c r="B50" s="7" t="str">
        <f>phone1819[[#This Row],[Company]]</f>
        <v>Schussboomer Systems, Inc.</v>
      </c>
      <c r="C50" s="8" t="s">
        <v>327</v>
      </c>
      <c r="D50" s="7" t="s">
        <v>76</v>
      </c>
      <c r="E50" s="9" t="s">
        <v>320</v>
      </c>
      <c r="F50" s="8" t="s">
        <v>321</v>
      </c>
      <c r="G50" s="7" t="s">
        <v>175</v>
      </c>
      <c r="H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N29JW: MVW</v>
      </c>
      <c r="I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N29JW: WA</v>
      </c>
      <c r="J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N29JW: United States</v>
      </c>
      <c r="K50" s="7" t="s">
        <v>322</v>
      </c>
      <c r="L5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Anacortes</v>
      </c>
      <c r="M5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WA</v>
      </c>
      <c r="N5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0" s="9" t="s">
        <v>323</v>
      </c>
      <c r="P50" s="9" t="s">
        <v>324</v>
      </c>
      <c r="Q50" s="9" t="s">
        <v>51</v>
      </c>
      <c r="R50" s="7"/>
      <c r="S5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Opens-6, Clicks-1</v>
      </c>
      <c r="T5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0" s="7" t="str">
        <f>phone1819[[#This Row],[CONTACTFIRSTNAME]]&amp;"^"&amp;phone1819[[#This Row],[CONTACTLASTNAME]]&amp;"^"&amp;phone1819[[#This Row],[REGNBR]]</f>
        <v>Kevin^Welch^N29JW</v>
      </c>
      <c r="X5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0" s="13">
        <v>1</v>
      </c>
      <c r="Z50" s="14" t="s">
        <v>282</v>
      </c>
      <c r="AD50" s="9" t="str">
        <f>IFERROR(IF(INDEX([1]!email[#All],MATCH(phone1819[[#This Row],[Combined]],[1]!email[[#All],[combine]],0),2)=0,"",INDEX([1]!email[#All],MATCH(phone1819[[#This Row],[Combined]],[1]!email[[#All],[combine]],0),2)),"")</f>
        <v>kevin@schussboomer.net</v>
      </c>
      <c r="AE50" s="42"/>
      <c r="AG5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Bellingham Olympia and Vancouver Washington</v>
      </c>
    </row>
    <row r="51" spans="1:33" ht="30" x14ac:dyDescent="0.25">
      <c r="A51" s="7">
        <v>168</v>
      </c>
      <c r="B51" s="21" t="str">
        <f>phone1819[[#This Row],[Company]]</f>
        <v>Martis Holdings, LLC</v>
      </c>
      <c r="C51" s="8"/>
      <c r="E51" s="9" t="s">
        <v>328</v>
      </c>
      <c r="F51" s="8" t="s">
        <v>329</v>
      </c>
      <c r="G51" s="7" t="s">
        <v>147</v>
      </c>
      <c r="H51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N719KX: SCF</v>
      </c>
      <c r="I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N719KX: AZ</v>
      </c>
      <c r="J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N719KX: United States</v>
      </c>
      <c r="K51" s="7" t="s">
        <v>330</v>
      </c>
      <c r="L5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51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5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1" s="22" t="s">
        <v>323</v>
      </c>
      <c r="P51" s="22" t="s">
        <v>331</v>
      </c>
      <c r="Q51" s="22" t="s">
        <v>108</v>
      </c>
      <c r="R51" s="7"/>
      <c r="S5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Opens-1, Clicks-2</v>
      </c>
      <c r="T5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1" s="7" t="str">
        <f>phone1819[[#This Row],[CONTACTFIRSTNAME]]&amp;"^"&amp;phone1819[[#This Row],[CONTACTLASTNAME]]&amp;"^"&amp;phone1819[[#This Row],[REGNBR]]</f>
        <v>Kevin^Knight^N719KX</v>
      </c>
      <c r="X5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1" s="13">
        <v>1</v>
      </c>
      <c r="Z51" s="14" t="s">
        <v>282</v>
      </c>
      <c r="AC51" s="22"/>
      <c r="AD51" s="22" t="str">
        <f>IFERROR(IF(INDEX([1]!email[#All],MATCH(phone1819[[#This Row],[Combined]],[1]!email[[#All],[combine]],0),2)=0,"",INDEX([1]!email[#All],MATCH(phone1819[[#This Row],[Combined]],[1]!email[[#All],[combine]],0),2)),"")</f>
        <v>kevink@knighttrans.com</v>
      </c>
      <c r="AE51" s="36"/>
      <c r="AG5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52" spans="1:33" ht="60" x14ac:dyDescent="0.25">
      <c r="A52" s="7">
        <v>168</v>
      </c>
      <c r="B52" s="21" t="str">
        <f>phone1819[[#This Row],[Company]]</f>
        <v>Martis Holdings, LLC</v>
      </c>
      <c r="C52" s="8" t="s">
        <v>332</v>
      </c>
      <c r="E52" s="9" t="s">
        <v>328</v>
      </c>
      <c r="F52" s="8" t="s">
        <v>329</v>
      </c>
      <c r="G52" s="7" t="s">
        <v>147</v>
      </c>
      <c r="H52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N719KX: SCF</v>
      </c>
      <c r="I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N719KX: AZ</v>
      </c>
      <c r="J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N719KX: United States</v>
      </c>
      <c r="K52" s="7" t="s">
        <v>330</v>
      </c>
      <c r="L5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52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5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2" s="22" t="s">
        <v>333</v>
      </c>
      <c r="P52" s="22" t="s">
        <v>334</v>
      </c>
      <c r="Q52" s="22" t="s">
        <v>335</v>
      </c>
      <c r="R52" s="7"/>
      <c r="S5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52" s="7" t="str">
        <f>phone1819[[#This Row],[CONTACTFIRSTNAME]]&amp;"^"&amp;phone1819[[#This Row],[CONTACTLASTNAME]]&amp;"^"&amp;phone1819[[#This Row],[REGNBR]]</f>
        <v>Bud^Frarer^N719KX</v>
      </c>
      <c r="X5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2" s="13">
        <v>1</v>
      </c>
      <c r="Z52" s="14" t="s">
        <v>282</v>
      </c>
      <c r="AC52" s="22" t="s">
        <v>336</v>
      </c>
      <c r="AD52" s="22" t="str">
        <f>IFERROR(IF(INDEX([1]!email[#All],MATCH(phone1819[[#This Row],[Combined]],[1]!email[[#All],[combine]],0),2)=0,"",INDEX([1]!email[#All],MATCH(phone1819[[#This Row],[Combined]],[1]!email[[#All],[combine]],0),2)),"")</f>
        <v/>
      </c>
      <c r="AE52" s="36">
        <v>44656</v>
      </c>
      <c r="AF52" s="15" t="s">
        <v>337</v>
      </c>
      <c r="AG5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53" spans="1:33" x14ac:dyDescent="0.25">
      <c r="A53" s="7">
        <v>168</v>
      </c>
      <c r="B53" s="21" t="str">
        <f>phone1819[[#This Row],[Company]]</f>
        <v>GJK, LLC</v>
      </c>
      <c r="C53" s="8" t="s">
        <v>332</v>
      </c>
      <c r="D53" s="7" t="s">
        <v>319</v>
      </c>
      <c r="E53" s="9" t="s">
        <v>328</v>
      </c>
      <c r="F53" s="8" t="s">
        <v>329</v>
      </c>
      <c r="G53" s="7" t="s">
        <v>147</v>
      </c>
      <c r="H53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N719KX: SCF</v>
      </c>
      <c r="I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N719KX: AZ</v>
      </c>
      <c r="J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N719KX: United States</v>
      </c>
      <c r="K53" s="7" t="s">
        <v>338</v>
      </c>
      <c r="L5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53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5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3" s="22" t="s">
        <v>339</v>
      </c>
      <c r="P53" s="22" t="s">
        <v>331</v>
      </c>
      <c r="Q53" s="22" t="s">
        <v>108</v>
      </c>
      <c r="R53" s="7"/>
      <c r="S5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3" s="7" t="str">
        <f>phone1819[[#This Row],[CONTACTFIRSTNAME]]&amp;"^"&amp;phone1819[[#This Row],[CONTACTLASTNAME]]&amp;"^"&amp;phone1819[[#This Row],[REGNBR]]</f>
        <v>Gary^Knight^N719KX</v>
      </c>
      <c r="X5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3" s="13">
        <v>1</v>
      </c>
      <c r="Z53" s="14" t="s">
        <v>282</v>
      </c>
      <c r="AD5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5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54" spans="1:33" ht="90" x14ac:dyDescent="0.25">
      <c r="A54" s="7">
        <v>178</v>
      </c>
      <c r="B54" s="7" t="str">
        <f>phone1819[[#This Row],[Company]]</f>
        <v>Warren, James D.</v>
      </c>
      <c r="C54" s="8" t="s">
        <v>340</v>
      </c>
      <c r="D54" s="7" t="s">
        <v>34</v>
      </c>
      <c r="E54" s="31" t="s">
        <v>341</v>
      </c>
      <c r="F54" s="8" t="s">
        <v>342</v>
      </c>
      <c r="G54" s="7" t="s">
        <v>258</v>
      </c>
      <c r="H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N777FL: SJC</v>
      </c>
      <c r="I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N777FL: CA</v>
      </c>
      <c r="J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N777FL: United States</v>
      </c>
      <c r="K54" s="7" t="s">
        <v>343</v>
      </c>
      <c r="L5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Redwood City</v>
      </c>
      <c r="M5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5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4" s="9" t="s">
        <v>58</v>
      </c>
      <c r="P54" s="9" t="s">
        <v>344</v>
      </c>
      <c r="Q54" s="9" t="s">
        <v>73</v>
      </c>
      <c r="R54" s="7"/>
      <c r="S5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</v>
      </c>
      <c r="T5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4" s="7" t="str">
        <f>phone1819[[#This Row],[CONTACTFIRSTNAME]]&amp;"^"&amp;phone1819[[#This Row],[CONTACTLASTNAME]]&amp;"^"&amp;phone1819[[#This Row],[REGNBR]]</f>
        <v>James^Warren^N777FL</v>
      </c>
      <c r="X5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4" s="13">
        <v>1</v>
      </c>
      <c r="Z54" s="14" t="s">
        <v>282</v>
      </c>
      <c r="AC54" s="9" t="s">
        <v>345</v>
      </c>
      <c r="AD54" s="9" t="str">
        <f>IFERROR(IF(INDEX([1]!email[#All],MATCH(phone1819[[#This Row],[Combined]],[1]!email[[#All],[combine]],0),2)=0,"",INDEX([1]!email[#All],MATCH(phone1819[[#This Row],[Combined]],[1]!email[[#All],[combine]],0),2)),"")</f>
        <v>jwarrenp@yahoo.com</v>
      </c>
      <c r="AE54" s="28"/>
      <c r="AG5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SF California </v>
      </c>
    </row>
    <row r="55" spans="1:33" ht="30" x14ac:dyDescent="0.25">
      <c r="A55" s="7">
        <v>442</v>
      </c>
      <c r="B55" s="7" t="str">
        <f>phone1819[[#This Row],[Company]]</f>
        <v>AeroCheck MRO</v>
      </c>
      <c r="C55" s="8" t="s">
        <v>346</v>
      </c>
      <c r="E55" s="9" t="s">
        <v>180</v>
      </c>
      <c r="F55" s="8"/>
      <c r="G55" s="7" t="s">
        <v>181</v>
      </c>
      <c r="J55" s="9"/>
      <c r="K55" s="7" t="s">
        <v>347</v>
      </c>
      <c r="L55" s="7" t="str">
        <f>INDEX('[1]Maintenance Facilities'!$A$1:$Q$36,MATCH(phone1819[[#This Row],[Phone number]],'[1]Maintenance Facilities'!$L$1:$L$36,0),MATCH("City",'[1]Maintenance Facilities'!$A$1:$Q$1,0))</f>
        <v>Phoenix</v>
      </c>
      <c r="M55" s="29" t="str">
        <f>INDEX('[1]Maintenance Facilities'!$A$1:$Q$36,MATCH(phone1819[[#This Row],[Phone number]],'[1]Maintenance Facilities'!$L$1:$L$36,0),MATCH("State",'[1]Maintenance Facilities'!$A$1:$Q$1,0))</f>
        <v>AZ</v>
      </c>
      <c r="N55" s="7" t="str">
        <f>INDEX('[1]Maintenance Facilities'!$A$1:$Q$36,MATCH(phone1819[[#This Row],[Phone number]],'[1]Maintenance Facilities'!$L$1:$L$36,0),MATCH("Country",'[1]Maintenance Facilities'!$A$1:$Q$1,0))</f>
        <v>United States</v>
      </c>
      <c r="O55" s="9" t="s">
        <v>58</v>
      </c>
      <c r="P55" s="9" t="s">
        <v>348</v>
      </c>
      <c r="Q55" s="9" t="s">
        <v>349</v>
      </c>
      <c r="R55" s="7" t="s">
        <v>350</v>
      </c>
      <c r="S5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55" s="7" t="str">
        <f>phone1819[[#This Row],[CONTACTFIRSTNAME]]&amp;"^"&amp;phone1819[[#This Row],[CONTACTLASTNAME]]&amp;"^"&amp;phone1819[[#This Row],[REGNBR]]</f>
        <v>James^Hicks^Your G150 Clients</v>
      </c>
      <c r="X5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5" s="19">
        <v>2</v>
      </c>
      <c r="Z55" s="14" t="s">
        <v>282</v>
      </c>
      <c r="AB55" s="9" t="s">
        <v>351</v>
      </c>
      <c r="AC55" s="9" t="s">
        <v>352</v>
      </c>
      <c r="AD55" s="9" t="str">
        <f>IFERROR(IF(INDEX([1]!email[#All],MATCH(phone1819[[#This Row],[Combined]],[1]!email[[#All],[combine]],0),2)=0,"",INDEX([1]!email[#All],MATCH(phone1819[[#This Row],[Combined]],[1]!email[[#All],[combine]],0),2)),"")</f>
        <v>james.hicks@aerocheckmro.com</v>
      </c>
      <c r="AE55" s="36">
        <v>44657</v>
      </c>
      <c r="AF55" s="15" t="s">
        <v>353</v>
      </c>
      <c r="AG5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56" spans="1:33" ht="120" x14ac:dyDescent="0.25">
      <c r="A56" s="7">
        <v>34</v>
      </c>
      <c r="B56" s="7" t="str">
        <f>phone1819[[#This Row],[Company]]</f>
        <v>Teall Capital Partners, LLC</v>
      </c>
      <c r="C56" s="43" t="s">
        <v>354</v>
      </c>
      <c r="D56" s="7" t="s">
        <v>34</v>
      </c>
      <c r="E56" s="9" t="s">
        <v>355</v>
      </c>
      <c r="F56" s="8" t="s">
        <v>356</v>
      </c>
      <c r="G56" s="7" t="s">
        <v>37</v>
      </c>
      <c r="H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N101RX: INT</v>
      </c>
      <c r="I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N101RX: NC</v>
      </c>
      <c r="J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N101RX: United States</v>
      </c>
      <c r="K56" s="7" t="s">
        <v>357</v>
      </c>
      <c r="L5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Winston-Salem</v>
      </c>
      <c r="M5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5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6" s="9" t="s">
        <v>358</v>
      </c>
      <c r="P56" s="9" t="s">
        <v>359</v>
      </c>
      <c r="Q56" s="9" t="s">
        <v>108</v>
      </c>
      <c r="R56" s="7" t="s">
        <v>360</v>
      </c>
      <c r="S5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6" s="44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3/17/2022
Returned - NDAA
Resent: 3/28/2022</v>
      </c>
      <c r="U56" s="7" t="str">
        <f>phone1819[[#This Row],[CONTACTFIRSTNAME]]&amp;"^"&amp;phone1819[[#This Row],[CONTACTLASTNAME]]&amp;"^"&amp;phone1819[[#This Row],[REGNBR]]</f>
        <v>Ben^Sutton^N101RX</v>
      </c>
      <c r="X5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6" s="13">
        <v>1</v>
      </c>
      <c r="Z56" s="14" t="s">
        <v>361</v>
      </c>
      <c r="AB56" s="9" t="s">
        <v>362</v>
      </c>
      <c r="AC56" s="9" t="s">
        <v>363</v>
      </c>
      <c r="AD56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5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North Carolina </v>
      </c>
    </row>
    <row r="57" spans="1:33" ht="30" x14ac:dyDescent="0.25">
      <c r="A57" s="7">
        <v>42</v>
      </c>
      <c r="B57" s="7" t="str">
        <f>phone1819[[#This Row],[Company]]</f>
        <v>PNC Equipment Finance, LLC</v>
      </c>
      <c r="C57" s="8" t="s">
        <v>364</v>
      </c>
      <c r="D57" s="7" t="s">
        <v>66</v>
      </c>
      <c r="E57" s="9" t="s">
        <v>365</v>
      </c>
      <c r="F57" s="8" t="s">
        <v>366</v>
      </c>
      <c r="G57" s="7" t="s">
        <v>37</v>
      </c>
      <c r="H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N12WF: TVI</v>
      </c>
      <c r="I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N12WF: GA</v>
      </c>
      <c r="J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N12WF: United States</v>
      </c>
      <c r="K57" s="7" t="s">
        <v>367</v>
      </c>
      <c r="L5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Boise</v>
      </c>
      <c r="M5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ID</v>
      </c>
      <c r="N5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7" s="9" t="s">
        <v>368</v>
      </c>
      <c r="P57" s="9" t="s">
        <v>369</v>
      </c>
      <c r="Q57" s="9" t="s">
        <v>370</v>
      </c>
      <c r="R57" s="7" t="s">
        <v>371</v>
      </c>
      <c r="S5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5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7" s="7" t="str">
        <f>phone1819[[#This Row],[CONTACTFIRSTNAME]]&amp;"^"&amp;phone1819[[#This Row],[CONTACTLASTNAME]]&amp;"^"&amp;phone1819[[#This Row],[REGNBR]]</f>
        <v>Luci^Johnson^N12WF</v>
      </c>
      <c r="X5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7" s="37">
        <v>3</v>
      </c>
      <c r="Z57" s="14" t="s">
        <v>361</v>
      </c>
      <c r="AD57" s="9" t="str">
        <f>IFERROR(IF(INDEX([1]!email[#All],MATCH(phone1819[[#This Row],[Combined]],[1]!email[[#All],[combine]],0),2)=0,"",INDEX([1]!email[#All],MATCH(phone1819[[#This Row],[Combined]],[1]!email[[#All],[combine]],0),2)),"")</f>
        <v>luci.johnson@pnc.com</v>
      </c>
      <c r="AG5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Idaho</v>
      </c>
    </row>
    <row r="58" spans="1:33" ht="30" x14ac:dyDescent="0.25">
      <c r="A58" s="7">
        <v>42</v>
      </c>
      <c r="B58" s="7" t="str">
        <f>phone1819[[#This Row],[Company]]</f>
        <v>PNC Equipment Finance, LLC</v>
      </c>
      <c r="C58" s="8" t="s">
        <v>372</v>
      </c>
      <c r="D58" s="7" t="s">
        <v>76</v>
      </c>
      <c r="E58" s="9" t="s">
        <v>365</v>
      </c>
      <c r="F58" s="8" t="s">
        <v>366</v>
      </c>
      <c r="G58" s="7" t="s">
        <v>37</v>
      </c>
      <c r="H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N12WF: TVI</v>
      </c>
      <c r="I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N12WF: GA</v>
      </c>
      <c r="J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N12WF: United States</v>
      </c>
      <c r="K58" s="7" t="s">
        <v>367</v>
      </c>
      <c r="L5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Boise</v>
      </c>
      <c r="M5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ID</v>
      </c>
      <c r="N5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8" s="9" t="s">
        <v>368</v>
      </c>
      <c r="P58" s="9" t="s">
        <v>369</v>
      </c>
      <c r="Q58" s="9" t="s">
        <v>370</v>
      </c>
      <c r="R58" s="7" t="s">
        <v>371</v>
      </c>
      <c r="S5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5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8" s="7" t="str">
        <f>phone1819[[#This Row],[CONTACTFIRSTNAME]]&amp;"^"&amp;phone1819[[#This Row],[CONTACTLASTNAME]]&amp;"^"&amp;phone1819[[#This Row],[REGNBR]]</f>
        <v>Luci^Johnson^N12WF</v>
      </c>
      <c r="X5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8" s="37">
        <v>3</v>
      </c>
      <c r="Z58" s="14" t="s">
        <v>361</v>
      </c>
      <c r="AD58" s="9" t="str">
        <f>IFERROR(IF(INDEX([1]!email[#All],MATCH(phone1819[[#This Row],[Combined]],[1]!email[[#All],[combine]],0),2)=0,"",INDEX([1]!email[#All],MATCH(phone1819[[#This Row],[Combined]],[1]!email[[#All],[combine]],0),2)),"")</f>
        <v>luci.johnson@pnc.com</v>
      </c>
      <c r="AG5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Idaho</v>
      </c>
    </row>
    <row r="59" spans="1:33" ht="30" x14ac:dyDescent="0.25">
      <c r="A59" s="7">
        <v>42</v>
      </c>
      <c r="B59" s="7" t="str">
        <f>phone1819[[#This Row],[Company]]</f>
        <v>Truist Equipment Finance Corp.</v>
      </c>
      <c r="C59" s="8" t="s">
        <v>373</v>
      </c>
      <c r="D59" s="7" t="s">
        <v>34</v>
      </c>
      <c r="E59" s="9" t="s">
        <v>374</v>
      </c>
      <c r="F59" s="8" t="s">
        <v>375</v>
      </c>
      <c r="G59" s="7" t="s">
        <v>37</v>
      </c>
      <c r="H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N13WF: TVI</v>
      </c>
      <c r="I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N13WF: GA</v>
      </c>
      <c r="J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N13WF: United States</v>
      </c>
      <c r="K59" s="7" t="s">
        <v>376</v>
      </c>
      <c r="L5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Atlanta</v>
      </c>
      <c r="M5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5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9" s="9" t="s">
        <v>377</v>
      </c>
      <c r="P59" s="9" t="s">
        <v>378</v>
      </c>
      <c r="Q59" s="9" t="s">
        <v>379</v>
      </c>
      <c r="R59" s="7" t="s">
        <v>380</v>
      </c>
      <c r="S5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5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9" s="7" t="str">
        <f>phone1819[[#This Row],[CONTACTFIRSTNAME]]&amp;"^"&amp;phone1819[[#This Row],[CONTACTLASTNAME]]&amp;"^"&amp;phone1819[[#This Row],[REGNBR]]</f>
        <v>Lawrence^Cooper^N13WF</v>
      </c>
      <c r="X5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9" s="37">
        <v>3</v>
      </c>
      <c r="Z59" s="14" t="s">
        <v>361</v>
      </c>
      <c r="AB59" s="9" t="s">
        <v>381</v>
      </c>
      <c r="AD59" s="9" t="str">
        <f>IFERROR(IF(INDEX([1]!email[#All],MATCH(phone1819[[#This Row],[Combined]],[1]!email[[#All],[combine]],0),2)=0,"",INDEX([1]!email[#All],MATCH(phone1819[[#This Row],[Combined]],[1]!email[[#All],[combine]],0),2)),"")</f>
        <v>lawrence.cooper@truist.com</v>
      </c>
      <c r="AG5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Atlanta Georgia</v>
      </c>
    </row>
    <row r="60" spans="1:33" hidden="1" x14ac:dyDescent="0.25">
      <c r="A60" s="7">
        <v>232</v>
      </c>
      <c r="B60" s="7" t="str">
        <f>phone1819[[#This Row],[Company]]</f>
        <v>ST Aerospace Services Co. Pte. Ltd.</v>
      </c>
      <c r="C60" s="8" t="s">
        <v>382</v>
      </c>
      <c r="D60" s="7" t="s">
        <v>34</v>
      </c>
      <c r="E60" s="9" t="s">
        <v>383</v>
      </c>
      <c r="F60" s="8" t="s">
        <v>384</v>
      </c>
      <c r="G60" s="7" t="s">
        <v>37</v>
      </c>
      <c r="H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VH-PFV: XSP</v>
      </c>
      <c r="I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VH-PFV: </v>
      </c>
      <c r="J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VH-PFV: Singapore</v>
      </c>
      <c r="K60" s="7" t="s">
        <v>385</v>
      </c>
      <c r="L6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Paya Lebar</v>
      </c>
      <c r="M6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6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Singapore</v>
      </c>
      <c r="O60" s="9" t="s">
        <v>386</v>
      </c>
      <c r="P60" s="9" t="s">
        <v>387</v>
      </c>
      <c r="Q60" s="9" t="s">
        <v>51</v>
      </c>
      <c r="R60" s="7" t="s">
        <v>388</v>
      </c>
      <c r="S6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hard Bounce</v>
      </c>
      <c r="T6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0" s="7" t="str">
        <f>phone1819[[#This Row],[CONTACTFIRSTNAME]]&amp;"^"&amp;phone1819[[#This Row],[CONTACTLASTNAME]]&amp;"^"&amp;phone1819[[#This Row],[REGNBR]]</f>
        <v>Serh^Ghee Lim^VH-PFV</v>
      </c>
      <c r="X6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0" s="10"/>
      <c r="AB60" s="7"/>
      <c r="AC60" s="7"/>
      <c r="AD60" s="7" t="str">
        <f>IFERROR(IF(INDEX([1]!email[#All],MATCH(phone1819[[#This Row],[Combined]],[1]!email[[#All],[combine]],0),2)=0,"",INDEX([1]!email[#All],MATCH(phone1819[[#This Row],[Combined]],[1]!email[[#All],[combine]],0),2)),"")</f>
        <v>limsg@stengg.com</v>
      </c>
      <c r="AE60"/>
      <c r="AF60" s="30"/>
      <c r="AG6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61" spans="1:33" ht="60" x14ac:dyDescent="0.25">
      <c r="A61" s="7">
        <v>42</v>
      </c>
      <c r="B61" s="7" t="str">
        <f>phone1819[[#This Row],[Company]]</f>
        <v>Flowers Foods, Inc.</v>
      </c>
      <c r="C61" s="8"/>
      <c r="D61" s="7" t="s">
        <v>157</v>
      </c>
      <c r="E61" s="9" t="s">
        <v>389</v>
      </c>
      <c r="F61" s="27" t="s">
        <v>390</v>
      </c>
      <c r="G61" s="7" t="s">
        <v>391</v>
      </c>
      <c r="H6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N13WF: TVI
N12WF: TVI</v>
      </c>
      <c r="I6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N13WF: GA
N12WF: GA</v>
      </c>
      <c r="J6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N13WF: United States
N12WF: United States</v>
      </c>
      <c r="K61" s="7" t="s">
        <v>392</v>
      </c>
      <c r="L6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Thomasville</v>
      </c>
      <c r="M6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6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1" s="9" t="s">
        <v>393</v>
      </c>
      <c r="P61" s="9" t="s">
        <v>394</v>
      </c>
      <c r="Q61" s="9" t="s">
        <v>395</v>
      </c>
      <c r="R61" s="11" t="s">
        <v>396</v>
      </c>
      <c r="S6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1" s="7" t="str">
        <f>phone1819[[#This Row],[CONTACTFIRSTNAME]]&amp;"^"&amp;phone1819[[#This Row],[CONTACTLASTNAME]]&amp;"^"&amp;phone1819[[#This Row],[REGNBR]]</f>
        <v>John^Lohmueller^N13WF, N12WF</v>
      </c>
      <c r="X6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1" s="13">
        <v>1</v>
      </c>
      <c r="Z61" s="14" t="s">
        <v>361</v>
      </c>
      <c r="AB61" s="9" t="s">
        <v>397</v>
      </c>
      <c r="AC61" s="9" t="s">
        <v>398</v>
      </c>
      <c r="AD61" s="24" t="s">
        <v>399</v>
      </c>
      <c r="AG6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62" spans="1:33" ht="45" x14ac:dyDescent="0.25">
      <c r="A62" s="7">
        <v>52</v>
      </c>
      <c r="B62" s="7" t="str">
        <f>phone1819[[#This Row],[Company]]</f>
        <v>Koselig, LLC</v>
      </c>
      <c r="C62" s="8" t="s">
        <v>400</v>
      </c>
      <c r="D62" s="7" t="s">
        <v>34</v>
      </c>
      <c r="E62" s="9" t="s">
        <v>401</v>
      </c>
      <c r="F62" s="8" t="s">
        <v>402</v>
      </c>
      <c r="G62" s="7" t="s">
        <v>37</v>
      </c>
      <c r="H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N150JN: MVW</v>
      </c>
      <c r="I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N150JN: WA</v>
      </c>
      <c r="J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N150JN: United States</v>
      </c>
      <c r="K62" s="7" t="s">
        <v>403</v>
      </c>
      <c r="L6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Stanwood</v>
      </c>
      <c r="M6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WA</v>
      </c>
      <c r="N6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2" s="9" t="s">
        <v>404</v>
      </c>
      <c r="P62" s="9" t="s">
        <v>405</v>
      </c>
      <c r="Q62" s="9" t="s">
        <v>108</v>
      </c>
      <c r="R62" s="7"/>
      <c r="S6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2" s="7" t="str">
        <f>phone1819[[#This Row],[CONTACTFIRSTNAME]]&amp;"^"&amp;phone1819[[#This Row],[CONTACTLASTNAME]]&amp;"^"&amp;phone1819[[#This Row],[REGNBR]]</f>
        <v>Loren^Ness^N150JN</v>
      </c>
      <c r="X6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2" s="13">
        <v>1</v>
      </c>
      <c r="Z62" s="14" t="s">
        <v>361</v>
      </c>
      <c r="AC62" s="9" t="s">
        <v>406</v>
      </c>
      <c r="AD6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62" s="28"/>
      <c r="AG6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Seattle and Tacoma Washington</v>
      </c>
    </row>
    <row r="63" spans="1:33" x14ac:dyDescent="0.25">
      <c r="A63" s="7">
        <v>68</v>
      </c>
      <c r="B63" s="7" t="str">
        <f>phone1819[[#This Row],[Company]]</f>
        <v>DBCT, LLC</v>
      </c>
      <c r="C63" s="8" t="s">
        <v>407</v>
      </c>
      <c r="D63" s="7" t="s">
        <v>34</v>
      </c>
      <c r="E63" s="9" t="s">
        <v>408</v>
      </c>
      <c r="F63" s="8" t="s">
        <v>409</v>
      </c>
      <c r="G63" s="7" t="s">
        <v>37</v>
      </c>
      <c r="H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N1ED: YNG</v>
      </c>
      <c r="I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N1ED: OH</v>
      </c>
      <c r="J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N1ED: United States</v>
      </c>
      <c r="K63" s="7" t="s">
        <v>410</v>
      </c>
      <c r="L6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Youngstown</v>
      </c>
      <c r="M6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6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3" s="9" t="s">
        <v>411</v>
      </c>
      <c r="P63" s="9" t="s">
        <v>412</v>
      </c>
      <c r="Q63" s="9" t="s">
        <v>108</v>
      </c>
      <c r="R63" s="7"/>
      <c r="S6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3" s="7" t="str">
        <f>phone1819[[#This Row],[CONTACTFIRSTNAME]]&amp;"^"&amp;phone1819[[#This Row],[CONTACTLASTNAME]]&amp;"^"&amp;phone1819[[#This Row],[REGNBR]]</f>
        <v>Timon^Kaple^N1ED</v>
      </c>
      <c r="X6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3" s="13">
        <v>1</v>
      </c>
      <c r="Z63" s="14" t="s">
        <v>361</v>
      </c>
      <c r="AD6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Cleveland Ohio</v>
      </c>
    </row>
    <row r="64" spans="1:33" ht="30" x14ac:dyDescent="0.25">
      <c r="A64" s="7">
        <v>68</v>
      </c>
      <c r="B64" s="7" t="str">
        <f>phone1819[[#This Row],[Company]]</f>
        <v>DeBartolo Corporation</v>
      </c>
      <c r="C64" s="8" t="s">
        <v>413</v>
      </c>
      <c r="D64" s="7" t="s">
        <v>130</v>
      </c>
      <c r="E64" s="9" t="s">
        <v>408</v>
      </c>
      <c r="F64" s="8" t="s">
        <v>409</v>
      </c>
      <c r="G64" s="7" t="s">
        <v>391</v>
      </c>
      <c r="H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N1ED: YNG</v>
      </c>
      <c r="I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N1ED: OH</v>
      </c>
      <c r="J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N1ED: United States</v>
      </c>
      <c r="K64" s="7" t="s">
        <v>414</v>
      </c>
      <c r="L6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Vienna</v>
      </c>
      <c r="M6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6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4" s="9" t="s">
        <v>415</v>
      </c>
      <c r="P64" s="9" t="s">
        <v>416</v>
      </c>
      <c r="Q64" s="9" t="s">
        <v>417</v>
      </c>
      <c r="R64" s="7"/>
      <c r="S6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Opens-2, Clicks-1</v>
      </c>
      <c r="T6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4" s="7" t="str">
        <f>phone1819[[#This Row],[CONTACTFIRSTNAME]]&amp;"^"&amp;phone1819[[#This Row],[CONTACTLASTNAME]]&amp;"^"&amp;phone1819[[#This Row],[REGNBR]]</f>
        <v>Chuck^Eaves^N1ED</v>
      </c>
      <c r="X6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4" s="13">
        <v>1</v>
      </c>
      <c r="Z64" s="14" t="s">
        <v>361</v>
      </c>
      <c r="AC64" s="9" t="s">
        <v>418</v>
      </c>
      <c r="AD64" s="9" t="str">
        <f>IFERROR(IF(INDEX([1]!email[#All],MATCH(phone1819[[#This Row],[Combined]],[1]!email[[#All],[combine]],0),2)=0,"",INDEX([1]!email[#All],MATCH(phone1819[[#This Row],[Combined]],[1]!email[[#All],[combine]],0),2)),"")</f>
        <v>ejdcflight@embarqmail.com</v>
      </c>
      <c r="AG6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Pennsylvania </v>
      </c>
    </row>
    <row r="65" spans="1:33" ht="30" x14ac:dyDescent="0.25">
      <c r="A65" s="7">
        <v>158</v>
      </c>
      <c r="B65" s="7" t="str">
        <f>phone1819[[#This Row],[Company]]</f>
        <v>Marivest Support Services, LLC</v>
      </c>
      <c r="C65" s="8" t="s">
        <v>419</v>
      </c>
      <c r="D65" s="7" t="s">
        <v>34</v>
      </c>
      <c r="E65" s="9" t="s">
        <v>420</v>
      </c>
      <c r="F65" s="8" t="s">
        <v>421</v>
      </c>
      <c r="G65" s="7" t="s">
        <v>37</v>
      </c>
      <c r="H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N67KP: PTS</v>
      </c>
      <c r="I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N67KP: KS</v>
      </c>
      <c r="J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N67KP: United States</v>
      </c>
      <c r="K65" s="7" t="s">
        <v>422</v>
      </c>
      <c r="L6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Pittsburg</v>
      </c>
      <c r="M65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6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5" s="9" t="s">
        <v>39</v>
      </c>
      <c r="P65" s="9" t="s">
        <v>423</v>
      </c>
      <c r="Q65" s="9" t="s">
        <v>424</v>
      </c>
      <c r="R65" s="7"/>
      <c r="S6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5" s="7" t="str">
        <f>phone1819[[#This Row],[CONTACTFIRSTNAME]]&amp;"^"&amp;phone1819[[#This Row],[CONTACTLASTNAME]]&amp;"^"&amp;phone1819[[#This Row],[REGNBR]]</f>
        <v>Michael^Marietta^N67KP</v>
      </c>
      <c r="X6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5" s="13">
        <v>1</v>
      </c>
      <c r="Z65" s="14" t="s">
        <v>361</v>
      </c>
      <c r="AC65" s="9" t="s">
        <v>425</v>
      </c>
      <c r="AD6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Kansas</v>
      </c>
    </row>
    <row r="66" spans="1:33" ht="30" x14ac:dyDescent="0.25">
      <c r="A66" s="7">
        <v>777</v>
      </c>
      <c r="B66" s="7" t="str">
        <f>phone1819[[#This Row],[Company]]</f>
        <v>A4 Air, LLC</v>
      </c>
      <c r="C66" s="8" t="s">
        <v>426</v>
      </c>
      <c r="D66" s="7" t="s">
        <v>34</v>
      </c>
      <c r="E66" s="9" t="s">
        <v>427</v>
      </c>
      <c r="F66" s="8" t="s">
        <v>428</v>
      </c>
      <c r="G66" s="7" t="s">
        <v>134</v>
      </c>
      <c r="H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66" s="7" t="s">
        <v>429</v>
      </c>
      <c r="L6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Cabot</v>
      </c>
      <c r="M6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AR</v>
      </c>
      <c r="N6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6" s="9" t="s">
        <v>393</v>
      </c>
      <c r="P66" s="9" t="s">
        <v>430</v>
      </c>
      <c r="Q66" s="9" t="s">
        <v>99</v>
      </c>
      <c r="R66" s="7"/>
      <c r="S6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6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3/17/2022
Returned-NDAA</v>
      </c>
      <c r="U66" s="7" t="str">
        <f>phone1819[[#This Row],[CONTACTFIRSTNAME]]&amp;"^"&amp;phone1819[[#This Row],[CONTACTLASTNAME]]&amp;"^"&amp;phone1819[[#This Row],[REGNBR]]</f>
        <v>John^Adams^N20TW</v>
      </c>
      <c r="X6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6" s="13">
        <v>1</v>
      </c>
      <c r="Z66" s="14" t="s">
        <v>361</v>
      </c>
      <c r="AC66" s="31" t="s">
        <v>431</v>
      </c>
      <c r="AD66" s="9" t="str">
        <f>IFERROR(IF(INDEX([1]!email[#All],MATCH(phone1819[[#This Row],[Combined]],[1]!email[[#All],[combine]],0),2)=0,"",INDEX([1]!email[#All],MATCH(phone1819[[#This Row],[Combined]],[1]!email[[#All],[combine]],0),2)),"")</f>
        <v>john.adams@metova.com</v>
      </c>
      <c r="AG6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Arkansas</v>
      </c>
    </row>
    <row r="67" spans="1:33" x14ac:dyDescent="0.25">
      <c r="A67" s="7">
        <v>777</v>
      </c>
      <c r="B67" s="7" t="str">
        <f>phone1819[[#This Row],[Company]]</f>
        <v>IGOTTAGO, LLC</v>
      </c>
      <c r="C67" s="8"/>
      <c r="E67" s="9" t="s">
        <v>427</v>
      </c>
      <c r="F67" s="8" t="s">
        <v>428</v>
      </c>
      <c r="G67" s="7" t="s">
        <v>134</v>
      </c>
      <c r="H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67" s="7" t="s">
        <v>432</v>
      </c>
      <c r="L6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6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67" s="7" t="s">
        <v>83</v>
      </c>
      <c r="Q67" s="9"/>
      <c r="R67" s="7"/>
      <c r="S6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67" s="7" t="str">
        <f>phone1819[[#This Row],[CONTACTFIRSTNAME]]&amp;"^"&amp;phone1819[[#This Row],[CONTACTLASTNAME]]&amp;"^"&amp;phone1819[[#This Row],[REGNBR]]</f>
        <v>^^N20TW</v>
      </c>
      <c r="X6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7" s="13">
        <v>1</v>
      </c>
      <c r="Z67" s="14" t="s">
        <v>361</v>
      </c>
      <c r="AC67" s="31" t="s">
        <v>431</v>
      </c>
      <c r="AD6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68" spans="1:33" x14ac:dyDescent="0.25">
      <c r="A68" s="7">
        <v>777</v>
      </c>
      <c r="B68" s="7" t="str">
        <f>phone1819[[#This Row],[Company]]</f>
        <v>JS Aviation, LLC</v>
      </c>
      <c r="C68" s="8" t="s">
        <v>433</v>
      </c>
      <c r="D68" s="7" t="s">
        <v>34</v>
      </c>
      <c r="E68" s="9" t="s">
        <v>427</v>
      </c>
      <c r="F68" s="8" t="s">
        <v>428</v>
      </c>
      <c r="G68" s="7" t="s">
        <v>134</v>
      </c>
      <c r="H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68" s="7" t="s">
        <v>434</v>
      </c>
      <c r="L6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Elkhorn</v>
      </c>
      <c r="M6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WI</v>
      </c>
      <c r="N6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8" s="9" t="s">
        <v>435</v>
      </c>
      <c r="P68" s="9" t="s">
        <v>436</v>
      </c>
      <c r="Q68" s="9" t="s">
        <v>108</v>
      </c>
      <c r="R68" s="7"/>
      <c r="S6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8" s="7" t="str">
        <f>phone1819[[#This Row],[CONTACTFIRSTNAME]]&amp;"^"&amp;phone1819[[#This Row],[CONTACTLASTNAME]]&amp;"^"&amp;phone1819[[#This Row],[REGNBR]]</f>
        <v>Hans^Schaupp^N20TW</v>
      </c>
      <c r="X6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8" s="13">
        <v>1</v>
      </c>
      <c r="Z68" s="14" t="s">
        <v>361</v>
      </c>
      <c r="AC68" s="31" t="s">
        <v>431</v>
      </c>
      <c r="AD6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Wisconsin</v>
      </c>
    </row>
    <row r="69" spans="1:33" x14ac:dyDescent="0.25">
      <c r="A69" s="7">
        <v>777</v>
      </c>
      <c r="B69" s="7" t="str">
        <f>phone1819[[#This Row],[Company]]</f>
        <v>Lovo Holdings, LLC</v>
      </c>
      <c r="C69" s="8" t="s">
        <v>437</v>
      </c>
      <c r="D69" s="7" t="s">
        <v>34</v>
      </c>
      <c r="E69" s="9" t="s">
        <v>427</v>
      </c>
      <c r="F69" s="8" t="s">
        <v>428</v>
      </c>
      <c r="G69" s="7" t="s">
        <v>134</v>
      </c>
      <c r="H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69" s="7" t="s">
        <v>438</v>
      </c>
      <c r="L6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New York</v>
      </c>
      <c r="M6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NY</v>
      </c>
      <c r="N6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9" s="9" t="s">
        <v>97</v>
      </c>
      <c r="P69" s="9" t="s">
        <v>439</v>
      </c>
      <c r="Q69" s="9" t="s">
        <v>108</v>
      </c>
      <c r="R69" s="7"/>
      <c r="S6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9" s="7" t="str">
        <f>phone1819[[#This Row],[CONTACTFIRSTNAME]]&amp;"^"&amp;phone1819[[#This Row],[CONTACTLASTNAME]]&amp;"^"&amp;phone1819[[#This Row],[REGNBR]]</f>
        <v>Richard^Vogel^N20TW</v>
      </c>
      <c r="X6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9" s="13">
        <v>1</v>
      </c>
      <c r="Z69" s="14" t="s">
        <v>361</v>
      </c>
      <c r="AC69" s="31" t="s">
        <v>431</v>
      </c>
      <c r="AD6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New York City (Manhattan only) New York</v>
      </c>
    </row>
    <row r="70" spans="1:33" x14ac:dyDescent="0.25">
      <c r="A70" s="7">
        <v>777</v>
      </c>
      <c r="B70" s="7" t="str">
        <f>phone1819[[#This Row],[Company]]</f>
        <v>Vanny &amp; RP, LLC</v>
      </c>
      <c r="C70" s="8" t="s">
        <v>440</v>
      </c>
      <c r="D70" s="7" t="s">
        <v>130</v>
      </c>
      <c r="E70" s="9" t="s">
        <v>427</v>
      </c>
      <c r="F70" s="8" t="s">
        <v>428</v>
      </c>
      <c r="G70" s="7" t="s">
        <v>134</v>
      </c>
      <c r="H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70" s="7" t="s">
        <v>441</v>
      </c>
      <c r="L7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Whitefish</v>
      </c>
      <c r="M7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MT</v>
      </c>
      <c r="N7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70" s="9" t="s">
        <v>442</v>
      </c>
      <c r="P70" s="9" t="s">
        <v>443</v>
      </c>
      <c r="Q70" s="9" t="s">
        <v>108</v>
      </c>
      <c r="R70" s="7"/>
      <c r="S7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7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0" s="7" t="str">
        <f>phone1819[[#This Row],[CONTACTFIRSTNAME]]&amp;"^"&amp;phone1819[[#This Row],[CONTACTLASTNAME]]&amp;"^"&amp;phone1819[[#This Row],[REGNBR]]</f>
        <v>Randy^Perkins^N20TW</v>
      </c>
      <c r="X7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0" s="13">
        <v>1</v>
      </c>
      <c r="Z70" s="14" t="s">
        <v>361</v>
      </c>
      <c r="AC70" s="31" t="s">
        <v>431</v>
      </c>
      <c r="AD7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7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California (north San Diego suburbs)</v>
      </c>
    </row>
    <row r="71" spans="1:33" hidden="1" x14ac:dyDescent="0.25">
      <c r="A71" s="7">
        <v>4</v>
      </c>
      <c r="B71" s="7" t="str">
        <f>phone1819[[#This Row],[Company]]</f>
        <v>Aerocardal, Ltda.</v>
      </c>
      <c r="C71" s="8" t="s">
        <v>444</v>
      </c>
      <c r="D71" s="7" t="s">
        <v>130</v>
      </c>
      <c r="E71" s="9" t="s">
        <v>445</v>
      </c>
      <c r="F71" s="8" t="s">
        <v>446</v>
      </c>
      <c r="G71" s="7" t="s">
        <v>37</v>
      </c>
      <c r="H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CC-AOA: SCL</v>
      </c>
      <c r="I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CC-AOA: </v>
      </c>
      <c r="J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CC-AOA: Chile</v>
      </c>
      <c r="K71" s="7" t="s">
        <v>225</v>
      </c>
      <c r="L7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Santiago</v>
      </c>
      <c r="M7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Chile</v>
      </c>
      <c r="O71" s="9" t="s">
        <v>447</v>
      </c>
      <c r="P71" s="9" t="s">
        <v>448</v>
      </c>
      <c r="Q71" s="9" t="s">
        <v>51</v>
      </c>
      <c r="R71" s="7" t="s">
        <v>229</v>
      </c>
      <c r="S7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7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71" s="7" t="str">
        <f>phone1819[[#This Row],[CONTACTFIRSTNAME]]&amp;"^"&amp;phone1819[[#This Row],[CONTACTLASTNAME]]&amp;"^"&amp;phone1819[[#This Row],[REGNBR]]</f>
        <v>Max^Kaufmann Ritschka^CC-AOA</v>
      </c>
      <c r="X7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1" s="10"/>
      <c r="AB71" s="7"/>
      <c r="AC71" s="7"/>
      <c r="AD71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71"/>
      <c r="AF71" s="30"/>
      <c r="AG7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2" spans="1:33" hidden="1" x14ac:dyDescent="0.25">
      <c r="A72" s="7">
        <v>4</v>
      </c>
      <c r="B72" s="7" t="str">
        <f>phone1819[[#This Row],[Company]]</f>
        <v>Aerocardal, Ltda.</v>
      </c>
      <c r="C72" s="8" t="s">
        <v>449</v>
      </c>
      <c r="D72" s="7" t="s">
        <v>450</v>
      </c>
      <c r="E72" s="9" t="s">
        <v>445</v>
      </c>
      <c r="F72" s="8" t="s">
        <v>446</v>
      </c>
      <c r="G72" s="7" t="s">
        <v>37</v>
      </c>
      <c r="H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CC-AOA: SCL</v>
      </c>
      <c r="I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CC-AOA: </v>
      </c>
      <c r="J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CC-AOA: Chile</v>
      </c>
      <c r="K72" s="7" t="s">
        <v>225</v>
      </c>
      <c r="L7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Santiago</v>
      </c>
      <c r="M7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Chile</v>
      </c>
      <c r="O72" s="9" t="s">
        <v>447</v>
      </c>
      <c r="P72" s="9" t="s">
        <v>448</v>
      </c>
      <c r="Q72" s="9" t="s">
        <v>51</v>
      </c>
      <c r="R72" s="7" t="s">
        <v>229</v>
      </c>
      <c r="S7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7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72" s="7" t="str">
        <f>phone1819[[#This Row],[CONTACTFIRSTNAME]]&amp;"^"&amp;phone1819[[#This Row],[CONTACTLASTNAME]]&amp;"^"&amp;phone1819[[#This Row],[REGNBR]]</f>
        <v>Max^Kaufmann Ritschka^CC-AOA</v>
      </c>
      <c r="X7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2" s="10"/>
      <c r="AB72" s="7"/>
      <c r="AC72" s="7"/>
      <c r="AD72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72"/>
      <c r="AF72" s="30"/>
      <c r="AG7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3" spans="1:33" hidden="1" x14ac:dyDescent="0.25">
      <c r="A73" s="7">
        <v>2</v>
      </c>
      <c r="B73" s="7" t="str">
        <f>phone1819[[#This Row],[Company]]</f>
        <v>Flight Solutions Srl</v>
      </c>
      <c r="C73" s="8" t="s">
        <v>451</v>
      </c>
      <c r="D73" s="7" t="s">
        <v>111</v>
      </c>
      <c r="E73" s="9" t="s">
        <v>452</v>
      </c>
      <c r="F73" s="8" t="s">
        <v>453</v>
      </c>
      <c r="G73" s="7" t="s">
        <v>37</v>
      </c>
      <c r="H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9H-LAR: TRN</v>
      </c>
      <c r="I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9H-LAR: </v>
      </c>
      <c r="J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9H-LAR: Italy</v>
      </c>
      <c r="K73" s="7" t="s">
        <v>454</v>
      </c>
      <c r="L7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Caselle Torinse, Torino</v>
      </c>
      <c r="M7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Italy</v>
      </c>
      <c r="O73" s="9" t="s">
        <v>455</v>
      </c>
      <c r="P73" s="9" t="s">
        <v>456</v>
      </c>
      <c r="Q73" s="9" t="s">
        <v>457</v>
      </c>
      <c r="R73" s="7" t="s">
        <v>458</v>
      </c>
      <c r="S7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3" s="7" t="str">
        <f>phone1819[[#This Row],[CONTACTFIRSTNAME]]&amp;"^"&amp;phone1819[[#This Row],[CONTACTLASTNAME]]&amp;"^"&amp;phone1819[[#This Row],[REGNBR]]</f>
        <v>Luciano^De Luca^9H-LAR</v>
      </c>
      <c r="X7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3" s="10"/>
      <c r="AB73" s="7"/>
      <c r="AC73" s="7"/>
      <c r="AD73" s="7" t="str">
        <f>IFERROR(IF(INDEX([1]!email[#All],MATCH(phone1819[[#This Row],[Combined]],[1]!email[[#All],[combine]],0),2)=0,"",INDEX([1]!email[#All],MATCH(phone1819[[#This Row],[Combined]],[1]!email[[#All],[combine]],0),2)),"")</f>
        <v>luciano@flightsolutions.it</v>
      </c>
      <c r="AE73"/>
      <c r="AF73" s="30"/>
      <c r="AG7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4" spans="1:33" hidden="1" x14ac:dyDescent="0.25">
      <c r="A74" s="7">
        <v>2</v>
      </c>
      <c r="B74" s="7" t="str">
        <f>phone1819[[#This Row],[Company]]</f>
        <v>Flight Solutions Srl</v>
      </c>
      <c r="C74" s="8" t="s">
        <v>459</v>
      </c>
      <c r="D74" s="7" t="s">
        <v>130</v>
      </c>
      <c r="E74" s="9" t="s">
        <v>452</v>
      </c>
      <c r="F74" s="8" t="s">
        <v>453</v>
      </c>
      <c r="G74" s="7" t="s">
        <v>37</v>
      </c>
      <c r="H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9H-LAR: TRN</v>
      </c>
      <c r="I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9H-LAR: </v>
      </c>
      <c r="J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9H-LAR: Italy</v>
      </c>
      <c r="K74" s="7" t="s">
        <v>454</v>
      </c>
      <c r="L7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Caselle Torinse, Torino</v>
      </c>
      <c r="M7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Italy</v>
      </c>
      <c r="O74" s="9" t="s">
        <v>455</v>
      </c>
      <c r="P74" s="9" t="s">
        <v>456</v>
      </c>
      <c r="Q74" s="9" t="s">
        <v>457</v>
      </c>
      <c r="R74" s="7" t="s">
        <v>458</v>
      </c>
      <c r="S7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4" s="7" t="str">
        <f>phone1819[[#This Row],[CONTACTFIRSTNAME]]&amp;"^"&amp;phone1819[[#This Row],[CONTACTLASTNAME]]&amp;"^"&amp;phone1819[[#This Row],[REGNBR]]</f>
        <v>Luciano^De Luca^9H-LAR</v>
      </c>
      <c r="X7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4" s="10"/>
      <c r="AB74" s="7"/>
      <c r="AC74" s="7"/>
      <c r="AD74" s="7" t="str">
        <f>IFERROR(IF(INDEX([1]!email[#All],MATCH(phone1819[[#This Row],[Combined]],[1]!email[[#All],[combine]],0),2)=0,"",INDEX([1]!email[#All],MATCH(phone1819[[#This Row],[Combined]],[1]!email[[#All],[combine]],0),2)),"")</f>
        <v>luciano@flightsolutions.it</v>
      </c>
      <c r="AE74"/>
      <c r="AF74" s="30"/>
      <c r="AG7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5" spans="1:33" hidden="1" x14ac:dyDescent="0.25">
      <c r="A75" s="7">
        <v>2</v>
      </c>
      <c r="B75" s="7" t="str">
        <f>phone1819[[#This Row],[Company]]</f>
        <v>LuxWing, Ltd.</v>
      </c>
      <c r="C75" s="8" t="s">
        <v>460</v>
      </c>
      <c r="D75" s="7" t="s">
        <v>111</v>
      </c>
      <c r="E75" s="9" t="s">
        <v>452</v>
      </c>
      <c r="F75" s="8" t="s">
        <v>453</v>
      </c>
      <c r="G75" s="7" t="s">
        <v>461</v>
      </c>
      <c r="H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9H-LAR: TRN</v>
      </c>
      <c r="I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9H-LAR: </v>
      </c>
      <c r="J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9H-LAR: Italy</v>
      </c>
      <c r="K75" s="7" t="s">
        <v>462</v>
      </c>
      <c r="L7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Ta' Xbiex</v>
      </c>
      <c r="M7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Malta</v>
      </c>
      <c r="O75" s="9" t="s">
        <v>463</v>
      </c>
      <c r="P75" s="9" t="s">
        <v>464</v>
      </c>
      <c r="Q75" s="9" t="s">
        <v>155</v>
      </c>
      <c r="R75" s="7" t="s">
        <v>465</v>
      </c>
      <c r="S7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</v>
      </c>
      <c r="T7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5" s="7" t="str">
        <f>phone1819[[#This Row],[CONTACTFIRSTNAME]]&amp;"^"&amp;phone1819[[#This Row],[CONTACTLASTNAME]]&amp;"^"&amp;phone1819[[#This Row],[REGNBR]]</f>
        <v>Giuseppe^Sapia^9H-LAR</v>
      </c>
      <c r="X7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5" s="10"/>
      <c r="AB75" s="7"/>
      <c r="AC75" s="7"/>
      <c r="AD75" s="7" t="str">
        <f>IFERROR(IF(INDEX([1]!email[#All],MATCH(phone1819[[#This Row],[Combined]],[1]!email[[#All],[combine]],0),2)=0,"",INDEX([1]!email[#All],MATCH(phone1819[[#This Row],[Combined]],[1]!email[[#All],[combine]],0),2)),"")</f>
        <v>g.sapia@luxwing.com</v>
      </c>
      <c r="AE75"/>
      <c r="AF75" s="30"/>
      <c r="AG7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6" spans="1:33" hidden="1" x14ac:dyDescent="0.25">
      <c r="A76" s="7">
        <v>2</v>
      </c>
      <c r="B76" s="7" t="str">
        <f>phone1819[[#This Row],[Company]]</f>
        <v>LuxWing, Ltd.</v>
      </c>
      <c r="C76" s="8" t="s">
        <v>466</v>
      </c>
      <c r="D76" s="7" t="s">
        <v>130</v>
      </c>
      <c r="E76" s="9" t="s">
        <v>452</v>
      </c>
      <c r="F76" s="8" t="s">
        <v>453</v>
      </c>
      <c r="G76" s="7" t="s">
        <v>461</v>
      </c>
      <c r="H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9H-LAR: TRN</v>
      </c>
      <c r="I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9H-LAR: </v>
      </c>
      <c r="J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9H-LAR: Italy</v>
      </c>
      <c r="K76" s="7" t="s">
        <v>462</v>
      </c>
      <c r="L7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Ta' Xbiex</v>
      </c>
      <c r="M7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Malta</v>
      </c>
      <c r="O76" s="9" t="s">
        <v>463</v>
      </c>
      <c r="P76" s="9" t="s">
        <v>464</v>
      </c>
      <c r="Q76" s="9" t="s">
        <v>155</v>
      </c>
      <c r="R76" s="7" t="s">
        <v>465</v>
      </c>
      <c r="S7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</v>
      </c>
      <c r="T7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6" s="7" t="str">
        <f>phone1819[[#This Row],[CONTACTFIRSTNAME]]&amp;"^"&amp;phone1819[[#This Row],[CONTACTLASTNAME]]&amp;"^"&amp;phone1819[[#This Row],[REGNBR]]</f>
        <v>Giuseppe^Sapia^9H-LAR</v>
      </c>
      <c r="X7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6" s="10"/>
      <c r="AB76" s="7"/>
      <c r="AC76" s="7"/>
      <c r="AD76" s="7" t="str">
        <f>IFERROR(IF(INDEX([1]!email[#All],MATCH(phone1819[[#This Row],[Combined]],[1]!email[[#All],[combine]],0),2)=0,"",INDEX([1]!email[#All],MATCH(phone1819[[#This Row],[Combined]],[1]!email[[#All],[combine]],0),2)),"")</f>
        <v>g.sapia@luxwing.com</v>
      </c>
      <c r="AE76"/>
      <c r="AF76" s="30"/>
      <c r="AG7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7" spans="1:33" ht="45" hidden="1" x14ac:dyDescent="0.25">
      <c r="A77" s="7">
        <v>212</v>
      </c>
      <c r="B77" s="7" t="str">
        <f>phone1819[[#This Row],[Company]]</f>
        <v>Testa Patrimonial Eireli</v>
      </c>
      <c r="C77" s="8" t="s">
        <v>467</v>
      </c>
      <c r="D77" s="7" t="s">
        <v>111</v>
      </c>
      <c r="E77" s="9" t="s">
        <v>468</v>
      </c>
      <c r="F77" s="8" t="s">
        <v>469</v>
      </c>
      <c r="G77" s="7" t="s">
        <v>175</v>
      </c>
      <c r="H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PR-FVJ: POA</v>
      </c>
      <c r="I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PR-FVJ: RS</v>
      </c>
      <c r="J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PR-FVJ: Brazil</v>
      </c>
      <c r="K77" s="7" t="s">
        <v>470</v>
      </c>
      <c r="L7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Centro, Campo Grande, MS</v>
      </c>
      <c r="M7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77" s="9" t="s">
        <v>471</v>
      </c>
      <c r="P77" s="9" t="s">
        <v>472</v>
      </c>
      <c r="Q77" s="9" t="s">
        <v>473</v>
      </c>
      <c r="R77" s="7"/>
      <c r="S7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7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Luis^Leitao^PR-FVJ</v>
      </c>
      <c r="V77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Marciano^
Testa^PR-FVJ</v>
      </c>
      <c r="X77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77" s="10"/>
      <c r="AB77" s="7"/>
      <c r="AC77" s="7"/>
      <c r="AD77" s="7" t="str">
        <f>IFERROR(IF(INDEX([1]!email[#All],MATCH(phone1819[[#This Row],[Combined]],[1]!email[[#All],[combine]],0),2)=0,"",INDEX([1]!email[#All],MATCH(phone1819[[#This Row],[Combined]],[1]!email[[#All],[combine]],0),2)),"")</f>
        <v>g150.poa@gmail.com</v>
      </c>
      <c r="AE77"/>
      <c r="AF77" s="30"/>
      <c r="AG7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8" spans="1:33" ht="30" hidden="1" x14ac:dyDescent="0.25">
      <c r="A78" s="7">
        <v>212</v>
      </c>
      <c r="B78" s="7" t="str">
        <f>phone1819[[#This Row],[Company]]</f>
        <v>Testa Patrimonial Eireli</v>
      </c>
      <c r="C78" s="8" t="s">
        <v>474</v>
      </c>
      <c r="D78" s="7" t="s">
        <v>130</v>
      </c>
      <c r="E78" s="9" t="s">
        <v>468</v>
      </c>
      <c r="F78" s="8" t="s">
        <v>469</v>
      </c>
      <c r="G78" s="7" t="s">
        <v>258</v>
      </c>
      <c r="H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PR-FVJ: POA</v>
      </c>
      <c r="I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PR-FVJ: RS</v>
      </c>
      <c r="J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PR-FVJ: Brazil</v>
      </c>
      <c r="K78" s="7" t="s">
        <v>470</v>
      </c>
      <c r="L7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Centro, Campo Grande, MS</v>
      </c>
      <c r="M7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78" s="9" t="s">
        <v>475</v>
      </c>
      <c r="P78" s="9" t="s">
        <v>476</v>
      </c>
      <c r="Q78" s="9" t="s">
        <v>477</v>
      </c>
      <c r="R78" s="7"/>
      <c r="S7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8" s="7" t="str">
        <f>phone1819[[#This Row],[CONTACTFIRSTNAME]]&amp;"^"&amp;phone1819[[#This Row],[CONTACTLASTNAME]]&amp;"^"&amp;phone1819[[#This Row],[REGNBR]]</f>
        <v>Luis^Leitao^PR-FVJ</v>
      </c>
      <c r="X7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8" s="10"/>
      <c r="AB78" s="7"/>
      <c r="AC78" s="7"/>
      <c r="AD78" s="7" t="str">
        <f>IFERROR(IF(INDEX([1]!email[#All],MATCH(phone1819[[#This Row],[Combined]],[1]!email[[#All],[combine]],0),2)=0,"",INDEX([1]!email[#All],MATCH(phone1819[[#This Row],[Combined]],[1]!email[[#All],[combine]],0),2)),"")</f>
        <v>g150.poa@gmail.com</v>
      </c>
      <c r="AE78"/>
      <c r="AF78" s="30"/>
      <c r="AG7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9" spans="1:33" hidden="1" x14ac:dyDescent="0.25">
      <c r="A79" s="7">
        <v>212</v>
      </c>
      <c r="B79" s="7" t="str">
        <f>phone1819[[#This Row],[Company]]</f>
        <v>Testa Patrimonial Eireli</v>
      </c>
      <c r="C79" s="8" t="s">
        <v>478</v>
      </c>
      <c r="D79" s="7" t="s">
        <v>130</v>
      </c>
      <c r="E79" s="9" t="s">
        <v>468</v>
      </c>
      <c r="F79" s="8" t="s">
        <v>469</v>
      </c>
      <c r="G79" s="7" t="s">
        <v>37</v>
      </c>
      <c r="H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PR-FVJ: POA</v>
      </c>
      <c r="I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PR-FVJ: RS</v>
      </c>
      <c r="J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PR-FVJ: Brazil</v>
      </c>
      <c r="K79" s="7" t="s">
        <v>470</v>
      </c>
      <c r="L7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Centro, Campo Grande, MS</v>
      </c>
      <c r="M7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79" s="9" t="s">
        <v>479</v>
      </c>
      <c r="P79" s="9" t="s">
        <v>480</v>
      </c>
      <c r="Q79" s="9" t="s">
        <v>51</v>
      </c>
      <c r="R79" s="7"/>
      <c r="S7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9" s="7" t="str">
        <f>phone1819[[#This Row],[CONTACTFIRSTNAME]]&amp;"^"&amp;phone1819[[#This Row],[CONTACTLASTNAME]]&amp;"^"&amp;phone1819[[#This Row],[REGNBR]]</f>
        <v>Marciano^Testa^PR-FVJ</v>
      </c>
      <c r="X7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9" s="10"/>
      <c r="AB79" s="7"/>
      <c r="AC79" s="7"/>
      <c r="AD79" s="7" t="str">
        <f>IFERROR(IF(INDEX([1]!email[#All],MATCH(phone1819[[#This Row],[Combined]],[1]!email[[#All],[combine]],0),2)=0,"",INDEX([1]!email[#All],MATCH(phone1819[[#This Row],[Combined]],[1]!email[[#All],[combine]],0),2)),"")</f>
        <v>testa@agibank.com.br</v>
      </c>
      <c r="AE79"/>
      <c r="AF79" s="30"/>
      <c r="AG7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0" spans="1:33" x14ac:dyDescent="0.25">
      <c r="A80" s="7">
        <v>777</v>
      </c>
      <c r="B80" s="7" t="str">
        <f>phone1819[[#This Row],[Company]]</f>
        <v>Franklin Transportation Group, LLC</v>
      </c>
      <c r="C80" s="8"/>
      <c r="D80" s="7" t="s">
        <v>157</v>
      </c>
      <c r="E80" s="9" t="s">
        <v>427</v>
      </c>
      <c r="F80" s="8" t="s">
        <v>428</v>
      </c>
      <c r="G80" s="7" t="s">
        <v>134</v>
      </c>
      <c r="H8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8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N20TW: </v>
      </c>
      <c r="J8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N20TW: United States</v>
      </c>
      <c r="K80" s="7" t="s">
        <v>481</v>
      </c>
      <c r="L8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Chambersburg</v>
      </c>
      <c r="M8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PA</v>
      </c>
      <c r="N8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0" s="9" t="s">
        <v>482</v>
      </c>
      <c r="P80" s="9" t="s">
        <v>483</v>
      </c>
      <c r="Q80" s="9" t="s">
        <v>108</v>
      </c>
      <c r="R80" s="7" t="str">
        <f>IFERROR(INDEX([1]!JETNET[#All],MATCH(,[1]!JETNET[[#All],[COMPANYNAME]],0),MATCH("COMPWEBADDRESS",[1]!JETNET[#Headers],0)),"")</f>
        <v/>
      </c>
      <c r="S8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0" s="7" t="str">
        <f>phone1819[[#This Row],[CONTACTFIRSTNAME]]&amp;"^"&amp;phone1819[[#This Row],[CONTACTLASTNAME]]&amp;"^"&amp;phone1819[[#This Row],[REGNBR]]</f>
        <v>Colby^Nitterhouse^N20TW</v>
      </c>
      <c r="X8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0" s="13">
        <v>1</v>
      </c>
      <c r="Z80" s="14" t="s">
        <v>361</v>
      </c>
      <c r="AC80" s="31" t="s">
        <v>431</v>
      </c>
      <c r="AD8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1" spans="1:33" x14ac:dyDescent="0.25">
      <c r="A81" s="7">
        <v>777</v>
      </c>
      <c r="B81" s="7" t="str">
        <f>phone1819[[#This Row],[Company]]</f>
        <v>SJ Aviation, LLC</v>
      </c>
      <c r="C81" s="8"/>
      <c r="D81" s="7" t="s">
        <v>157</v>
      </c>
      <c r="E81" s="9" t="s">
        <v>427</v>
      </c>
      <c r="F81" s="8" t="s">
        <v>428</v>
      </c>
      <c r="G81" s="7" t="s">
        <v>134</v>
      </c>
      <c r="H8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8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N20TW: </v>
      </c>
      <c r="J8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N20TW: United States</v>
      </c>
      <c r="K81" s="7" t="s">
        <v>484</v>
      </c>
      <c r="L8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Atlanta</v>
      </c>
      <c r="M8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8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1" s="9" t="s">
        <v>485</v>
      </c>
      <c r="P81" s="9" t="s">
        <v>486</v>
      </c>
      <c r="Q81" s="9" t="s">
        <v>108</v>
      </c>
      <c r="R81" s="7" t="str">
        <f>IFERROR(INDEX([1]!JETNET[#All],MATCH(,[1]!JETNET[[#All],[COMPANYNAME]],0),MATCH("COMPWEBADDRESS",[1]!JETNET[#Headers],0)),"")</f>
        <v/>
      </c>
      <c r="S8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1" s="7" t="str">
        <f>phone1819[[#This Row],[CONTACTFIRSTNAME]]&amp;"^"&amp;phone1819[[#This Row],[CONTACTLASTNAME]]&amp;"^"&amp;phone1819[[#This Row],[REGNBR]]</f>
        <v>Jack^Draughon^N20TW</v>
      </c>
      <c r="X8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1" s="13">
        <v>1</v>
      </c>
      <c r="Z81" s="14" t="s">
        <v>361</v>
      </c>
      <c r="AC81" s="31" t="s">
        <v>431</v>
      </c>
      <c r="AD8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2" spans="1:33" x14ac:dyDescent="0.25">
      <c r="A82" s="7">
        <v>777</v>
      </c>
      <c r="B82" s="7" t="str">
        <f>phone1819[[#This Row],[Company]]</f>
        <v>Knysna Ventures, LLC</v>
      </c>
      <c r="C82" s="8"/>
      <c r="D82" s="7" t="s">
        <v>157</v>
      </c>
      <c r="E82" s="9" t="s">
        <v>427</v>
      </c>
      <c r="F82" s="45" t="s">
        <v>428</v>
      </c>
      <c r="G82" s="7" t="s">
        <v>134</v>
      </c>
      <c r="H8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8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N20TW: </v>
      </c>
      <c r="J8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N20TW: United States</v>
      </c>
      <c r="K82" s="7" t="s">
        <v>487</v>
      </c>
      <c r="L8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Diablo</v>
      </c>
      <c r="M8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8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2" s="9" t="s">
        <v>62</v>
      </c>
      <c r="P82" s="9" t="s">
        <v>488</v>
      </c>
      <c r="Q82" s="9" t="s">
        <v>489</v>
      </c>
      <c r="R82" s="7" t="str">
        <f>IFERROR(INDEX([1]!JETNET[#All],MATCH(,[1]!JETNET[[#All],[COMPANYNAME]],0),MATCH("COMPWEBADDRESS",[1]!JETNET[#Headers],0)),"")</f>
        <v/>
      </c>
      <c r="S8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2" s="7" t="str">
        <f>phone1819[[#This Row],[CONTACTFIRSTNAME]]&amp;"^"&amp;phone1819[[#This Row],[CONTACTLASTNAME]]&amp;"^"&amp;phone1819[[#This Row],[REGNBR]]</f>
        <v>Paul^McEwan^N20TW</v>
      </c>
      <c r="X8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2" s="19">
        <v>2</v>
      </c>
      <c r="Z82" s="14" t="s">
        <v>361</v>
      </c>
      <c r="AC82" s="31" t="s">
        <v>431</v>
      </c>
      <c r="AD8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3" spans="1:33" x14ac:dyDescent="0.25">
      <c r="A83" s="7">
        <v>777</v>
      </c>
      <c r="B83" s="7" t="str">
        <f>phone1819[[#This Row],[Company]]</f>
        <v>GML Development, Inc.</v>
      </c>
      <c r="C83" s="8" t="s">
        <v>490</v>
      </c>
      <c r="D83" s="7" t="s">
        <v>76</v>
      </c>
      <c r="E83" s="9" t="s">
        <v>427</v>
      </c>
      <c r="F83" s="8" t="s">
        <v>428</v>
      </c>
      <c r="G83" s="7" t="s">
        <v>134</v>
      </c>
      <c r="H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83" s="7" t="s">
        <v>491</v>
      </c>
      <c r="L8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Wendell</v>
      </c>
      <c r="M8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8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3" s="9" t="s">
        <v>492</v>
      </c>
      <c r="P83" s="9" t="s">
        <v>493</v>
      </c>
      <c r="Q83" s="9" t="s">
        <v>51</v>
      </c>
      <c r="R83" s="7"/>
      <c r="S8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3" s="7" t="str">
        <f>phone1819[[#This Row],[CONTACTFIRSTNAME]]&amp;"^"&amp;phone1819[[#This Row],[CONTACTLASTNAME]]&amp;"^"&amp;phone1819[[#This Row],[REGNBR]]</f>
        <v>Patrick^McKee^N20TW</v>
      </c>
      <c r="X8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3" s="37">
        <v>3</v>
      </c>
      <c r="Z83" s="14" t="s">
        <v>361</v>
      </c>
      <c r="AC83" s="31" t="s">
        <v>431</v>
      </c>
      <c r="AD8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Winston Salem Greensboro and Fayetteville North Carolina</v>
      </c>
    </row>
    <row r="84" spans="1:33" ht="30" hidden="1" x14ac:dyDescent="0.25">
      <c r="A84" s="7">
        <v>134</v>
      </c>
      <c r="B84" s="7" t="str">
        <f>phone1819[[#This Row],[Company]]</f>
        <v>M &amp; N Aviation, Inc.</v>
      </c>
      <c r="C84" s="8" t="s">
        <v>494</v>
      </c>
      <c r="D84" s="7" t="s">
        <v>66</v>
      </c>
      <c r="E84" s="9" t="s">
        <v>495</v>
      </c>
      <c r="F84" s="8" t="s">
        <v>496</v>
      </c>
      <c r="G84" s="7" t="s">
        <v>497</v>
      </c>
      <c r="H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N553CB: SJU</v>
      </c>
      <c r="I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N553CB: </v>
      </c>
      <c r="J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N553CB: Puerto Rico</v>
      </c>
      <c r="K84" s="7" t="s">
        <v>498</v>
      </c>
      <c r="L8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 Juan</v>
      </c>
      <c r="M8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8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84" s="9" t="s">
        <v>499</v>
      </c>
      <c r="P84" s="9" t="s">
        <v>500</v>
      </c>
      <c r="Q84" s="9" t="s">
        <v>501</v>
      </c>
      <c r="R84" s="7" t="s">
        <v>502</v>
      </c>
      <c r="S8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Opens-3, Clicks-1</v>
      </c>
      <c r="T8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17-03-2022
Returned NSN</v>
      </c>
      <c r="U84" s="7" t="str">
        <f>phone1819[[#This Row],[CONTACTFIRSTNAME]]&amp;"^"&amp;phone1819[[#This Row],[CONTACTLASTNAME]]&amp;"^"&amp;phone1819[[#This Row],[REGNBR]]</f>
        <v>Alicia^Pineda^N553CB</v>
      </c>
      <c r="X8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4" s="10"/>
      <c r="AB84" s="7"/>
      <c r="AC84" s="7"/>
      <c r="AD84" s="7" t="str">
        <f>IFERROR(IF(INDEX([1]!email[#All],MATCH(phone1819[[#This Row],[Combined]],[1]!email[[#All],[combine]],0),2)=0,"",INDEX([1]!email[#All],MATCH(phone1819[[#This Row],[Combined]],[1]!email[[#All],[combine]],0),2)),"")</f>
        <v>apineda@mnaviation.com</v>
      </c>
      <c r="AE84"/>
      <c r="AF84" s="30"/>
      <c r="AG8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5" spans="1:33" ht="30" hidden="1" x14ac:dyDescent="0.25">
      <c r="A85" s="7">
        <v>134</v>
      </c>
      <c r="B85" s="7" t="str">
        <f>phone1819[[#This Row],[Company]]</f>
        <v>M &amp; N Aviation, Inc.</v>
      </c>
      <c r="C85" s="8" t="s">
        <v>503</v>
      </c>
      <c r="D85" s="7" t="s">
        <v>130</v>
      </c>
      <c r="E85" s="9" t="s">
        <v>495</v>
      </c>
      <c r="F85" s="8" t="s">
        <v>496</v>
      </c>
      <c r="G85" s="7" t="s">
        <v>497</v>
      </c>
      <c r="H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N553CB: SJU</v>
      </c>
      <c r="I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N553CB: </v>
      </c>
      <c r="J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N553CB: Puerto Rico</v>
      </c>
      <c r="K85" s="7" t="s">
        <v>498</v>
      </c>
      <c r="L8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 Juan</v>
      </c>
      <c r="M8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8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85" s="9" t="s">
        <v>499</v>
      </c>
      <c r="P85" s="9" t="s">
        <v>500</v>
      </c>
      <c r="Q85" s="9" t="s">
        <v>501</v>
      </c>
      <c r="R85" s="7" t="s">
        <v>502</v>
      </c>
      <c r="S8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Opens-3, Clicks-1</v>
      </c>
      <c r="T8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17-03-2022
Returned NSN</v>
      </c>
      <c r="U85" s="7" t="str">
        <f>phone1819[[#This Row],[CONTACTFIRSTNAME]]&amp;"^"&amp;phone1819[[#This Row],[CONTACTLASTNAME]]&amp;"^"&amp;phone1819[[#This Row],[REGNBR]]</f>
        <v>Alicia^Pineda^N553CB</v>
      </c>
      <c r="X8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5" s="10"/>
      <c r="AB85" s="7"/>
      <c r="AC85" s="7"/>
      <c r="AD85" s="7" t="str">
        <f>IFERROR(IF(INDEX([1]!email[#All],MATCH(phone1819[[#This Row],[Combined]],[1]!email[[#All],[combine]],0),2)=0,"",INDEX([1]!email[#All],MATCH(phone1819[[#This Row],[Combined]],[1]!email[[#All],[combine]],0),2)),"")</f>
        <v>apineda@mnaviation.com</v>
      </c>
      <c r="AE85"/>
      <c r="AF85" s="30"/>
      <c r="AG8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6" spans="1:33" hidden="1" x14ac:dyDescent="0.25">
      <c r="A86" s="7">
        <v>134</v>
      </c>
      <c r="B86" s="7" t="str">
        <f>phone1819[[#This Row],[Company]]</f>
        <v>N553CB, LLC</v>
      </c>
      <c r="C86" s="8" t="s">
        <v>504</v>
      </c>
      <c r="D86" s="7" t="s">
        <v>34</v>
      </c>
      <c r="E86" s="9" t="s">
        <v>495</v>
      </c>
      <c r="F86" s="8" t="s">
        <v>496</v>
      </c>
      <c r="G86" s="7" t="s">
        <v>37</v>
      </c>
      <c r="H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N553CB: SJU</v>
      </c>
      <c r="I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N553CB: </v>
      </c>
      <c r="J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N553CB: Puerto Rico</v>
      </c>
      <c r="K86" s="7" t="s">
        <v>505</v>
      </c>
      <c r="L8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Dorado</v>
      </c>
      <c r="M8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8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86" s="9" t="s">
        <v>506</v>
      </c>
      <c r="P86" s="9" t="s">
        <v>507</v>
      </c>
      <c r="Q86" s="9" t="s">
        <v>73</v>
      </c>
      <c r="R86" s="7"/>
      <c r="S8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6" s="7" t="str">
        <f>phone1819[[#This Row],[CONTACTFIRSTNAME]]&amp;"^"&amp;phone1819[[#This Row],[CONTACTLASTNAME]]&amp;"^"&amp;phone1819[[#This Row],[REGNBR]]</f>
        <v>Federico^Stubbe^N553CB</v>
      </c>
      <c r="X8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6" s="10"/>
      <c r="AB86" s="7"/>
      <c r="AC86" s="7"/>
      <c r="AD86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86"/>
      <c r="AF86" s="30"/>
      <c r="AG8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7" spans="1:33" hidden="1" x14ac:dyDescent="0.25">
      <c r="A87" s="7">
        <v>216</v>
      </c>
      <c r="B87" s="7" t="str">
        <f>phone1819[[#This Row],[Company]]</f>
        <v>Sociedade de Taxi Aereo Do Nordeste, Ltda.</v>
      </c>
      <c r="C87" s="8" t="s">
        <v>508</v>
      </c>
      <c r="D87" s="7" t="s">
        <v>34</v>
      </c>
      <c r="E87" s="9" t="s">
        <v>509</v>
      </c>
      <c r="F87" s="8" t="s">
        <v>510</v>
      </c>
      <c r="G87" s="7" t="s">
        <v>258</v>
      </c>
      <c r="H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PS-CMP: </v>
      </c>
      <c r="I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PS-CMP: </v>
      </c>
      <c r="J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PS-CMP: Brazil</v>
      </c>
      <c r="K87" s="9" t="s">
        <v>511</v>
      </c>
      <c r="L8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Rio Largo</v>
      </c>
      <c r="M8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AL</v>
      </c>
      <c r="N8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87" s="9" t="s">
        <v>512</v>
      </c>
      <c r="P87" s="9" t="s">
        <v>513</v>
      </c>
      <c r="Q87" s="9" t="s">
        <v>457</v>
      </c>
      <c r="R87" s="7"/>
      <c r="S8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7" s="7" t="str">
        <f>phone1819[[#This Row],[CONTACTFIRSTNAME]]&amp;"^"&amp;phone1819[[#This Row],[CONTACTLASTNAME]]&amp;"^"&amp;phone1819[[#This Row],[REGNBR]]</f>
        <v>Fernando^Lopes de Farias^PS-CMP</v>
      </c>
      <c r="X8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7" s="10"/>
      <c r="AB87" s="7"/>
      <c r="AC87" s="7"/>
      <c r="AD8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87"/>
      <c r="AF87" s="30"/>
      <c r="AG8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8" spans="1:33" ht="60" x14ac:dyDescent="0.25">
      <c r="A88" s="7">
        <v>777</v>
      </c>
      <c r="B88" s="7" t="str">
        <f>phone1819[[#This Row],[Company]]</f>
        <v>M3 Aviation, LLC</v>
      </c>
      <c r="C88" s="8" t="s">
        <v>514</v>
      </c>
      <c r="D88" s="7" t="s">
        <v>34</v>
      </c>
      <c r="E88" s="9" t="s">
        <v>515</v>
      </c>
      <c r="F88" s="8" t="s">
        <v>516</v>
      </c>
      <c r="G88" s="7" t="s">
        <v>37</v>
      </c>
      <c r="H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N458TB: SCF</v>
      </c>
      <c r="I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N458TB: AZ</v>
      </c>
      <c r="J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N458TB: United States</v>
      </c>
      <c r="K88" s="7" t="s">
        <v>517</v>
      </c>
      <c r="L8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88" s="46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8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8" s="9" t="s">
        <v>518</v>
      </c>
      <c r="P88" s="9" t="s">
        <v>519</v>
      </c>
      <c r="Q88" s="9" t="s">
        <v>37</v>
      </c>
      <c r="R88" s="7"/>
      <c r="S8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8" s="7" t="str">
        <f>phone1819[[#This Row],[CONTACTFIRSTNAME]]&amp;"^"&amp;phone1819[[#This Row],[CONTACTLASTNAME]]&amp;"^"&amp;phone1819[[#This Row],[REGNBR]]</f>
        <v>William^Brownlee^N458TB</v>
      </c>
      <c r="X8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8" s="37">
        <v>3</v>
      </c>
      <c r="Z88" s="10" t="s">
        <v>361</v>
      </c>
      <c r="AC88" s="9" t="s">
        <v>520</v>
      </c>
      <c r="AD8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89" spans="1:33" ht="30" x14ac:dyDescent="0.25">
      <c r="A89" s="7">
        <v>777</v>
      </c>
      <c r="B89" s="7" t="str">
        <f>phone1819[[#This Row],[Company]]</f>
        <v>Jet It LLC</v>
      </c>
      <c r="C89" s="8" t="s">
        <v>521</v>
      </c>
      <c r="D89" s="7" t="s">
        <v>121</v>
      </c>
      <c r="E89" s="9" t="s">
        <v>522</v>
      </c>
      <c r="F89" s="27" t="s">
        <v>523</v>
      </c>
      <c r="G89" s="7" t="s">
        <v>524</v>
      </c>
      <c r="H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
N20TW: </v>
      </c>
      <c r="I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
N20TW: </v>
      </c>
      <c r="J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
N20TW: United States</v>
      </c>
      <c r="K89" s="7" t="s">
        <v>525</v>
      </c>
      <c r="L8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Greensboro</v>
      </c>
      <c r="M8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8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9" s="9" t="s">
        <v>526</v>
      </c>
      <c r="P89" s="9" t="s">
        <v>527</v>
      </c>
      <c r="Q89" s="9" t="s">
        <v>528</v>
      </c>
      <c r="R89" s="7" t="s">
        <v>529</v>
      </c>
      <c r="S8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89" s="7" t="str">
        <f>phone1819[[#This Row],[CONTACTFIRSTNAME]]&amp;"^"&amp;phone1819[[#This Row],[CONTACTLASTNAME]]&amp;"^"&amp;phone1819[[#This Row],[REGNBR]]</f>
        <v>Vishal^Hiremaths^N511CT, N20TW</v>
      </c>
      <c r="X8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9" s="19">
        <v>2</v>
      </c>
      <c r="Z89" s="14" t="s">
        <v>361</v>
      </c>
      <c r="AC89" s="31" t="s">
        <v>530</v>
      </c>
      <c r="AD8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Monroe Mount Vernon and Poughkeepsie New York</v>
      </c>
    </row>
    <row r="90" spans="1:33" ht="120" x14ac:dyDescent="0.25">
      <c r="A90" s="7">
        <v>777</v>
      </c>
      <c r="B90" s="7" t="str">
        <f>phone1819[[#This Row],[Company]]</f>
        <v>Jet It LLC</v>
      </c>
      <c r="C90" s="8" t="s">
        <v>521</v>
      </c>
      <c r="D90" s="7" t="s">
        <v>121</v>
      </c>
      <c r="E90" s="9" t="s">
        <v>522</v>
      </c>
      <c r="F90" s="27" t="s">
        <v>523</v>
      </c>
      <c r="G90" s="7" t="s">
        <v>524</v>
      </c>
      <c r="H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
N20TW: </v>
      </c>
      <c r="I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
N20TW: </v>
      </c>
      <c r="J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
N20TW: United States</v>
      </c>
      <c r="K90" s="7" t="s">
        <v>525</v>
      </c>
      <c r="L9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Greensboro</v>
      </c>
      <c r="M9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9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90" s="9" t="s">
        <v>531</v>
      </c>
      <c r="P90" s="9" t="s">
        <v>532</v>
      </c>
      <c r="Q90" s="9" t="s">
        <v>533</v>
      </c>
      <c r="R90" s="7" t="s">
        <v>529</v>
      </c>
      <c r="S9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Opens-5</v>
      </c>
      <c r="T9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0" s="7" t="str">
        <f>phone1819[[#This Row],[CONTACTFIRSTNAME]]&amp;"^"&amp;phone1819[[#This Row],[CONTACTLASTNAME]]&amp;"^"&amp;phone1819[[#This Row],[REGNBR]]</f>
        <v>Glenn^Gonzales^N511CT, N20TW</v>
      </c>
      <c r="X9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0" s="19">
        <v>2</v>
      </c>
      <c r="Z90" s="14" t="s">
        <v>361</v>
      </c>
      <c r="AC90" s="9" t="s">
        <v>534</v>
      </c>
      <c r="AD90" s="9" t="str">
        <f>IFERROR(IF(INDEX([1]!email[#All],MATCH(phone1819[[#This Row],[Combined]],[1]!email[[#All],[combine]],0),2)=0,"",INDEX([1]!email[#All],MATCH(phone1819[[#This Row],[Combined]],[1]!email[[#All],[combine]],0),2)),"")</f>
        <v>glenn.gonzales@gojetit.com</v>
      </c>
      <c r="AG9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Monroe Mount Vernon and Poughkeepsie New York</v>
      </c>
    </row>
    <row r="91" spans="1:33" ht="30" hidden="1" x14ac:dyDescent="0.25">
      <c r="A91" s="7">
        <v>8</v>
      </c>
      <c r="B91" s="7" t="str">
        <f>phone1819[[#This Row],[Company]]</f>
        <v>Conrad Point LP</v>
      </c>
      <c r="C91" s="8" t="s">
        <v>535</v>
      </c>
      <c r="D91" s="7" t="s">
        <v>34</v>
      </c>
      <c r="E91" s="9" t="s">
        <v>536</v>
      </c>
      <c r="F91" s="8" t="s">
        <v>537</v>
      </c>
      <c r="G91" s="7" t="s">
        <v>37</v>
      </c>
      <c r="H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C-FKAI: YYC</v>
      </c>
      <c r="I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C-FKAI: AB</v>
      </c>
      <c r="J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C-FKAI: Canada</v>
      </c>
      <c r="K91" s="7" t="s">
        <v>538</v>
      </c>
      <c r="L9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9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9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1" s="9" t="s">
        <v>243</v>
      </c>
      <c r="P91" s="9" t="s">
        <v>539</v>
      </c>
      <c r="Q91" s="9" t="s">
        <v>540</v>
      </c>
      <c r="R91" s="7"/>
      <c r="S9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9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1" s="7" t="str">
        <f>phone1819[[#This Row],[CONTACTFIRSTNAME]]&amp;"^"&amp;phone1819[[#This Row],[CONTACTLASTNAME]]&amp;"^"&amp;phone1819[[#This Row],[REGNBR]]</f>
        <v>Scott^Stevenson^C-FKAI</v>
      </c>
      <c r="X9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1" s="47">
        <v>4</v>
      </c>
      <c r="AD91" s="9" t="str">
        <f>IFERROR(IF(INDEX([1]!email[#All],MATCH(phone1819[[#This Row],[Combined]],[1]!email[[#All],[combine]],0),2)=0,"",INDEX([1]!email[#All],MATCH(phone1819[[#This Row],[Combined]],[1]!email[[#All],[combine]],0),2)),"")</f>
        <v>scott@summittrucks.com</v>
      </c>
      <c r="AG9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92" spans="1:33" hidden="1" x14ac:dyDescent="0.25">
      <c r="A92" s="7">
        <v>10</v>
      </c>
      <c r="B92" s="7" t="str">
        <f>phone1819[[#This Row],[Company]]</f>
        <v>2269514 Alberta Ltd</v>
      </c>
      <c r="C92" s="8"/>
      <c r="D92" s="7" t="s">
        <v>157</v>
      </c>
      <c r="E92" s="9" t="s">
        <v>541</v>
      </c>
      <c r="F92" s="8" t="s">
        <v>542</v>
      </c>
      <c r="G92" s="7" t="s">
        <v>37</v>
      </c>
      <c r="H9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C-FMDN: YYC</v>
      </c>
      <c r="I9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C-FMDN: AB</v>
      </c>
      <c r="J9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C-FMDN: Canada</v>
      </c>
      <c r="K92" s="7" t="s">
        <v>543</v>
      </c>
      <c r="L9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9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9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2" s="9" t="s">
        <v>492</v>
      </c>
      <c r="P92" s="9" t="s">
        <v>544</v>
      </c>
      <c r="Q92" s="9"/>
      <c r="R92" s="7" t="str">
        <f>IFERROR(INDEX([1]!JETNET[#All],MATCH(,[1]!JETNET[[#All],[COMPANYNAME]],0),MATCH("COMPWEBADDRESS",[1]!JETNET[#Headers],0)),"")</f>
        <v/>
      </c>
      <c r="S9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9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2" s="7" t="str">
        <f>phone1819[[#This Row],[CONTACTFIRSTNAME]]&amp;"^"&amp;phone1819[[#This Row],[CONTACTLASTNAME]]&amp;"^"&amp;phone1819[[#This Row],[REGNBR]]</f>
        <v>Patrick^Daniel^C-FMDN</v>
      </c>
      <c r="X9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2" s="19">
        <v>2</v>
      </c>
      <c r="Z92" s="14"/>
      <c r="AD9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9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93" spans="1:33" hidden="1" x14ac:dyDescent="0.25">
      <c r="A93" s="7">
        <v>12</v>
      </c>
      <c r="B93" s="7" t="str">
        <f>phone1819[[#This Row],[Company]]</f>
        <v>888676 Alberta, Inc.</v>
      </c>
      <c r="C93" s="8" t="s">
        <v>545</v>
      </c>
      <c r="D93" s="7" t="s">
        <v>66</v>
      </c>
      <c r="E93" s="9" t="s">
        <v>546</v>
      </c>
      <c r="F93" s="8" t="s">
        <v>547</v>
      </c>
      <c r="G93" s="7" t="s">
        <v>37</v>
      </c>
      <c r="H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C-FREE: YWG</v>
      </c>
      <c r="I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C-FREE: MB</v>
      </c>
      <c r="J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C-FREE: Canada</v>
      </c>
      <c r="K93" s="7" t="s">
        <v>548</v>
      </c>
      <c r="L9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Rocky View County</v>
      </c>
      <c r="M9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9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3" s="9" t="s">
        <v>549</v>
      </c>
      <c r="P93" s="9" t="s">
        <v>550</v>
      </c>
      <c r="Q93" s="9" t="s">
        <v>108</v>
      </c>
      <c r="R93" s="7"/>
      <c r="S9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9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3" s="7" t="str">
        <f>phone1819[[#This Row],[CONTACTFIRSTNAME]]&amp;"^"&amp;phone1819[[#This Row],[CONTACTLASTNAME]]&amp;"^"&amp;phone1819[[#This Row],[REGNBR]]</f>
        <v>Rob^Croteau^C-FREE</v>
      </c>
      <c r="X9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3" s="37">
        <v>3</v>
      </c>
      <c r="Z93" s="14"/>
      <c r="AD9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9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94" spans="1:33" hidden="1" x14ac:dyDescent="0.25">
      <c r="A94" s="7">
        <v>12</v>
      </c>
      <c r="B94" s="7" t="str">
        <f>phone1819[[#This Row],[Company]]</f>
        <v>888676 Alberta, Inc.</v>
      </c>
      <c r="C94" s="8" t="s">
        <v>551</v>
      </c>
      <c r="D94" s="7" t="s">
        <v>130</v>
      </c>
      <c r="E94" s="9" t="s">
        <v>546</v>
      </c>
      <c r="F94" s="8" t="s">
        <v>547</v>
      </c>
      <c r="G94" s="7" t="s">
        <v>37</v>
      </c>
      <c r="H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C-FREE: YWG</v>
      </c>
      <c r="I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C-FREE: MB</v>
      </c>
      <c r="J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C-FREE: Canada</v>
      </c>
      <c r="K94" s="7" t="s">
        <v>548</v>
      </c>
      <c r="L9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Rocky View County</v>
      </c>
      <c r="M9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9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4" s="9" t="s">
        <v>549</v>
      </c>
      <c r="P94" s="9" t="s">
        <v>550</v>
      </c>
      <c r="Q94" s="9" t="s">
        <v>108</v>
      </c>
      <c r="R94" s="7"/>
      <c r="S9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9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4" s="7" t="str">
        <f>phone1819[[#This Row],[CONTACTFIRSTNAME]]&amp;"^"&amp;phone1819[[#This Row],[CONTACTLASTNAME]]&amp;"^"&amp;phone1819[[#This Row],[REGNBR]]</f>
        <v>Rob^Croteau^C-FREE</v>
      </c>
      <c r="X9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4" s="37">
        <v>3</v>
      </c>
      <c r="Z94" s="14"/>
      <c r="AD9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9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95" spans="1:33" ht="30" hidden="1" x14ac:dyDescent="0.25">
      <c r="A95" s="7">
        <v>14</v>
      </c>
      <c r="B95" s="7" t="str">
        <f>phone1819[[#This Row],[Company]]</f>
        <v>6404805 Manitoba, Ltd.</v>
      </c>
      <c r="C95" s="8" t="s">
        <v>552</v>
      </c>
      <c r="D95" s="7" t="s">
        <v>34</v>
      </c>
      <c r="E95" s="9" t="s">
        <v>553</v>
      </c>
      <c r="F95" s="8" t="s">
        <v>554</v>
      </c>
      <c r="G95" s="7" t="s">
        <v>175</v>
      </c>
      <c r="H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C-FTXX: YWG</v>
      </c>
      <c r="I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C-FTXX: MB</v>
      </c>
      <c r="J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C-FTXX: Canada</v>
      </c>
      <c r="K95" s="7" t="s">
        <v>555</v>
      </c>
      <c r="L9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Winnipeg</v>
      </c>
      <c r="M9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MB</v>
      </c>
      <c r="N9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5" s="9" t="s">
        <v>556</v>
      </c>
      <c r="P95" s="9" t="s">
        <v>557</v>
      </c>
      <c r="Q95" s="9" t="s">
        <v>73</v>
      </c>
      <c r="R95" s="7"/>
      <c r="S9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5" s="7" t="str">
        <f>phone1819[[#This Row],[CONTACTFIRSTNAME]]&amp;"^"&amp;phone1819[[#This Row],[CONTACTLASTNAME]]&amp;"^"&amp;phone1819[[#This Row],[REGNBR]]</f>
        <v>Louie^Tolaini^C-FTXX</v>
      </c>
      <c r="X9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5" s="37">
        <v>3</v>
      </c>
      <c r="Z95" s="14"/>
      <c r="AD95" s="9" t="str">
        <f>IFERROR(IF(INDEX([1]!email[#All],MATCH(phone1819[[#This Row],[Combined]],[1]!email[[#All],[combine]],0),2)=0,"",INDEX([1]!email[#All],MATCH(phone1819[[#This Row],[Combined]],[1]!email[[#All],[combine]],0),2)),"")</f>
        <v>louie_tolaini@transx.com</v>
      </c>
      <c r="AG9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Manitoba Canada</v>
      </c>
    </row>
    <row r="96" spans="1:33" ht="30" hidden="1" x14ac:dyDescent="0.25">
      <c r="A96" s="7">
        <v>16</v>
      </c>
      <c r="B96" s="7" t="str">
        <f>phone1819[[#This Row],[Company]]</f>
        <v>Jetport, Inc.</v>
      </c>
      <c r="C96" s="8" t="s">
        <v>558</v>
      </c>
      <c r="D96" s="7" t="s">
        <v>121</v>
      </c>
      <c r="E96" s="9" t="s">
        <v>559</v>
      </c>
      <c r="F96" s="8" t="s">
        <v>560</v>
      </c>
      <c r="G96" s="7" t="s">
        <v>461</v>
      </c>
      <c r="H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C-FWXR: YHM</v>
      </c>
      <c r="I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C-FWXR: ON</v>
      </c>
      <c r="J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C-FWXR: Canada</v>
      </c>
      <c r="K96" s="7" t="s">
        <v>561</v>
      </c>
      <c r="L9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Mt. Hope</v>
      </c>
      <c r="M9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9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6" s="9" t="s">
        <v>492</v>
      </c>
      <c r="P96" s="9" t="s">
        <v>562</v>
      </c>
      <c r="Q96" s="9" t="s">
        <v>51</v>
      </c>
      <c r="R96" s="7" t="s">
        <v>563</v>
      </c>
      <c r="S9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6" s="7" t="str">
        <f>phone1819[[#This Row],[CONTACTFIRSTNAME]]&amp;"^"&amp;phone1819[[#This Row],[CONTACTLASTNAME]]&amp;"^"&amp;phone1819[[#This Row],[REGNBR]]</f>
        <v>Patrick^Bouvry^C-FWXR</v>
      </c>
      <c r="X9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6" s="37">
        <v>3</v>
      </c>
      <c r="Z96" s="14"/>
      <c r="AD96" s="9" t="str">
        <f>IFERROR(IF(INDEX([1]!email[#All],MATCH(phone1819[[#This Row],[Combined]],[1]!email[[#All],[combine]],0),2)=0,"",INDEX([1]!email[#All],MATCH(phone1819[[#This Row],[Combined]],[1]!email[[#All],[combine]],0),2)),"")</f>
        <v>pbouvry@jetport.com</v>
      </c>
      <c r="AG9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97" spans="1:33" hidden="1" x14ac:dyDescent="0.25">
      <c r="A97" s="7">
        <v>234</v>
      </c>
      <c r="B97" s="7" t="str">
        <f>phone1819[[#This Row],[Company]]</f>
        <v>ST Aerospace Engineering Pte. Ltd.</v>
      </c>
      <c r="C97" s="8" t="s">
        <v>564</v>
      </c>
      <c r="D97" s="7" t="s">
        <v>34</v>
      </c>
      <c r="E97" s="9" t="s">
        <v>565</v>
      </c>
      <c r="F97" s="8" t="s">
        <v>566</v>
      </c>
      <c r="G97" s="7" t="s">
        <v>37</v>
      </c>
      <c r="H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VH-PFW: XSP</v>
      </c>
      <c r="I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VH-PFW: </v>
      </c>
      <c r="J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VH-PFW: Singapore</v>
      </c>
      <c r="K97" s="7" t="s">
        <v>567</v>
      </c>
      <c r="L9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Seletar, Singapore</v>
      </c>
      <c r="M9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9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Singapore</v>
      </c>
      <c r="O97" s="9" t="s">
        <v>568</v>
      </c>
      <c r="P97" s="9" t="s">
        <v>569</v>
      </c>
      <c r="Q97" s="9" t="s">
        <v>171</v>
      </c>
      <c r="R97" s="7" t="s">
        <v>570</v>
      </c>
      <c r="S9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9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7" s="7" t="str">
        <f>phone1819[[#This Row],[CONTACTFIRSTNAME]]&amp;"^"&amp;phone1819[[#This Row],[CONTACTLASTNAME]]&amp;"^"&amp;phone1819[[#This Row],[REGNBR]]</f>
        <v>Vincent^Chong^VH-PFW</v>
      </c>
      <c r="X9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7" s="10"/>
      <c r="AB97" s="7"/>
      <c r="AC97" s="7"/>
      <c r="AD9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97"/>
      <c r="AF97" s="30"/>
      <c r="AG9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98" spans="1:33" ht="30" hidden="1" x14ac:dyDescent="0.25">
      <c r="A98" s="7">
        <v>16</v>
      </c>
      <c r="B98" s="7" t="str">
        <f>phone1819[[#This Row],[Company]]</f>
        <v>2828520 Ontario, Inc.</v>
      </c>
      <c r="C98" s="8"/>
      <c r="D98" s="7" t="s">
        <v>571</v>
      </c>
      <c r="E98" s="9" t="s">
        <v>559</v>
      </c>
      <c r="F98" s="8" t="s">
        <v>560</v>
      </c>
      <c r="G98" s="7" t="s">
        <v>37</v>
      </c>
      <c r="H9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C-FWXR: YHM</v>
      </c>
      <c r="I98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C-FWXR: ON</v>
      </c>
      <c r="J98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C-FWXR: Canada</v>
      </c>
      <c r="K98" s="7" t="s">
        <v>572</v>
      </c>
      <c r="L9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Burlington</v>
      </c>
      <c r="M9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9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Q98" s="9"/>
      <c r="R98" s="7" t="str">
        <f>IFERROR(INDEX([1]!JETNET[#All],MATCH(,[1]!JETNET[[#All],[COMPANYNAME]],0),MATCH("COMPWEBADDRESS",[1]!JETNET[#Headers],0)),"")</f>
        <v/>
      </c>
      <c r="S9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8" s="7" t="str">
        <f>phone1819[[#This Row],[CONTACTFIRSTNAME]]&amp;"^"&amp;phone1819[[#This Row],[CONTACTLASTNAME]]&amp;"^"&amp;phone1819[[#This Row],[REGNBR]]</f>
        <v>^^C-FWXR</v>
      </c>
      <c r="X9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8" s="37">
        <v>3</v>
      </c>
      <c r="Z98" s="14"/>
      <c r="AD98" s="9" t="str">
        <f>IFERROR(IF(INDEX([1]!email[#All],MATCH(phone1819[[#This Row],[Combined]],[1]!email[[#All],[combine]],0),2)=0,"",INDEX([1]!email[#All],MATCH(phone1819[[#This Row],[Combined]],[1]!email[[#All],[combine]],0),2)),"")</f>
        <v>info@jetport.com</v>
      </c>
      <c r="AG9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99" spans="1:33" ht="30" hidden="1" x14ac:dyDescent="0.25">
      <c r="A99" s="7">
        <v>18</v>
      </c>
      <c r="B99" s="7" t="str">
        <f>phone1819[[#This Row],[Company]]</f>
        <v>The Craig Evan Corporation</v>
      </c>
      <c r="C99" s="8" t="s">
        <v>573</v>
      </c>
      <c r="D99" s="7" t="s">
        <v>34</v>
      </c>
      <c r="E99" s="9" t="s">
        <v>574</v>
      </c>
      <c r="F99" s="8" t="s">
        <v>575</v>
      </c>
      <c r="G99" s="7" t="s">
        <v>69</v>
      </c>
      <c r="H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C-GGGT: </v>
      </c>
      <c r="I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C-GGGT: </v>
      </c>
      <c r="J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C-GGGT: Canada</v>
      </c>
      <c r="K99" s="7" t="s">
        <v>576</v>
      </c>
      <c r="L9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London</v>
      </c>
      <c r="M9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9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9" s="9" t="s">
        <v>577</v>
      </c>
      <c r="P99" s="9" t="s">
        <v>578</v>
      </c>
      <c r="Q99" s="9" t="s">
        <v>171</v>
      </c>
      <c r="R99" s="7" t="s">
        <v>579</v>
      </c>
      <c r="S9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9" s="7" t="str">
        <f>phone1819[[#This Row],[CONTACTFIRSTNAME]]&amp;"^"&amp;phone1819[[#This Row],[CONTACTLASTNAME]]&amp;"^"&amp;phone1819[[#This Row],[REGNBR]]</f>
        <v>Nickolaus^Erb^C-GGGT</v>
      </c>
      <c r="X9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9" s="37">
        <v>3</v>
      </c>
      <c r="Z99" s="14"/>
      <c r="AD99" s="9" t="str">
        <f>IFERROR(IF(INDEX([1]!email[#All],MATCH(phone1819[[#This Row],[Combined]],[1]!email[[#All],[combine]],0),2)=0,"",INDEX([1]!email[#All],MATCH(phone1819[[#This Row],[Combined]],[1]!email[[#All],[combine]],0),2)),"")</f>
        <v>nick.erb@flightexec.com</v>
      </c>
      <c r="AG9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London Ontario Canada</v>
      </c>
    </row>
    <row r="100" spans="1:33" hidden="1" x14ac:dyDescent="0.25">
      <c r="A100" s="7">
        <v>20</v>
      </c>
      <c r="B100" s="7" t="str">
        <f>phone1819[[#This Row],[Company]]</f>
        <v>Princess Aviation, Ltd.</v>
      </c>
      <c r="C100" s="8"/>
      <c r="D100" s="7" t="s">
        <v>157</v>
      </c>
      <c r="E100" s="9" t="s">
        <v>580</v>
      </c>
      <c r="F100" s="8" t="s">
        <v>581</v>
      </c>
      <c r="G100" s="7" t="s">
        <v>37</v>
      </c>
      <c r="H10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C-GPRN: YWG</v>
      </c>
      <c r="I10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C-GPRN: MB</v>
      </c>
      <c r="J10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C-GPRN: Canada</v>
      </c>
      <c r="K100" s="7" t="s">
        <v>582</v>
      </c>
      <c r="L10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Winnipeg</v>
      </c>
      <c r="M10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MB</v>
      </c>
      <c r="N10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Q100" s="9"/>
      <c r="R100" s="7" t="str">
        <f>IFERROR(INDEX([1]!JETNET[#All],MATCH(,[1]!JETNET[[#All],[COMPANYNAME]],0),MATCH("COMPWEBADDRESS",[1]!JETNET[#Headers],0)),"")</f>
        <v/>
      </c>
      <c r="S10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0" s="7" t="str">
        <f>phone1819[[#This Row],[CONTACTFIRSTNAME]]&amp;"^"&amp;phone1819[[#This Row],[CONTACTLASTNAME]]&amp;"^"&amp;phone1819[[#This Row],[REGNBR]]</f>
        <v>^^C-GPRN</v>
      </c>
      <c r="X10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0" s="37">
        <v>3</v>
      </c>
      <c r="Z100" s="14"/>
      <c r="AD10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0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01" spans="1:33" ht="30" hidden="1" x14ac:dyDescent="0.25">
      <c r="A101" s="7">
        <v>20</v>
      </c>
      <c r="B101" s="7" t="str">
        <f>phone1819[[#This Row],[Company]]</f>
        <v>Fast Air, Ltd.</v>
      </c>
      <c r="C101" s="8" t="s">
        <v>583</v>
      </c>
      <c r="D101" s="7" t="s">
        <v>34</v>
      </c>
      <c r="E101" s="9" t="s">
        <v>584</v>
      </c>
      <c r="F101" s="27" t="s">
        <v>585</v>
      </c>
      <c r="G101" s="7" t="s">
        <v>258</v>
      </c>
      <c r="H1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C-GPRN: YWG
C-FREE: YWG</v>
      </c>
      <c r="I1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C-GPRN: MB
C-FREE: MB</v>
      </c>
      <c r="J1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C-GPRN: Canada
C-FREE: Canada</v>
      </c>
      <c r="K101" s="7" t="s">
        <v>586</v>
      </c>
      <c r="L10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Winnipeg</v>
      </c>
      <c r="M10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MB</v>
      </c>
      <c r="N10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1" s="9" t="s">
        <v>587</v>
      </c>
      <c r="P101" s="9" t="s">
        <v>588</v>
      </c>
      <c r="Q101" s="9" t="s">
        <v>51</v>
      </c>
      <c r="R101" s="7" t="s">
        <v>589</v>
      </c>
      <c r="S10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0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1" s="7" t="str">
        <f>phone1819[[#This Row],[CONTACTFIRSTNAME]]&amp;"^"&amp;phone1819[[#This Row],[CONTACTLASTNAME]]&amp;"^"&amp;phone1819[[#This Row],[REGNBR]]</f>
        <v>Dylan^Fast^C-GPRN, C-FREE</v>
      </c>
      <c r="X10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1" s="37">
        <v>3</v>
      </c>
      <c r="Z101" s="14"/>
      <c r="AD101" s="9" t="str">
        <f>IFERROR(IF(INDEX([1]!email[#All],MATCH(phone1819[[#This Row],[Combined]],[1]!email[[#All],[combine]],0),2)=0,"",INDEX([1]!email[#All],MATCH(phone1819[[#This Row],[Combined]],[1]!email[[#All],[combine]],0),2)),"")</f>
        <v>dylan@flyfastair.com</v>
      </c>
      <c r="AG10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Manitoba Canada</v>
      </c>
    </row>
    <row r="102" spans="1:33" ht="30" hidden="1" x14ac:dyDescent="0.25">
      <c r="A102" s="7">
        <v>20</v>
      </c>
      <c r="B102" s="7" t="str">
        <f>phone1819[[#This Row],[Company]]</f>
        <v>Fast Air, Ltd.</v>
      </c>
      <c r="C102" s="8" t="s">
        <v>583</v>
      </c>
      <c r="D102" s="7" t="s">
        <v>34</v>
      </c>
      <c r="E102" s="9" t="s">
        <v>584</v>
      </c>
      <c r="F102" s="27" t="s">
        <v>585</v>
      </c>
      <c r="G102" s="7" t="s">
        <v>258</v>
      </c>
      <c r="H1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C-GPRN: YWG
C-FREE: YWG</v>
      </c>
      <c r="I1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C-GPRN: MB
C-FREE: MB</v>
      </c>
      <c r="J1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C-GPRN: Canada
C-FREE: Canada</v>
      </c>
      <c r="K102" s="7" t="s">
        <v>586</v>
      </c>
      <c r="L10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Winnipeg</v>
      </c>
      <c r="M10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MB</v>
      </c>
      <c r="N10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2" s="9" t="s">
        <v>590</v>
      </c>
      <c r="P102" s="9" t="s">
        <v>591</v>
      </c>
      <c r="Q102" s="9" t="s">
        <v>212</v>
      </c>
      <c r="R102" s="7" t="s">
        <v>589</v>
      </c>
      <c r="S10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2" s="7" t="str">
        <f>phone1819[[#This Row],[CONTACTFIRSTNAME]]&amp;"^"&amp;phone1819[[#This Row],[CONTACTLASTNAME]]&amp;"^"&amp;phone1819[[#This Row],[REGNBR]]</f>
        <v>Cecily^Kennedy^C-GPRN, C-FREE</v>
      </c>
      <c r="X10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2" s="37">
        <v>3</v>
      </c>
      <c r="Z102" s="14"/>
      <c r="AD10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0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Manitoba Canada</v>
      </c>
    </row>
    <row r="103" spans="1:33" ht="30" hidden="1" x14ac:dyDescent="0.25">
      <c r="A103" s="7">
        <v>22</v>
      </c>
      <c r="B103" s="7" t="str">
        <f>phone1819[[#This Row],[Company]]</f>
        <v>2106701 Ontario, Inc.</v>
      </c>
      <c r="C103" s="8" t="s">
        <v>592</v>
      </c>
      <c r="D103" s="7" t="s">
        <v>111</v>
      </c>
      <c r="E103" s="9" t="s">
        <v>593</v>
      </c>
      <c r="F103" s="8" t="s">
        <v>594</v>
      </c>
      <c r="G103" s="7" t="s">
        <v>69</v>
      </c>
      <c r="H1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C-GWQM: YQG</v>
      </c>
      <c r="I1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C-GWQM: ON</v>
      </c>
      <c r="J1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C-GWQM: Canada</v>
      </c>
      <c r="K103" s="7" t="s">
        <v>595</v>
      </c>
      <c r="L10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Mississauga</v>
      </c>
      <c r="M10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10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3" s="9" t="s">
        <v>596</v>
      </c>
      <c r="P103" s="9" t="s">
        <v>597</v>
      </c>
      <c r="Q103" s="9" t="s">
        <v>171</v>
      </c>
      <c r="R103" s="7" t="s">
        <v>598</v>
      </c>
      <c r="S10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0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3" s="7" t="str">
        <f>phone1819[[#This Row],[CONTACTFIRSTNAME]]&amp;"^"&amp;phone1819[[#This Row],[CONTACTLASTNAME]]&amp;"^"&amp;phone1819[[#This Row],[REGNBR]]</f>
        <v>Philip^Babbitt^C-GWQM</v>
      </c>
      <c r="X10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3" s="37">
        <v>3</v>
      </c>
      <c r="Z103" s="14"/>
      <c r="AD103" s="9" t="str">
        <f>IFERROR(IF(INDEX([1]!email[#All],MATCH(phone1819[[#This Row],[Combined]],[1]!email[[#All],[combine]],0),2)=0,"",INDEX([1]!email[#All],MATCH(phone1819[[#This Row],[Combined]],[1]!email[[#All],[combine]],0),2)),"")</f>
        <v>philipbabbitt@novajet.ca</v>
      </c>
      <c r="AG10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104" spans="1:33" ht="30" hidden="1" x14ac:dyDescent="0.25">
      <c r="A104" s="7">
        <v>22</v>
      </c>
      <c r="B104" s="7" t="str">
        <f>phone1819[[#This Row],[Company]]</f>
        <v>2106701 Ontario, Inc.</v>
      </c>
      <c r="C104" s="8" t="s">
        <v>599</v>
      </c>
      <c r="D104" s="7" t="s">
        <v>130</v>
      </c>
      <c r="E104" s="9" t="s">
        <v>593</v>
      </c>
      <c r="F104" s="8" t="s">
        <v>594</v>
      </c>
      <c r="G104" s="7" t="s">
        <v>69</v>
      </c>
      <c r="H10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C-GWQM: YQG</v>
      </c>
      <c r="I10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C-GWQM: ON</v>
      </c>
      <c r="J10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C-GWQM: Canada</v>
      </c>
      <c r="K104" s="7" t="s">
        <v>595</v>
      </c>
      <c r="L10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Mississauga</v>
      </c>
      <c r="M10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10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4" s="9" t="s">
        <v>596</v>
      </c>
      <c r="P104" s="9" t="s">
        <v>597</v>
      </c>
      <c r="Q104" s="9" t="s">
        <v>171</v>
      </c>
      <c r="R104" s="7" t="s">
        <v>598</v>
      </c>
      <c r="S10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0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4" s="7" t="str">
        <f>phone1819[[#This Row],[CONTACTFIRSTNAME]]&amp;"^"&amp;phone1819[[#This Row],[CONTACTLASTNAME]]&amp;"^"&amp;phone1819[[#This Row],[REGNBR]]</f>
        <v>Philip^Babbitt^C-GWQM</v>
      </c>
      <c r="X10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4" s="37">
        <v>3</v>
      </c>
      <c r="Z104" s="14"/>
      <c r="AD104" s="9" t="str">
        <f>IFERROR(IF(INDEX([1]!email[#All],MATCH(phone1819[[#This Row],[Combined]],[1]!email[[#All],[combine]],0),2)=0,"",INDEX([1]!email[#All],MATCH(phone1819[[#This Row],[Combined]],[1]!email[[#All],[combine]],0),2)),"")</f>
        <v>philipbabbitt@novajet.ca</v>
      </c>
      <c r="AG10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105" spans="1:33" hidden="1" x14ac:dyDescent="0.25">
      <c r="A105" s="7">
        <v>22</v>
      </c>
      <c r="B105" s="7" t="str">
        <f>phone1819[[#This Row],[Company]]</f>
        <v>QM Holding Corporation</v>
      </c>
      <c r="C105" s="8" t="s">
        <v>600</v>
      </c>
      <c r="D105" s="7" t="s">
        <v>34</v>
      </c>
      <c r="E105" s="9" t="s">
        <v>593</v>
      </c>
      <c r="F105" s="8" t="s">
        <v>594</v>
      </c>
      <c r="G105" s="7" t="s">
        <v>37</v>
      </c>
      <c r="H1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C-GWQM: YQG</v>
      </c>
      <c r="I1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C-GWQM: ON</v>
      </c>
      <c r="J1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C-GWQM: Canada</v>
      </c>
      <c r="K105" s="7" t="s">
        <v>601</v>
      </c>
      <c r="L10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Melvindale</v>
      </c>
      <c r="M10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0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05" s="9" t="s">
        <v>518</v>
      </c>
      <c r="P105" s="9" t="s">
        <v>602</v>
      </c>
      <c r="Q105" s="9" t="s">
        <v>51</v>
      </c>
      <c r="R105" s="7"/>
      <c r="S10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5" s="7" t="str">
        <f>phone1819[[#This Row],[CONTACTFIRSTNAME]]&amp;"^"&amp;phone1819[[#This Row],[CONTACTLASTNAME]]&amp;"^"&amp;phone1819[[#This Row],[REGNBR]]</f>
        <v>William^Szekesy^C-GWQM</v>
      </c>
      <c r="X10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5" s="37">
        <v>3</v>
      </c>
      <c r="Z105" s="14"/>
      <c r="AD10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0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London Ontario Canada</v>
      </c>
    </row>
    <row r="106" spans="1:33" ht="30" hidden="1" x14ac:dyDescent="0.25">
      <c r="A106" s="7">
        <v>24</v>
      </c>
      <c r="B106" s="7" t="str">
        <f>phone1819[[#This Row],[Company]]</f>
        <v>Skyservice Business Aviation, Inc.</v>
      </c>
      <c r="C106" s="8" t="s">
        <v>603</v>
      </c>
      <c r="D106" s="7" t="s">
        <v>34</v>
      </c>
      <c r="E106" s="9" t="s">
        <v>604</v>
      </c>
      <c r="F106" s="8" t="s">
        <v>605</v>
      </c>
      <c r="G106" s="7" t="s">
        <v>69</v>
      </c>
      <c r="H1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C-GXNW: YYZ</v>
      </c>
      <c r="I1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C-GXNW: ON</v>
      </c>
      <c r="J1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C-GXNW: Canada</v>
      </c>
      <c r="K106" s="7" t="s">
        <v>606</v>
      </c>
      <c r="L10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Mississauga</v>
      </c>
      <c r="M10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10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6" s="9" t="s">
        <v>607</v>
      </c>
      <c r="P106" s="9" t="s">
        <v>608</v>
      </c>
      <c r="Q106" s="9" t="s">
        <v>609</v>
      </c>
      <c r="R106" s="7" t="s">
        <v>610</v>
      </c>
      <c r="S10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Opens-1, Clicks-2</v>
      </c>
      <c r="T10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06" s="7" t="str">
        <f>phone1819[[#This Row],[CONTACTFIRSTNAME]]&amp;"^"&amp;phone1819[[#This Row],[CONTACTLASTNAME]]&amp;"^"&amp;phone1819[[#This Row],[REGNBR]]</f>
        <v>Robin^Gray^C-GXNW</v>
      </c>
      <c r="X10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6" s="13">
        <v>1</v>
      </c>
      <c r="Z106" s="14"/>
      <c r="AD106" s="9" t="str">
        <f>IFERROR(IF(INDEX([1]!email[#All],MATCH(phone1819[[#This Row],[Combined]],[1]!email[[#All],[combine]],0),2)=0,"",INDEX([1]!email[#All],MATCH(phone1819[[#This Row],[Combined]],[1]!email[[#All],[combine]],0),2)),"")</f>
        <v>yyzcsr@skyservice.com</v>
      </c>
      <c r="AG10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107" spans="1:33" ht="30" hidden="1" x14ac:dyDescent="0.25">
      <c r="A107" s="7">
        <v>24</v>
      </c>
      <c r="B107" s="7" t="str">
        <f>phone1819[[#This Row],[Company]]</f>
        <v>Skyservice Business Aviation, Inc.</v>
      </c>
      <c r="C107" s="8" t="s">
        <v>603</v>
      </c>
      <c r="D107" s="7" t="s">
        <v>34</v>
      </c>
      <c r="E107" s="9" t="s">
        <v>604</v>
      </c>
      <c r="F107" s="8" t="s">
        <v>605</v>
      </c>
      <c r="G107" s="7" t="s">
        <v>69</v>
      </c>
      <c r="H1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C-GXNW: YYZ</v>
      </c>
      <c r="I1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C-GXNW: ON</v>
      </c>
      <c r="J1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C-GXNW: Canada</v>
      </c>
      <c r="K107" s="7" t="s">
        <v>606</v>
      </c>
      <c r="L10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Mississauga</v>
      </c>
      <c r="M10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10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7" s="9" t="s">
        <v>611</v>
      </c>
      <c r="P107" s="9" t="s">
        <v>612</v>
      </c>
      <c r="Q107" s="9" t="s">
        <v>171</v>
      </c>
      <c r="R107" s="7" t="s">
        <v>610</v>
      </c>
      <c r="S10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Opens-3, Clicks-2</v>
      </c>
      <c r="T10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7" s="7" t="str">
        <f>phone1819[[#This Row],[CONTACTFIRSTNAME]]&amp;"^"&amp;phone1819[[#This Row],[CONTACTLASTNAME]]&amp;"^"&amp;phone1819[[#This Row],[REGNBR]]</f>
        <v>Benjamin^Murray^C-GXNW</v>
      </c>
      <c r="X10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7" s="13">
        <v>1</v>
      </c>
      <c r="Z107" s="14"/>
      <c r="AD107" s="9" t="str">
        <f>IFERROR(IF(INDEX([1]!email[#All],MATCH(phone1819[[#This Row],[Combined]],[1]!email[[#All],[combine]],0),2)=0,"",INDEX([1]!email[#All],MATCH(phone1819[[#This Row],[Combined]],[1]!email[[#All],[combine]],0),2)),"")</f>
        <v>ben_murray@skyservice.com</v>
      </c>
      <c r="AG10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108" spans="1:33" ht="30" hidden="1" x14ac:dyDescent="0.25">
      <c r="A108" s="7">
        <v>26</v>
      </c>
      <c r="B108" s="7" t="str">
        <f>phone1819[[#This Row],[Company]]</f>
        <v>Sunwest Aviation, Ltd.</v>
      </c>
      <c r="C108" s="8" t="s">
        <v>613</v>
      </c>
      <c r="D108" s="7" t="s">
        <v>130</v>
      </c>
      <c r="E108" s="9" t="s">
        <v>614</v>
      </c>
      <c r="F108" s="8" t="s">
        <v>615</v>
      </c>
      <c r="G108" s="7" t="s">
        <v>616</v>
      </c>
      <c r="H1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C-GZCZ: YYC</v>
      </c>
      <c r="I1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C-GZCZ: AB</v>
      </c>
      <c r="J1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C-GZCZ: Canada</v>
      </c>
      <c r="K108" s="7" t="s">
        <v>617</v>
      </c>
      <c r="L10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10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10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8" s="9" t="s">
        <v>618</v>
      </c>
      <c r="P108" s="9" t="s">
        <v>619</v>
      </c>
      <c r="Q108" s="9" t="s">
        <v>620</v>
      </c>
      <c r="R108" s="7" t="s">
        <v>621</v>
      </c>
      <c r="S10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08" s="7" t="str">
        <f>phone1819[[#This Row],[CONTACTFIRSTNAME]]&amp;"^"&amp;phone1819[[#This Row],[CONTACTLASTNAME]]&amp;"^"&amp;phone1819[[#This Row],[REGNBR]]</f>
        <v>Ian^Darnley^C-GZCZ</v>
      </c>
      <c r="X10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8" s="37">
        <v>3</v>
      </c>
      <c r="Z108" s="14"/>
      <c r="AD108" s="9" t="str">
        <f>IFERROR(IF(INDEX([1]!email[#All],MATCH(phone1819[[#This Row],[Combined]],[1]!email[[#All],[combine]],0),2)=0,"",INDEX([1]!email[#All],MATCH(phone1819[[#This Row],[Combined]],[1]!email[[#All],[combine]],0),2)),"")</f>
        <v>idarnley@sunwestaviation.ca</v>
      </c>
      <c r="AG10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109" spans="1:33" ht="30" hidden="1" x14ac:dyDescent="0.25">
      <c r="A109" s="7">
        <v>240</v>
      </c>
      <c r="B109" s="7" t="str">
        <f>phone1819[[#This Row],[Company]]</f>
        <v>Aerolineas Ejecutivas, SA de CV</v>
      </c>
      <c r="C109" s="8" t="s">
        <v>622</v>
      </c>
      <c r="D109" s="7" t="s">
        <v>34</v>
      </c>
      <c r="E109" s="9" t="s">
        <v>623</v>
      </c>
      <c r="F109" s="8" t="s">
        <v>624</v>
      </c>
      <c r="G109" s="7" t="s">
        <v>69</v>
      </c>
      <c r="H1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XA-CHY: TLC</v>
      </c>
      <c r="I1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XA-CHY: </v>
      </c>
      <c r="J1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XA-CHY: Mexico</v>
      </c>
      <c r="K109" s="7" t="s">
        <v>625</v>
      </c>
      <c r="L10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Toluca, Mexico</v>
      </c>
      <c r="M10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0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09" s="9" t="s">
        <v>626</v>
      </c>
      <c r="P109" s="9" t="s">
        <v>627</v>
      </c>
      <c r="Q109" s="9" t="s">
        <v>628</v>
      </c>
      <c r="R109" s="7" t="s">
        <v>629</v>
      </c>
      <c r="S10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0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9" s="7" t="str">
        <f>phone1819[[#This Row],[CONTACTFIRSTNAME]]&amp;"^"&amp;phone1819[[#This Row],[CONTACTLASTNAME]]&amp;"^"&amp;phone1819[[#This Row],[REGNBR]]</f>
        <v>Eric^Guzman^XA-CHY</v>
      </c>
      <c r="X10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9" s="10"/>
      <c r="AB109" s="7"/>
      <c r="AC109" s="7"/>
      <c r="AD109" s="7" t="str">
        <f>IFERROR(IF(INDEX([1]!email[#All],MATCH(phone1819[[#This Row],[Combined]],[1]!email[[#All],[combine]],0),2)=0,"",INDEX([1]!email[#All],MATCH(phone1819[[#This Row],[Combined]],[1]!email[[#All],[combine]],0),2)),"")</f>
        <v>e.guzman@ale.mx</v>
      </c>
      <c r="AE109"/>
      <c r="AF109" s="30"/>
      <c r="AG10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0" spans="1:33" ht="30" hidden="1" x14ac:dyDescent="0.25">
      <c r="A110" s="7">
        <v>26</v>
      </c>
      <c r="B110" s="7" t="str">
        <f>phone1819[[#This Row],[Company]]</f>
        <v>Sunwest Aviation, Ltd.</v>
      </c>
      <c r="C110" s="8" t="s">
        <v>630</v>
      </c>
      <c r="D110" s="7" t="s">
        <v>121</v>
      </c>
      <c r="E110" s="9" t="s">
        <v>631</v>
      </c>
      <c r="F110" s="8" t="s">
        <v>632</v>
      </c>
      <c r="G110" s="7" t="s">
        <v>633</v>
      </c>
      <c r="H1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C-GZCZ: YYC
C-FMDN: YYC</v>
      </c>
      <c r="I1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C-GZCZ: AB
C-FMDN: AB</v>
      </c>
      <c r="J1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C-GZCZ: Canada
C-FMDN: Canada</v>
      </c>
      <c r="K110" s="7" t="s">
        <v>617</v>
      </c>
      <c r="L11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11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11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10" s="9" t="s">
        <v>618</v>
      </c>
      <c r="P110" s="9" t="s">
        <v>619</v>
      </c>
      <c r="Q110" s="9" t="s">
        <v>620</v>
      </c>
      <c r="R110" s="7" t="s">
        <v>621</v>
      </c>
      <c r="S11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0" s="7" t="str">
        <f>phone1819[[#This Row],[CONTACTFIRSTNAME]]&amp;"^"&amp;phone1819[[#This Row],[CONTACTLASTNAME]]&amp;"^"&amp;phone1819[[#This Row],[REGNBR]]</f>
        <v>Ian^Darnley^C-GZCZ, C-FMDN</v>
      </c>
      <c r="X11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0" s="13">
        <v>1</v>
      </c>
      <c r="Z110" s="14"/>
      <c r="AD11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111" spans="1:33" ht="75" hidden="1" x14ac:dyDescent="0.25">
      <c r="A111" s="7">
        <v>214</v>
      </c>
      <c r="B111" s="7" t="str">
        <f>phone1819[[#This Row],[Company]]</f>
        <v>Dos Mares Guia Neto, Walfrido Silvido, Samos Participacoes, Ltda.</v>
      </c>
      <c r="C111" s="8" t="s">
        <v>634</v>
      </c>
      <c r="D111" s="7" t="s">
        <v>121</v>
      </c>
      <c r="E111" s="9" t="s">
        <v>635</v>
      </c>
      <c r="F111" s="8" t="s">
        <v>636</v>
      </c>
      <c r="G111" s="7" t="s">
        <v>637</v>
      </c>
      <c r="H1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PR-SMG: PLU</v>
      </c>
      <c r="I1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PR-SMG: MG</v>
      </c>
      <c r="J1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PR-SMG: Brazil</v>
      </c>
      <c r="K111" s="9" t="s">
        <v>638</v>
      </c>
      <c r="L11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Belo Horizonte</v>
      </c>
      <c r="M11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1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11" s="9" t="s">
        <v>639</v>
      </c>
      <c r="P111" s="9" t="s">
        <v>640</v>
      </c>
      <c r="Q111" s="9" t="s">
        <v>641</v>
      </c>
      <c r="R111" s="7"/>
      <c r="S11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1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Walfrido silvido^Dos Mares Guia Neto^PR-SMG</v>
      </c>
      <c r="V111" s="7" t="s">
        <v>642</v>
      </c>
      <c r="W111" s="7" t="str">
        <f>"Leonardo^de Vasconcelos Vieira^"&amp;phone1819[[#This Row],[REGNBR]]</f>
        <v>Leonardo^de Vasconcelos Vieira^PR-SMG</v>
      </c>
      <c r="X111" s="7">
        <f>(LEN(phone1819[[#This Row],[CONTACTFIRSTNAME]])+LEN(phone1819[[#This Row],[CONTACTLASTNAME]]))-(LEN(SUBSTITUTE(phone1819[[#This Row],[CONTACTFIRSTNAME]],CHAR(10),""))+LEN(SUBSTITUTE(phone1819[[#This Row],[CONTACTLASTNAME]],CHAR(10),"")))</f>
        <v>4</v>
      </c>
      <c r="Y111" s="10"/>
      <c r="AB111" s="7"/>
      <c r="AC111" s="7"/>
      <c r="AD111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11"/>
      <c r="AF111" s="30"/>
      <c r="AG11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2" spans="1:33" ht="30" hidden="1" x14ac:dyDescent="0.25">
      <c r="A112" s="7">
        <v>214</v>
      </c>
      <c r="B112" s="7" t="str">
        <f>phone1819[[#This Row],[Company]]</f>
        <v>Samos Participacoes, Ltda.</v>
      </c>
      <c r="C112" s="8" t="s">
        <v>643</v>
      </c>
      <c r="D112" s="7" t="s">
        <v>130</v>
      </c>
      <c r="E112" s="9" t="s">
        <v>635</v>
      </c>
      <c r="F112" s="8" t="s">
        <v>636</v>
      </c>
      <c r="G112" s="7" t="s">
        <v>258</v>
      </c>
      <c r="H1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PR-SMG: PLU</v>
      </c>
      <c r="I1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PR-SMG: MG</v>
      </c>
      <c r="J1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PR-SMG: Brazil</v>
      </c>
      <c r="K112" s="7" t="s">
        <v>644</v>
      </c>
      <c r="L11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Belo Horizonte</v>
      </c>
      <c r="M11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MG</v>
      </c>
      <c r="N11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12" s="9" t="s">
        <v>645</v>
      </c>
      <c r="P112" s="9" t="s">
        <v>646</v>
      </c>
      <c r="Q112" s="9" t="s">
        <v>647</v>
      </c>
      <c r="R112" s="7"/>
      <c r="S11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Opens-11, Clicks-1</v>
      </c>
      <c r="T11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2" s="7" t="str">
        <f>phone1819[[#This Row],[CONTACTFIRSTNAME]]&amp;"^"&amp;phone1819[[#This Row],[CONTACTLASTNAME]]&amp;"^"&amp;phone1819[[#This Row],[REGNBR]]</f>
        <v>Leonardo^de Vasconcelos Vieira^PR-SMG</v>
      </c>
      <c r="X11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2" s="10"/>
      <c r="AB112" s="7"/>
      <c r="AC112" s="7"/>
      <c r="AD112" s="7" t="str">
        <f>IFERROR(IF(INDEX([1]!email[#All],MATCH(phone1819[[#This Row],[Combined]],[1]!email[[#All],[combine]],0),2)=0,"",INDEX([1]!email[#All],MATCH(phone1819[[#This Row],[Combined]],[1]!email[[#All],[combine]],0),2)),"")</f>
        <v>leovvieira@gmail.com</v>
      </c>
      <c r="AE112"/>
      <c r="AF112" s="30"/>
      <c r="AG11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3" spans="1:33" ht="30" hidden="1" x14ac:dyDescent="0.25">
      <c r="A113" s="7">
        <v>26</v>
      </c>
      <c r="B113" s="7" t="str">
        <f>phone1819[[#This Row],[Company]]</f>
        <v>Sunwest Aviation, Ltd.</v>
      </c>
      <c r="C113" s="8" t="s">
        <v>630</v>
      </c>
      <c r="D113" s="7" t="s">
        <v>121</v>
      </c>
      <c r="E113" s="9" t="s">
        <v>631</v>
      </c>
      <c r="F113" s="8" t="s">
        <v>632</v>
      </c>
      <c r="G113" s="7" t="s">
        <v>633</v>
      </c>
      <c r="H1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C-GZCZ: YYC
C-FMDN: YYC</v>
      </c>
      <c r="I1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C-GZCZ: AB
C-FMDN: AB</v>
      </c>
      <c r="J1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C-GZCZ: Canada
C-FMDN: Canada</v>
      </c>
      <c r="K113" s="7" t="s">
        <v>617</v>
      </c>
      <c r="L11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11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11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13" s="9" t="s">
        <v>648</v>
      </c>
      <c r="P113" s="9" t="s">
        <v>649</v>
      </c>
      <c r="Q113" s="9" t="s">
        <v>650</v>
      </c>
      <c r="R113" s="7" t="s">
        <v>621</v>
      </c>
      <c r="S11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1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3" s="7" t="str">
        <f>phone1819[[#This Row],[CONTACTFIRSTNAME]]&amp;"^"&amp;phone1819[[#This Row],[CONTACTLASTNAME]]&amp;"^"&amp;phone1819[[#This Row],[REGNBR]]</f>
        <v>Charles^Bertrand^C-GZCZ, C-FMDN</v>
      </c>
      <c r="X11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3" s="13">
        <v>1</v>
      </c>
      <c r="Z113" s="14"/>
      <c r="AD113" s="9" t="str">
        <f>IFERROR(IF(INDEX([1]!email[#All],MATCH(phone1819[[#This Row],[Combined]],[1]!email[[#All],[combine]],0),2)=0,"",INDEX([1]!email[#All],MATCH(phone1819[[#This Row],[Combined]],[1]!email[[#All],[combine]],0),2)),"")</f>
        <v>cbertrand@sunwestaviation.ca</v>
      </c>
      <c r="AG11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114" spans="1:33" hidden="1" x14ac:dyDescent="0.25">
      <c r="A114" s="7">
        <v>32</v>
      </c>
      <c r="B114" s="7" t="str">
        <f>phone1819[[#This Row],[Company]]</f>
        <v>G-150 Trust, Executive Capital Corporation</v>
      </c>
      <c r="C114" s="8" t="s">
        <v>651</v>
      </c>
      <c r="D114" s="7" t="s">
        <v>121</v>
      </c>
      <c r="E114" s="9" t="s">
        <v>652</v>
      </c>
      <c r="F114" s="8" t="s">
        <v>653</v>
      </c>
      <c r="G114" s="7" t="s">
        <v>654</v>
      </c>
      <c r="H1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N100SR: ARR</v>
      </c>
      <c r="I1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N100SR: IL</v>
      </c>
      <c r="J1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N100SR: United States</v>
      </c>
      <c r="K114" s="7" t="s">
        <v>655</v>
      </c>
      <c r="L11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Big Rock</v>
      </c>
      <c r="M11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IL</v>
      </c>
      <c r="N11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4" s="9" t="s">
        <v>656</v>
      </c>
      <c r="P114" s="9" t="s">
        <v>657</v>
      </c>
      <c r="Q114" s="9" t="s">
        <v>658</v>
      </c>
      <c r="R114" s="7"/>
      <c r="S11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4" s="7" t="str">
        <f>phone1819[[#This Row],[CONTACTFIRSTNAME]]&amp;"^"&amp;phone1819[[#This Row],[CONTACTLASTNAME]]&amp;"^"&amp;phone1819[[#This Row],[REGNBR]]</f>
        <v>Steven^Rayman^N100SR</v>
      </c>
      <c r="X11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4" s="19">
        <v>2</v>
      </c>
      <c r="Z114" s="14"/>
      <c r="AD11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Chicago and suburbs (cellular and pager only) Illinois</v>
      </c>
    </row>
    <row r="115" spans="1:33" ht="75" hidden="1" x14ac:dyDescent="0.25">
      <c r="A115" s="7">
        <v>242</v>
      </c>
      <c r="B115" s="7" t="str">
        <f>phone1819[[#This Row],[Company]]</f>
        <v>ADRO Servicios Aereos, SA</v>
      </c>
      <c r="C115" s="8" t="s">
        <v>659</v>
      </c>
      <c r="D115" s="7" t="s">
        <v>121</v>
      </c>
      <c r="E115" s="9" t="s">
        <v>660</v>
      </c>
      <c r="F115" s="8" t="s">
        <v>661</v>
      </c>
      <c r="G115" s="7" t="s">
        <v>175</v>
      </c>
      <c r="H1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XA-CPL: TLC</v>
      </c>
      <c r="I1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XA-CPL: </v>
      </c>
      <c r="J1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XA-CPL: Mexico</v>
      </c>
      <c r="K115" s="7" t="s">
        <v>662</v>
      </c>
      <c r="L115" s="9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Toluca, Ciudad de Mexico</v>
      </c>
      <c r="M11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1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15" s="9" t="s">
        <v>663</v>
      </c>
      <c r="P115" s="9" t="s">
        <v>664</v>
      </c>
      <c r="Q115" s="9" t="s">
        <v>665</v>
      </c>
      <c r="R115" s="7"/>
      <c r="S11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5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Emilio^Perez de Leon^XA-CPL</v>
      </c>
      <c r="V115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Lorena^
Martinez^XA-CPL</v>
      </c>
      <c r="X115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15" s="10"/>
      <c r="AB115" s="7"/>
      <c r="AC115" s="7"/>
      <c r="AD115" s="7" t="str">
        <f>IFERROR(IF(INDEX([1]!email[#All],MATCH(phone1819[[#This Row],[Combined]],[1]!email[[#All],[combine]],0),2)=0,"",INDEX([1]!email[#All],MATCH(phone1819[[#This Row],[Combined]],[1]!email[[#All],[combine]],0),2)),"")</f>
        <v>alejandra@adroservicios.com</v>
      </c>
      <c r="AE115"/>
      <c r="AF115" s="30"/>
      <c r="AG11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6" spans="1:33" ht="45" hidden="1" x14ac:dyDescent="0.25">
      <c r="A116" s="7">
        <v>242</v>
      </c>
      <c r="B116" s="7" t="str">
        <f>phone1819[[#This Row],[Company]]</f>
        <v>ADRO Servicios Aereos, SA</v>
      </c>
      <c r="C116" s="8" t="s">
        <v>666</v>
      </c>
      <c r="D116" s="7" t="s">
        <v>130</v>
      </c>
      <c r="E116" s="9" t="s">
        <v>660</v>
      </c>
      <c r="F116" s="8" t="s">
        <v>661</v>
      </c>
      <c r="G116" s="7" t="s">
        <v>258</v>
      </c>
      <c r="H1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XA-CPL: TLC</v>
      </c>
      <c r="I1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XA-CPL: </v>
      </c>
      <c r="J1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XA-CPL: Mexico</v>
      </c>
      <c r="K116" s="7" t="s">
        <v>662</v>
      </c>
      <c r="L116" s="9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Toluca, Ciudad de Mexico</v>
      </c>
      <c r="M11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1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16" s="9" t="s">
        <v>667</v>
      </c>
      <c r="P116" s="9" t="s">
        <v>668</v>
      </c>
      <c r="Q116" s="9" t="s">
        <v>669</v>
      </c>
      <c r="R116" s="7"/>
      <c r="S11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6" s="7" t="str">
        <f>phone1819[[#This Row],[CONTACTFIRSTNAME]]&amp;"^"&amp;phone1819[[#This Row],[CONTACTLASTNAME]]&amp;"^"&amp;phone1819[[#This Row],[REGNBR]]</f>
        <v>Emilio^Perez de Leon^XA-CPL</v>
      </c>
      <c r="X11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6" s="10"/>
      <c r="AB116" s="7"/>
      <c r="AC116" s="7"/>
      <c r="AD116" s="7" t="str">
        <f>IFERROR(IF(INDEX([1]!email[#All],MATCH(phone1819[[#This Row],[Combined]],[1]!email[[#All],[combine]],0),2)=0,"",INDEX([1]!email[#All],MATCH(phone1819[[#This Row],[Combined]],[1]!email[[#All],[combine]],0),2)),"")</f>
        <v>alejandra@adroservicios.com</v>
      </c>
      <c r="AE116"/>
      <c r="AF116" s="30"/>
      <c r="AG11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7" spans="1:33" hidden="1" x14ac:dyDescent="0.25">
      <c r="A117" s="7">
        <v>32</v>
      </c>
      <c r="B117" s="7" t="str">
        <f>phone1819[[#This Row],[Company]]</f>
        <v>G-150 Trust, Executive Capital Corporation</v>
      </c>
      <c r="C117" s="8" t="s">
        <v>651</v>
      </c>
      <c r="D117" s="7" t="s">
        <v>121</v>
      </c>
      <c r="E117" s="9" t="s">
        <v>652</v>
      </c>
      <c r="F117" s="8" t="s">
        <v>653</v>
      </c>
      <c r="G117" s="7" t="s">
        <v>654</v>
      </c>
      <c r="H1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N100SR: ARR</v>
      </c>
      <c r="I1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N100SR: IL</v>
      </c>
      <c r="J1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N100SR: United States</v>
      </c>
      <c r="K117" s="7" t="s">
        <v>655</v>
      </c>
      <c r="L11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Big Rock</v>
      </c>
      <c r="M11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IL</v>
      </c>
      <c r="N11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7" s="9" t="s">
        <v>308</v>
      </c>
      <c r="P117" s="9" t="s">
        <v>670</v>
      </c>
      <c r="Q117" s="9" t="s">
        <v>212</v>
      </c>
      <c r="R117" s="7"/>
      <c r="S11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7" s="7" t="str">
        <f>phone1819[[#This Row],[CONTACTFIRSTNAME]]&amp;"^"&amp;phone1819[[#This Row],[CONTACTLASTNAME]]&amp;"^"&amp;phone1819[[#This Row],[REGNBR]]</f>
        <v>David^Bohr^N100SR</v>
      </c>
      <c r="X11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7" s="19">
        <v>2</v>
      </c>
      <c r="Z117" s="14"/>
      <c r="AD11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Chicago and suburbs (cellular and pager only) Illinois</v>
      </c>
    </row>
    <row r="118" spans="1:33" hidden="1" x14ac:dyDescent="0.25">
      <c r="A118" s="7">
        <v>36</v>
      </c>
      <c r="B118" s="7" t="str">
        <f>phone1819[[#This Row],[Company]]</f>
        <v>The Peregrine Leasing Trust</v>
      </c>
      <c r="C118" s="8" t="s">
        <v>671</v>
      </c>
      <c r="D118" s="7" t="s">
        <v>34</v>
      </c>
      <c r="E118" s="9" t="s">
        <v>672</v>
      </c>
      <c r="F118" s="8" t="s">
        <v>673</v>
      </c>
      <c r="G118" s="7" t="s">
        <v>37</v>
      </c>
      <c r="H1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N10RZ: BOI</v>
      </c>
      <c r="I1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N10RZ: ID</v>
      </c>
      <c r="J1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N10RZ: United States</v>
      </c>
      <c r="K118" s="7" t="s">
        <v>674</v>
      </c>
      <c r="L11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Centennial</v>
      </c>
      <c r="M118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CO</v>
      </c>
      <c r="N11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8" s="9" t="s">
        <v>675</v>
      </c>
      <c r="P118" s="9" t="s">
        <v>676</v>
      </c>
      <c r="Q118" s="9" t="s">
        <v>73</v>
      </c>
      <c r="R118" s="7"/>
      <c r="S11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8" s="7" t="str">
        <f>phone1819[[#This Row],[CONTACTFIRSTNAME]]&amp;"^"&amp;phone1819[[#This Row],[CONTACTLASTNAME]]&amp;"^"&amp;phone1819[[#This Row],[REGNBR]]</f>
        <v>Dan^DeKeyrel^N10RZ</v>
      </c>
      <c r="X11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8" s="37">
        <v>3</v>
      </c>
      <c r="Z118" s="14"/>
      <c r="AD11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Denver Colorado</v>
      </c>
    </row>
    <row r="119" spans="1:33" hidden="1" x14ac:dyDescent="0.25">
      <c r="A119" s="7">
        <v>46</v>
      </c>
      <c r="B119" s="7" t="str">
        <f>phone1819[[#This Row],[Company]]</f>
        <v>Leon Air, LLC</v>
      </c>
      <c r="C119" s="8"/>
      <c r="D119" s="7" t="s">
        <v>157</v>
      </c>
      <c r="E119" s="9" t="s">
        <v>122</v>
      </c>
      <c r="F119" s="45" t="s">
        <v>123</v>
      </c>
      <c r="G119" s="7" t="s">
        <v>37</v>
      </c>
      <c r="H1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N150CT: MIA</v>
      </c>
      <c r="I119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N150CT: FL</v>
      </c>
      <c r="J119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N150CT: United States</v>
      </c>
      <c r="K119" s="7" t="s">
        <v>677</v>
      </c>
      <c r="L11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Miami</v>
      </c>
      <c r="M11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11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9" s="9" t="s">
        <v>126</v>
      </c>
      <c r="P119" s="9" t="s">
        <v>678</v>
      </c>
      <c r="Q119" s="9" t="s">
        <v>51</v>
      </c>
      <c r="R119" s="7" t="str">
        <f>IFERROR(INDEX([1]!JETNET[#All],MATCH(,[1]!JETNET[[#All],[COMPANYNAME]],0),MATCH("COMPWEBADDRESS",[1]!JETNET[#Headers],0)),"")</f>
        <v/>
      </c>
      <c r="S11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9" s="7" t="str">
        <f>phone1819[[#This Row],[CONTACTFIRSTNAME]]&amp;"^"&amp;phone1819[[#This Row],[CONTACTLASTNAME]]&amp;"^"&amp;phone1819[[#This Row],[REGNBR]]</f>
        <v>Ramiro^Ortiz^N150CT</v>
      </c>
      <c r="X11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9" s="19">
        <v>2</v>
      </c>
      <c r="Z119" s="14"/>
      <c r="AD11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20" spans="1:33" hidden="1" x14ac:dyDescent="0.25">
      <c r="A120" s="7">
        <v>56</v>
      </c>
      <c r="B120" s="7" t="str">
        <f>phone1819[[#This Row],[Company]]</f>
        <v>North Houston Pole Line</v>
      </c>
      <c r="C120" s="8" t="s">
        <v>679</v>
      </c>
      <c r="D120" s="7" t="s">
        <v>34</v>
      </c>
      <c r="E120" s="9" t="s">
        <v>680</v>
      </c>
      <c r="F120" s="8" t="s">
        <v>681</v>
      </c>
      <c r="G120" s="7" t="s">
        <v>175</v>
      </c>
      <c r="H1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N150QA: IAH</v>
      </c>
      <c r="I1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N150QA: TX</v>
      </c>
      <c r="J1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N150QA: United States</v>
      </c>
      <c r="K120" s="7" t="s">
        <v>682</v>
      </c>
      <c r="L12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Houston</v>
      </c>
      <c r="M12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2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0" s="9" t="s">
        <v>308</v>
      </c>
      <c r="P120" s="9" t="s">
        <v>683</v>
      </c>
      <c r="Q120" s="9"/>
      <c r="R120" s="7" t="s">
        <v>684</v>
      </c>
      <c r="S12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2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0" s="7" t="str">
        <f>phone1819[[#This Row],[CONTACTFIRSTNAME]]&amp;"^"&amp;phone1819[[#This Row],[CONTACTLASTNAME]]&amp;"^"&amp;phone1819[[#This Row],[REGNBR]]</f>
        <v>David^Meisel^N150QA</v>
      </c>
      <c r="X12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0" s="13">
        <v>1</v>
      </c>
      <c r="Z120" s="14"/>
      <c r="AD120" s="9" t="str">
        <f>IFERROR(IF(INDEX([1]!email[#All],MATCH(phone1819[[#This Row],[Combined]],[1]!email[[#All],[combine]],0),2)=0,"",INDEX([1]!email[#All],MATCH(phone1819[[#This Row],[Combined]],[1]!email[[#All],[combine]],0),2)),"")</f>
        <v>dmeisel@quantaservices.com</v>
      </c>
      <c r="AG12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Houston Texas</v>
      </c>
    </row>
    <row r="121" spans="1:33" hidden="1" x14ac:dyDescent="0.25">
      <c r="A121" s="7">
        <v>56</v>
      </c>
      <c r="B121" s="7" t="str">
        <f>phone1819[[#This Row],[Company]]</f>
        <v>North Houston Pole Line</v>
      </c>
      <c r="C121" s="8" t="s">
        <v>679</v>
      </c>
      <c r="D121" s="7" t="s">
        <v>34</v>
      </c>
      <c r="E121" s="9" t="s">
        <v>680</v>
      </c>
      <c r="F121" s="8" t="s">
        <v>681</v>
      </c>
      <c r="G121" s="7" t="s">
        <v>175</v>
      </c>
      <c r="H12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N150QA: IAH</v>
      </c>
      <c r="I12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N150QA: TX</v>
      </c>
      <c r="J12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N150QA: United States</v>
      </c>
      <c r="K121" s="7" t="s">
        <v>682</v>
      </c>
      <c r="L12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Houston</v>
      </c>
      <c r="M12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2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1" s="9" t="s">
        <v>685</v>
      </c>
      <c r="P121" s="9" t="s">
        <v>686</v>
      </c>
      <c r="Q121" s="9" t="s">
        <v>51</v>
      </c>
      <c r="R121" s="7" t="s">
        <v>684</v>
      </c>
      <c r="S12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2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1" s="7" t="str">
        <f>phone1819[[#This Row],[CONTACTFIRSTNAME]]&amp;"^"&amp;phone1819[[#This Row],[CONTACTLASTNAME]]&amp;"^"&amp;phone1819[[#This Row],[REGNBR]]</f>
        <v>Daren^Austin^N150QA</v>
      </c>
      <c r="X12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1" s="13">
        <v>1</v>
      </c>
      <c r="Z121" s="14"/>
      <c r="AD12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2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Houston Texas</v>
      </c>
    </row>
    <row r="122" spans="1:33" ht="30" hidden="1" x14ac:dyDescent="0.25">
      <c r="A122" s="7">
        <v>62</v>
      </c>
      <c r="B122" s="7" t="str">
        <f>phone1819[[#This Row],[Company]]</f>
        <v>Merlone Geier Management, LLC</v>
      </c>
      <c r="C122" s="8" t="s">
        <v>687</v>
      </c>
      <c r="D122" s="7" t="s">
        <v>34</v>
      </c>
      <c r="E122" s="9" t="s">
        <v>688</v>
      </c>
      <c r="F122" s="8" t="s">
        <v>689</v>
      </c>
      <c r="G122" s="7" t="s">
        <v>37</v>
      </c>
      <c r="H1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N175MG: OAK</v>
      </c>
      <c r="I1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N175MG: CA</v>
      </c>
      <c r="J1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N175MG: United States</v>
      </c>
      <c r="K122" s="7" t="s">
        <v>690</v>
      </c>
      <c r="L12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 Francisco</v>
      </c>
      <c r="M12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12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2" s="9" t="s">
        <v>202</v>
      </c>
      <c r="P122" s="9" t="s">
        <v>691</v>
      </c>
      <c r="Q122" s="9" t="s">
        <v>51</v>
      </c>
      <c r="R122" s="7" t="s">
        <v>692</v>
      </c>
      <c r="S12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2" s="7" t="str">
        <f>phone1819[[#This Row],[CONTACTFIRSTNAME]]&amp;"^"&amp;phone1819[[#This Row],[CONTACTLASTNAME]]&amp;"^"&amp;phone1819[[#This Row],[REGNBR]]</f>
        <v>Peter^Merlone^N175MG</v>
      </c>
      <c r="X12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2" s="37">
        <v>3</v>
      </c>
      <c r="Z122" s="14"/>
      <c r="AD122" s="9" t="str">
        <f>IFERROR(IF(INDEX([1]!email[#All],MATCH(phone1819[[#This Row],[Combined]],[1]!email[[#All],[combine]],0),2)=0,"",INDEX([1]!email[#All],MATCH(phone1819[[#This Row],[Combined]],[1]!email[[#All],[combine]],0),2)),"")</f>
        <v>peter.merlone@mhrealty.com</v>
      </c>
      <c r="AG12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San Francisco California</v>
      </c>
    </row>
    <row r="123" spans="1:33" ht="30" hidden="1" x14ac:dyDescent="0.25">
      <c r="A123" s="7">
        <v>64</v>
      </c>
      <c r="B123" s="7" t="str">
        <f>phone1819[[#This Row],[Company]]</f>
        <v>A. Duie Pyle, Inc.</v>
      </c>
      <c r="C123" s="8" t="s">
        <v>693</v>
      </c>
      <c r="D123" s="7" t="s">
        <v>66</v>
      </c>
      <c r="E123" s="9" t="s">
        <v>694</v>
      </c>
      <c r="F123" s="8" t="s">
        <v>695</v>
      </c>
      <c r="G123" s="7" t="s">
        <v>258</v>
      </c>
      <c r="H1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3" s="7" t="s">
        <v>696</v>
      </c>
      <c r="L12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West Chester</v>
      </c>
      <c r="M12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PA</v>
      </c>
      <c r="N12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3" s="9" t="s">
        <v>323</v>
      </c>
      <c r="P123" s="9" t="s">
        <v>697</v>
      </c>
      <c r="Q123" s="9" t="s">
        <v>212</v>
      </c>
      <c r="R123" s="7" t="s">
        <v>698</v>
      </c>
      <c r="S12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3" s="7" t="str">
        <f>phone1819[[#This Row],[CONTACTFIRSTNAME]]&amp;"^"&amp;phone1819[[#This Row],[CONTACTLASTNAME]]&amp;"^"&amp;phone1819[[#This Row],[REGNBR]]</f>
        <v>Kevin^Komisor^N1924D</v>
      </c>
      <c r="X12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3" s="37">
        <v>3</v>
      </c>
      <c r="Z123" s="14"/>
      <c r="AD123" s="9" t="str">
        <f>IFERROR(IF(INDEX([1]!email[#All],MATCH(phone1819[[#This Row],[Combined]],[1]!email[[#All],[combine]],0),2)=0,"",INDEX([1]!email[#All],MATCH(phone1819[[#This Row],[Combined]],[1]!email[[#All],[combine]],0),2)),"")</f>
        <v>kkomisor@aduiepyle.com</v>
      </c>
      <c r="AG12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24" spans="1:33" ht="30" hidden="1" x14ac:dyDescent="0.25">
      <c r="A124" s="7">
        <v>64</v>
      </c>
      <c r="B124" s="7" t="str">
        <f>phone1819[[#This Row],[Company]]</f>
        <v>A. Duie Pyle, Inc.</v>
      </c>
      <c r="C124" s="8" t="s">
        <v>699</v>
      </c>
      <c r="D124" s="7" t="s">
        <v>76</v>
      </c>
      <c r="E124" s="9" t="s">
        <v>694</v>
      </c>
      <c r="F124" s="8" t="s">
        <v>695</v>
      </c>
      <c r="G124" s="7" t="s">
        <v>258</v>
      </c>
      <c r="H1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4" s="7" t="s">
        <v>696</v>
      </c>
      <c r="L12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West Chester</v>
      </c>
      <c r="M12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PA</v>
      </c>
      <c r="N12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4" s="9" t="s">
        <v>323</v>
      </c>
      <c r="P124" s="9" t="s">
        <v>697</v>
      </c>
      <c r="Q124" s="9" t="s">
        <v>212</v>
      </c>
      <c r="R124" s="7" t="s">
        <v>698</v>
      </c>
      <c r="S12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4" s="7" t="str">
        <f>phone1819[[#This Row],[CONTACTFIRSTNAME]]&amp;"^"&amp;phone1819[[#This Row],[CONTACTLASTNAME]]&amp;"^"&amp;phone1819[[#This Row],[REGNBR]]</f>
        <v>Kevin^Komisor^N1924D</v>
      </c>
      <c r="X12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4" s="37">
        <v>3</v>
      </c>
      <c r="Z124" s="14"/>
      <c r="AD124" s="9" t="str">
        <f>IFERROR(IF(INDEX([1]!email[#All],MATCH(phone1819[[#This Row],[Combined]],[1]!email[[#All],[combine]],0),2)=0,"",INDEX([1]!email[#All],MATCH(phone1819[[#This Row],[Combined]],[1]!email[[#All],[combine]],0),2)),"")</f>
        <v>kkomisor@aduiepyle.com</v>
      </c>
      <c r="AG12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Altoona Erie and Punxsutawney Pennsylvania</v>
      </c>
    </row>
    <row r="125" spans="1:33" ht="30" hidden="1" x14ac:dyDescent="0.25">
      <c r="A125" s="7">
        <v>64</v>
      </c>
      <c r="B125" s="7" t="str">
        <f>phone1819[[#This Row],[Company]]</f>
        <v>N995DP, LLC</v>
      </c>
      <c r="C125" s="8" t="s">
        <v>700</v>
      </c>
      <c r="D125" s="7" t="s">
        <v>66</v>
      </c>
      <c r="E125" s="9" t="s">
        <v>694</v>
      </c>
      <c r="F125" s="8" t="s">
        <v>695</v>
      </c>
      <c r="G125" s="7" t="s">
        <v>37</v>
      </c>
      <c r="H1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5" s="7" t="s">
        <v>701</v>
      </c>
      <c r="L12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New Castle</v>
      </c>
      <c r="M12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DE</v>
      </c>
      <c r="N12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5" s="9" t="s">
        <v>202</v>
      </c>
      <c r="P125" s="9" t="s">
        <v>702</v>
      </c>
      <c r="Q125" s="9" t="s">
        <v>703</v>
      </c>
      <c r="R125" s="7"/>
      <c r="S12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5" s="7" t="str">
        <f>phone1819[[#This Row],[CONTACTFIRSTNAME]]&amp;"^"&amp;phone1819[[#This Row],[CONTACTLASTNAME]]&amp;"^"&amp;phone1819[[#This Row],[REGNBR]]</f>
        <v>Peter^Latta^N1924D</v>
      </c>
      <c r="X12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5" s="37">
        <v>3</v>
      </c>
      <c r="Z125" s="14"/>
      <c r="AD125" s="9" t="str">
        <f>IFERROR(IF(INDEX([1]!email[#All],MATCH(phone1819[[#This Row],[Combined]],[1]!email[[#All],[combine]],0),2)=0,"",INDEX([1]!email[#All],MATCH(phone1819[[#This Row],[Combined]],[1]!email[[#All],[combine]],0),2)),"")</f>
        <v>platta@aduiepyle.com</v>
      </c>
      <c r="AG12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26" spans="1:33" ht="30" hidden="1" x14ac:dyDescent="0.25">
      <c r="A126" s="7">
        <v>64</v>
      </c>
      <c r="B126" s="7" t="str">
        <f>phone1819[[#This Row],[Company]]</f>
        <v>N995DP, LLC</v>
      </c>
      <c r="C126" s="8" t="s">
        <v>704</v>
      </c>
      <c r="D126" s="7" t="s">
        <v>130</v>
      </c>
      <c r="E126" s="9" t="s">
        <v>694</v>
      </c>
      <c r="F126" s="8" t="s">
        <v>695</v>
      </c>
      <c r="G126" s="7" t="s">
        <v>37</v>
      </c>
      <c r="H1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6" s="7" t="s">
        <v>701</v>
      </c>
      <c r="L12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New Castle</v>
      </c>
      <c r="M12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DE</v>
      </c>
      <c r="N12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6" s="9" t="s">
        <v>202</v>
      </c>
      <c r="P126" s="9" t="s">
        <v>702</v>
      </c>
      <c r="Q126" s="9" t="s">
        <v>703</v>
      </c>
      <c r="R126" s="7"/>
      <c r="S12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6" s="7" t="str">
        <f>phone1819[[#This Row],[CONTACTFIRSTNAME]]&amp;"^"&amp;phone1819[[#This Row],[CONTACTLASTNAME]]&amp;"^"&amp;phone1819[[#This Row],[REGNBR]]</f>
        <v>Peter^Latta^N1924D</v>
      </c>
      <c r="X12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6" s="37">
        <v>3</v>
      </c>
      <c r="Z126" s="14"/>
      <c r="AD126" s="9" t="str">
        <f>IFERROR(IF(INDEX([1]!email[#All],MATCH(phone1819[[#This Row],[Combined]],[1]!email[[#All],[combine]],0),2)=0,"",INDEX([1]!email[#All],MATCH(phone1819[[#This Row],[Combined]],[1]!email[[#All],[combine]],0),2)),"")</f>
        <v>platta@aduiepyle.com</v>
      </c>
      <c r="AG12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27" spans="1:33" ht="30" hidden="1" x14ac:dyDescent="0.25">
      <c r="A127" s="7">
        <v>64</v>
      </c>
      <c r="B127" s="7" t="str">
        <f>phone1819[[#This Row],[Company]]</f>
        <v>N995DP, LLC</v>
      </c>
      <c r="C127" s="8" t="s">
        <v>705</v>
      </c>
      <c r="D127" s="7" t="s">
        <v>450</v>
      </c>
      <c r="E127" s="9" t="s">
        <v>694</v>
      </c>
      <c r="F127" s="8" t="s">
        <v>695</v>
      </c>
      <c r="G127" s="7" t="s">
        <v>37</v>
      </c>
      <c r="H1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7" s="7" t="s">
        <v>701</v>
      </c>
      <c r="L12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New Castle</v>
      </c>
      <c r="M12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DE</v>
      </c>
      <c r="N12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7" s="9" t="s">
        <v>202</v>
      </c>
      <c r="P127" s="9" t="s">
        <v>702</v>
      </c>
      <c r="Q127" s="9" t="s">
        <v>703</v>
      </c>
      <c r="R127" s="7"/>
      <c r="S12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7" s="7" t="str">
        <f>phone1819[[#This Row],[CONTACTFIRSTNAME]]&amp;"^"&amp;phone1819[[#This Row],[CONTACTLASTNAME]]&amp;"^"&amp;phone1819[[#This Row],[REGNBR]]</f>
        <v>Peter^Latta^N1924D</v>
      </c>
      <c r="X12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7" s="37">
        <v>3</v>
      </c>
      <c r="Z127" s="14"/>
      <c r="AD127" s="9" t="str">
        <f>IFERROR(IF(INDEX([1]!email[#All],MATCH(phone1819[[#This Row],[Combined]],[1]!email[[#All],[combine]],0),2)=0,"",INDEX([1]!email[#All],MATCH(phone1819[[#This Row],[Combined]],[1]!email[[#All],[combine]],0),2)),"")</f>
        <v>platta@aduiepyle.com</v>
      </c>
      <c r="AG12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28" spans="1:33" hidden="1" x14ac:dyDescent="0.25">
      <c r="A128" s="7">
        <v>70</v>
      </c>
      <c r="B128" s="7" t="str">
        <f>phone1819[[#This Row],[Company]]</f>
        <v>Conquest Air, LLC</v>
      </c>
      <c r="C128" s="8" t="s">
        <v>706</v>
      </c>
      <c r="D128" s="7" t="s">
        <v>707</v>
      </c>
      <c r="E128" s="9" t="s">
        <v>708</v>
      </c>
      <c r="F128" s="8" t="s">
        <v>709</v>
      </c>
      <c r="G128" s="7" t="s">
        <v>37</v>
      </c>
      <c r="H1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N1HE: ADT</v>
      </c>
      <c r="I1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N1HE: OK</v>
      </c>
      <c r="J1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N1HE: United States</v>
      </c>
      <c r="K128" s="7" t="s">
        <v>710</v>
      </c>
      <c r="L12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Ada</v>
      </c>
      <c r="M128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OK</v>
      </c>
      <c r="N12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8" s="9" t="s">
        <v>308</v>
      </c>
      <c r="P128" s="9" t="s">
        <v>711</v>
      </c>
      <c r="Q128" s="9" t="s">
        <v>108</v>
      </c>
      <c r="R128" s="7"/>
      <c r="S12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2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8" s="7" t="str">
        <f>phone1819[[#This Row],[CONTACTFIRSTNAME]]&amp;"^"&amp;phone1819[[#This Row],[CONTACTLASTNAME]]&amp;"^"&amp;phone1819[[#This Row],[REGNBR]]</f>
        <v>David^Hatton^N1HE</v>
      </c>
      <c r="X12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8" s="13">
        <v>1</v>
      </c>
      <c r="Z128" s="14"/>
      <c r="AD12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28" s="28"/>
      <c r="AG12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Oklahoma </v>
      </c>
    </row>
    <row r="129" spans="1:33" hidden="1" x14ac:dyDescent="0.25">
      <c r="A129" s="7">
        <v>76</v>
      </c>
      <c r="B129" s="7" t="str">
        <f>phone1819[[#This Row],[Company]]</f>
        <v>GS 150-217, LLC</v>
      </c>
      <c r="C129" s="8" t="s">
        <v>712</v>
      </c>
      <c r="D129" s="7" t="s">
        <v>130</v>
      </c>
      <c r="E129" s="9" t="s">
        <v>713</v>
      </c>
      <c r="F129" s="8" t="s">
        <v>714</v>
      </c>
      <c r="G129" s="7" t="s">
        <v>37</v>
      </c>
      <c r="H1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N217MS: LOT</v>
      </c>
      <c r="I1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N217MS: IL</v>
      </c>
      <c r="J1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N217MS: United States</v>
      </c>
      <c r="K129" s="7" t="s">
        <v>715</v>
      </c>
      <c r="L12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Chicago</v>
      </c>
      <c r="M12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IL</v>
      </c>
      <c r="N12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9" s="9" t="s">
        <v>716</v>
      </c>
      <c r="P129" s="9" t="s">
        <v>717</v>
      </c>
      <c r="Q129" s="9" t="s">
        <v>73</v>
      </c>
      <c r="R129" s="7"/>
      <c r="S12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2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9" s="7" t="str">
        <f>phone1819[[#This Row],[CONTACTFIRSTNAME]]&amp;"^"&amp;phone1819[[#This Row],[CONTACTLASTNAME]]&amp;"^"&amp;phone1819[[#This Row],[REGNBR]]</f>
        <v>MarrGwen^Townsend^N217MS</v>
      </c>
      <c r="X12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9" s="13">
        <v>1</v>
      </c>
      <c r="Z129" s="14"/>
      <c r="AD12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29" s="28"/>
      <c r="AG12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Chicago City Illinois</v>
      </c>
    </row>
    <row r="130" spans="1:33" hidden="1" x14ac:dyDescent="0.25">
      <c r="A130" s="7">
        <v>236</v>
      </c>
      <c r="B130" s="7" t="str">
        <f>phone1819[[#This Row],[Company]]</f>
        <v>K-Air Charters</v>
      </c>
      <c r="C130" s="8" t="s">
        <v>718</v>
      </c>
      <c r="D130" s="7" t="s">
        <v>111</v>
      </c>
      <c r="E130" s="9" t="s">
        <v>719</v>
      </c>
      <c r="F130" s="8" t="s">
        <v>720</v>
      </c>
      <c r="G130" s="7" t="s">
        <v>461</v>
      </c>
      <c r="H1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VT-GKB: AMD</v>
      </c>
      <c r="I1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VT-GKB: </v>
      </c>
      <c r="J1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VT-GKB: India</v>
      </c>
      <c r="K130" s="7" t="s">
        <v>721</v>
      </c>
      <c r="L13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Kochi, Kerala</v>
      </c>
      <c r="M13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30" s="9" t="s">
        <v>722</v>
      </c>
      <c r="P130" s="9" t="s">
        <v>723</v>
      </c>
      <c r="Q130" s="9" t="s">
        <v>155</v>
      </c>
      <c r="R130" s="7" t="s">
        <v>724</v>
      </c>
      <c r="S13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0" s="7" t="str">
        <f>phone1819[[#This Row],[CONTACTFIRSTNAME]]&amp;"^"&amp;phone1819[[#This Row],[CONTACTLASTNAME]]&amp;"^"&amp;phone1819[[#This Row],[REGNBR]]</f>
        <v>Koshy^Varghese^VT-GKB</v>
      </c>
      <c r="X13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0" s="10"/>
      <c r="AB130" s="7"/>
      <c r="AC130" s="7"/>
      <c r="AD130" s="7" t="str">
        <f>IFERROR(IF(INDEX([1]!email[#All],MATCH(phone1819[[#This Row],[Combined]],[1]!email[[#All],[combine]],0),2)=0,"",INDEX([1]!email[#All],MATCH(phone1819[[#This Row],[Combined]],[1]!email[[#All],[combine]],0),2)),"")</f>
        <v>operations@k-aircharters.com</v>
      </c>
      <c r="AE130"/>
      <c r="AF130" s="30"/>
      <c r="AG13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1" spans="1:33" hidden="1" x14ac:dyDescent="0.25">
      <c r="A131" s="7">
        <v>236</v>
      </c>
      <c r="B131" s="7" t="str">
        <f>phone1819[[#This Row],[Company]]</f>
        <v>K-Air Charters</v>
      </c>
      <c r="C131" s="8" t="s">
        <v>725</v>
      </c>
      <c r="D131" s="7" t="s">
        <v>130</v>
      </c>
      <c r="E131" s="9" t="s">
        <v>719</v>
      </c>
      <c r="F131" s="8" t="s">
        <v>720</v>
      </c>
      <c r="G131" s="7" t="s">
        <v>461</v>
      </c>
      <c r="H1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VT-GKB: AMD</v>
      </c>
      <c r="I1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VT-GKB: </v>
      </c>
      <c r="J1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VT-GKB: India</v>
      </c>
      <c r="K131" s="7" t="s">
        <v>721</v>
      </c>
      <c r="L13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Kochi, Kerala</v>
      </c>
      <c r="M13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31" s="9" t="s">
        <v>722</v>
      </c>
      <c r="P131" s="9" t="s">
        <v>723</v>
      </c>
      <c r="Q131" s="9" t="s">
        <v>155</v>
      </c>
      <c r="R131" s="7" t="s">
        <v>724</v>
      </c>
      <c r="S13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1" s="7" t="str">
        <f>phone1819[[#This Row],[CONTACTFIRSTNAME]]&amp;"^"&amp;phone1819[[#This Row],[CONTACTLASTNAME]]&amp;"^"&amp;phone1819[[#This Row],[REGNBR]]</f>
        <v>Koshy^Varghese^VT-GKB</v>
      </c>
      <c r="X13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1" s="10"/>
      <c r="AB131" s="7"/>
      <c r="AC131" s="7"/>
      <c r="AD131" s="7" t="str">
        <f>IFERROR(IF(INDEX([1]!email[#All],MATCH(phone1819[[#This Row],[Combined]],[1]!email[[#All],[combine]],0),2)=0,"",INDEX([1]!email[#All],MATCH(phone1819[[#This Row],[Combined]],[1]!email[[#All],[combine]],0),2)),"")</f>
        <v>operations@k-aircharters.com</v>
      </c>
      <c r="AE131"/>
      <c r="AF131" s="30"/>
      <c r="AG13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2" spans="1:33" ht="45" hidden="1" x14ac:dyDescent="0.25">
      <c r="A132" s="7">
        <v>138</v>
      </c>
      <c r="B132" s="7" t="str">
        <f>phone1819[[#This Row],[Company]]</f>
        <v>Soliq, SA de CV</v>
      </c>
      <c r="C132" s="8" t="s">
        <v>726</v>
      </c>
      <c r="D132" s="7" t="s">
        <v>66</v>
      </c>
      <c r="E132" s="9" t="s">
        <v>727</v>
      </c>
      <c r="F132" s="8" t="s">
        <v>728</v>
      </c>
      <c r="G132" s="7" t="s">
        <v>175</v>
      </c>
      <c r="H1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N57RG: NTR</v>
      </c>
      <c r="I1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N57RG: </v>
      </c>
      <c r="J1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N57RG: Mexico</v>
      </c>
      <c r="K132" s="7" t="s">
        <v>729</v>
      </c>
      <c r="L13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</v>
      </c>
      <c r="M13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32" s="9" t="s">
        <v>730</v>
      </c>
      <c r="P132" s="9" t="s">
        <v>731</v>
      </c>
      <c r="Q132" s="9" t="s">
        <v>732</v>
      </c>
      <c r="R132" s="7" t="s">
        <v>733</v>
      </c>
      <c r="S13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3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2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Jorge^Siller^N57RG</v>
      </c>
      <c r="V132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Roberto^
Gonzalez Valdez^N57RG</v>
      </c>
      <c r="X132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32" s="10"/>
      <c r="AB132" s="7"/>
      <c r="AC132" s="7"/>
      <c r="AD132" s="7" t="str">
        <f>IFERROR(IF(INDEX([1]!email[#All],MATCH(phone1819[[#This Row],[Combined]],[1]!email[[#All],[combine]],0),2)=0,"",INDEX([1]!email[#All],MATCH(phone1819[[#This Row],[Combined]],[1]!email[[#All],[combine]],0),2)),"")</f>
        <v>sillerjorge@hotmail.com</v>
      </c>
      <c r="AE132"/>
      <c r="AF132" s="30"/>
      <c r="AG13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3" spans="1:33" hidden="1" x14ac:dyDescent="0.25">
      <c r="A133" s="7">
        <v>138</v>
      </c>
      <c r="B133" s="7" t="str">
        <f>phone1819[[#This Row],[Company]]</f>
        <v>Soliq, SA de CV</v>
      </c>
      <c r="C133" s="8" t="s">
        <v>734</v>
      </c>
      <c r="D133" s="7" t="s">
        <v>130</v>
      </c>
      <c r="E133" s="9" t="s">
        <v>727</v>
      </c>
      <c r="F133" s="8" t="s">
        <v>728</v>
      </c>
      <c r="G133" s="7" t="s">
        <v>258</v>
      </c>
      <c r="H1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N57RG: NTR</v>
      </c>
      <c r="I1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N57RG: </v>
      </c>
      <c r="J1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N57RG: Mexico</v>
      </c>
      <c r="K133" s="7" t="s">
        <v>729</v>
      </c>
      <c r="L13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</v>
      </c>
      <c r="M13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33" s="9" t="s">
        <v>735</v>
      </c>
      <c r="P133" s="9" t="s">
        <v>736</v>
      </c>
      <c r="Q133" s="9" t="s">
        <v>212</v>
      </c>
      <c r="R133" s="7" t="s">
        <v>733</v>
      </c>
      <c r="S13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3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3" s="7" t="str">
        <f>phone1819[[#This Row],[CONTACTFIRSTNAME]]&amp;"^"&amp;phone1819[[#This Row],[CONTACTLASTNAME]]&amp;"^"&amp;phone1819[[#This Row],[REGNBR]]</f>
        <v>Jorge^Siller^N57RG</v>
      </c>
      <c r="X13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3" s="10"/>
      <c r="AB133" s="7"/>
      <c r="AC133" s="7"/>
      <c r="AD133" s="7" t="str">
        <f>IFERROR(IF(INDEX([1]!email[#All],MATCH(phone1819[[#This Row],[Combined]],[1]!email[[#All],[combine]],0),2)=0,"",INDEX([1]!email[#All],MATCH(phone1819[[#This Row],[Combined]],[1]!email[[#All],[combine]],0),2)),"")</f>
        <v>sillerjorge@hotmail.com</v>
      </c>
      <c r="AE133"/>
      <c r="AF133" s="30"/>
      <c r="AG13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4" spans="1:33" ht="30" hidden="1" x14ac:dyDescent="0.25">
      <c r="A134" s="7">
        <v>138</v>
      </c>
      <c r="B134" s="7" t="str">
        <f>phone1819[[#This Row],[Company]]</f>
        <v>Soliq, SA de CV</v>
      </c>
      <c r="C134" s="8" t="s">
        <v>737</v>
      </c>
      <c r="D134" s="7" t="s">
        <v>130</v>
      </c>
      <c r="E134" s="9" t="s">
        <v>727</v>
      </c>
      <c r="F134" s="8" t="s">
        <v>728</v>
      </c>
      <c r="G134" s="7" t="s">
        <v>37</v>
      </c>
      <c r="H1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N57RG: NTR</v>
      </c>
      <c r="I1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N57RG: </v>
      </c>
      <c r="J1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N57RG: Mexico</v>
      </c>
      <c r="K134" s="7" t="s">
        <v>729</v>
      </c>
      <c r="L13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</v>
      </c>
      <c r="M13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34" s="9" t="s">
        <v>738</v>
      </c>
      <c r="P134" s="9" t="s">
        <v>739</v>
      </c>
      <c r="Q134" s="9" t="s">
        <v>740</v>
      </c>
      <c r="R134" s="7" t="s">
        <v>733</v>
      </c>
      <c r="S13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Opens-9, Clicks-7</v>
      </c>
      <c r="T13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4" s="7" t="str">
        <f>phone1819[[#This Row],[CONTACTFIRSTNAME]]&amp;"^"&amp;phone1819[[#This Row],[CONTACTLASTNAME]]&amp;"^"&amp;phone1819[[#This Row],[REGNBR]]</f>
        <v>Roberto^Gonzalez Valdez^N57RG</v>
      </c>
      <c r="X13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4" s="10"/>
      <c r="AB134" s="7"/>
      <c r="AC134" s="7"/>
      <c r="AD134" s="7" t="str">
        <f>IFERROR(IF(INDEX([1]!email[#All],MATCH(phone1819[[#This Row],[Combined]],[1]!email[[#All],[combine]],0),2)=0,"",INDEX([1]!email[#All],MATCH(phone1819[[#This Row],[Combined]],[1]!email[[#All],[combine]],0),2)),"")</f>
        <v>robgonval@hotmail.com</v>
      </c>
      <c r="AE134"/>
      <c r="AF134" s="30"/>
      <c r="AG13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5" spans="1:33" hidden="1" x14ac:dyDescent="0.25">
      <c r="A135" s="7">
        <v>78</v>
      </c>
      <c r="B135" s="7" t="str">
        <f>phone1819[[#This Row],[Company]]</f>
        <v>Gator Tracks, LLC</v>
      </c>
      <c r="C135" s="8" t="s">
        <v>741</v>
      </c>
      <c r="D135" s="7" t="s">
        <v>130</v>
      </c>
      <c r="E135" s="9" t="s">
        <v>742</v>
      </c>
      <c r="F135" s="8" t="s">
        <v>743</v>
      </c>
      <c r="G135" s="7" t="s">
        <v>37</v>
      </c>
      <c r="H1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N224GG: DSI</v>
      </c>
      <c r="I1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N224GG: FL</v>
      </c>
      <c r="J1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N224GG: United States</v>
      </c>
      <c r="K135" s="7" t="s">
        <v>744</v>
      </c>
      <c r="L13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Ft. Walton Beach</v>
      </c>
      <c r="M13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13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35" s="9" t="s">
        <v>745</v>
      </c>
      <c r="P135" s="9" t="s">
        <v>746</v>
      </c>
      <c r="Q135" s="9" t="s">
        <v>108</v>
      </c>
      <c r="R135" s="7"/>
      <c r="S13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3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returned</v>
      </c>
      <c r="U135" s="7" t="str">
        <f>phone1819[[#This Row],[CONTACTFIRSTNAME]]&amp;"^"&amp;phone1819[[#This Row],[CONTACTLASTNAME]]&amp;"^"&amp;phone1819[[#This Row],[REGNBR]]</f>
        <v>Les^Rose^N224GG</v>
      </c>
      <c r="X13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5" s="47">
        <v>4</v>
      </c>
      <c r="Z135" s="14"/>
      <c r="AD13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3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Jacksonville Florida </v>
      </c>
    </row>
    <row r="136" spans="1:33" hidden="1" x14ac:dyDescent="0.25">
      <c r="A136" s="7">
        <v>222</v>
      </c>
      <c r="B136" s="7" t="str">
        <f>phone1819[[#This Row],[Company]]</f>
        <v>AMC Aviation Sp. z.o.o.</v>
      </c>
      <c r="C136" s="8" t="s">
        <v>747</v>
      </c>
      <c r="D136" s="7" t="s">
        <v>66</v>
      </c>
      <c r="E136" s="9" t="s">
        <v>748</v>
      </c>
      <c r="F136" s="8" t="s">
        <v>749</v>
      </c>
      <c r="G136" s="7" t="s">
        <v>69</v>
      </c>
      <c r="H1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SP-TBF: WRO</v>
      </c>
      <c r="I1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SP-TBF: </v>
      </c>
      <c r="J1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SP-TBF: Poland</v>
      </c>
      <c r="K136" s="7" t="s">
        <v>750</v>
      </c>
      <c r="L13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Warsaw</v>
      </c>
      <c r="M13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Poland</v>
      </c>
      <c r="O136" s="9" t="s">
        <v>751</v>
      </c>
      <c r="P136" s="9" t="s">
        <v>752</v>
      </c>
      <c r="Q136" s="9" t="s">
        <v>753</v>
      </c>
      <c r="R136" s="7" t="s">
        <v>754</v>
      </c>
      <c r="S13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6" s="7" t="str">
        <f>phone1819[[#This Row],[CONTACTFIRSTNAME]]&amp;"^"&amp;phone1819[[#This Row],[CONTACTLASTNAME]]&amp;"^"&amp;phone1819[[#This Row],[REGNBR]]</f>
        <v>Jarek^Pierzchala^SP-TBF</v>
      </c>
      <c r="X13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6" s="10"/>
      <c r="AB136" s="7"/>
      <c r="AC136" s="7"/>
      <c r="AD136" s="7" t="str">
        <f>IFERROR(IF(INDEX([1]!email[#All],MATCH(phone1819[[#This Row],[Combined]],[1]!email[[#All],[combine]],0),2)=0,"",INDEX([1]!email[#All],MATCH(phone1819[[#This Row],[Combined]],[1]!email[[#All],[combine]],0),2)),"")</f>
        <v>jarek.pierzchala@amcaviation.eu</v>
      </c>
      <c r="AE136"/>
      <c r="AF136" s="30"/>
      <c r="AG13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7" spans="1:33" hidden="1" x14ac:dyDescent="0.25">
      <c r="A137" s="7">
        <v>222</v>
      </c>
      <c r="B137" s="7" t="str">
        <f>phone1819[[#This Row],[Company]]</f>
        <v>AMC Aviation Sp. z.o.o.</v>
      </c>
      <c r="C137" s="8" t="s">
        <v>755</v>
      </c>
      <c r="D137" s="7" t="s">
        <v>130</v>
      </c>
      <c r="E137" s="9" t="s">
        <v>748</v>
      </c>
      <c r="F137" s="8" t="s">
        <v>749</v>
      </c>
      <c r="G137" s="7" t="s">
        <v>69</v>
      </c>
      <c r="H1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SP-TBF: WRO</v>
      </c>
      <c r="I1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SP-TBF: </v>
      </c>
      <c r="J1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SP-TBF: Poland</v>
      </c>
      <c r="K137" s="7" t="s">
        <v>750</v>
      </c>
      <c r="L13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Warsaw</v>
      </c>
      <c r="M13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Poland</v>
      </c>
      <c r="O137" s="9" t="s">
        <v>751</v>
      </c>
      <c r="P137" s="9" t="s">
        <v>752</v>
      </c>
      <c r="Q137" s="9" t="s">
        <v>753</v>
      </c>
      <c r="R137" s="7" t="s">
        <v>754</v>
      </c>
      <c r="S13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7" s="7" t="str">
        <f>phone1819[[#This Row],[CONTACTFIRSTNAME]]&amp;"^"&amp;phone1819[[#This Row],[CONTACTLASTNAME]]&amp;"^"&amp;phone1819[[#This Row],[REGNBR]]</f>
        <v>Jarek^Pierzchala^SP-TBF</v>
      </c>
      <c r="X13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7" s="10"/>
      <c r="AB137" s="7"/>
      <c r="AC137" s="7"/>
      <c r="AD137" s="7" t="str">
        <f>IFERROR(IF(INDEX([1]!email[#All],MATCH(phone1819[[#This Row],[Combined]],[1]!email[[#All],[combine]],0),2)=0,"",INDEX([1]!email[#All],MATCH(phone1819[[#This Row],[Combined]],[1]!email[[#All],[combine]],0),2)),"")</f>
        <v>jarek.pierzchala@amcaviation.eu</v>
      </c>
      <c r="AE137"/>
      <c r="AF137" s="30"/>
      <c r="AG13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8" spans="1:33" hidden="1" x14ac:dyDescent="0.25">
      <c r="A138" s="7">
        <v>222</v>
      </c>
      <c r="B138" s="7" t="str">
        <f>phone1819[[#This Row],[Company]]</f>
        <v>Kaczmarski Group SP z.o.o.</v>
      </c>
      <c r="C138" s="8" t="s">
        <v>756</v>
      </c>
      <c r="D138" s="7" t="s">
        <v>34</v>
      </c>
      <c r="E138" s="9" t="s">
        <v>748</v>
      </c>
      <c r="F138" s="8" t="s">
        <v>749</v>
      </c>
      <c r="G138" s="7" t="s">
        <v>37</v>
      </c>
      <c r="H1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SP-TBF: WRO</v>
      </c>
      <c r="I1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SP-TBF: </v>
      </c>
      <c r="J1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SP-TBF: Poland</v>
      </c>
      <c r="K138" s="7" t="s">
        <v>757</v>
      </c>
      <c r="L13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Wroclaw</v>
      </c>
      <c r="M13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Poland</v>
      </c>
      <c r="O138" s="9" t="s">
        <v>758</v>
      </c>
      <c r="P138" s="9" t="s">
        <v>759</v>
      </c>
      <c r="Q138" s="9" t="s">
        <v>760</v>
      </c>
      <c r="R138" s="7" t="s">
        <v>761</v>
      </c>
      <c r="S13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3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8" s="7" t="str">
        <f>phone1819[[#This Row],[CONTACTFIRSTNAME]]&amp;"^"&amp;phone1819[[#This Row],[CONTACTLASTNAME]]&amp;"^"&amp;phone1819[[#This Row],[REGNBR]]</f>
        <v>Martin^Kaczmarski^SP-TBF</v>
      </c>
      <c r="X13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8" s="10"/>
      <c r="AB138" s="7"/>
      <c r="AC138" s="7"/>
      <c r="AD138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38"/>
      <c r="AF138" s="30"/>
      <c r="AG13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9" spans="1:33" ht="30" hidden="1" x14ac:dyDescent="0.25">
      <c r="A139" s="7">
        <v>226</v>
      </c>
      <c r="B139" s="7" t="str">
        <f>phone1819[[#This Row],[Company]]</f>
        <v>BarAir</v>
      </c>
      <c r="C139" s="8" t="s">
        <v>762</v>
      </c>
      <c r="D139" s="7" t="s">
        <v>111</v>
      </c>
      <c r="E139" s="9" t="s">
        <v>763</v>
      </c>
      <c r="F139" s="8" t="s">
        <v>764</v>
      </c>
      <c r="G139" s="7" t="s">
        <v>616</v>
      </c>
      <c r="H1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TC-AEH: ISL</v>
      </c>
      <c r="I1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TC-AEH: </v>
      </c>
      <c r="J1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TC-AEH: Turkey</v>
      </c>
      <c r="K139" s="7" t="s">
        <v>765</v>
      </c>
      <c r="L13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Istanbul</v>
      </c>
      <c r="M13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Turkey</v>
      </c>
      <c r="O139" s="9" t="s">
        <v>766</v>
      </c>
      <c r="P139" s="9" t="s">
        <v>767</v>
      </c>
      <c r="Q139" s="9" t="s">
        <v>417</v>
      </c>
      <c r="R139" s="7"/>
      <c r="S13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3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9" s="7" t="str">
        <f>phone1819[[#This Row],[CONTACTFIRSTNAME]]&amp;"^"&amp;phone1819[[#This Row],[CONTACTLASTNAME]]&amp;"^"&amp;phone1819[[#This Row],[REGNBR]]</f>
        <v>Serdar^Ertan^TC-AEH</v>
      </c>
      <c r="X13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9" s="10"/>
      <c r="AB139" s="7"/>
      <c r="AC139" s="7"/>
      <c r="AD139" s="7" t="str">
        <f>IFERROR(IF(INDEX([1]!email[#All],MATCH(phone1819[[#This Row],[Combined]],[1]!email[[#All],[combine]],0),2)=0,"",INDEX([1]!email[#All],MATCH(phone1819[[#This Row],[Combined]],[1]!email[[#All],[combine]],0),2)),"")</f>
        <v>serdar@tahe.com.tr</v>
      </c>
      <c r="AE139"/>
      <c r="AF139" s="30"/>
      <c r="AG13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40" spans="1:33" ht="30" hidden="1" x14ac:dyDescent="0.25">
      <c r="A140" s="7">
        <v>226</v>
      </c>
      <c r="B140" s="7" t="str">
        <f>phone1819[[#This Row],[Company]]</f>
        <v>BarAir</v>
      </c>
      <c r="C140" s="8" t="s">
        <v>768</v>
      </c>
      <c r="D140" s="7" t="s">
        <v>130</v>
      </c>
      <c r="E140" s="9" t="s">
        <v>763</v>
      </c>
      <c r="F140" s="8" t="s">
        <v>764</v>
      </c>
      <c r="G140" s="7" t="s">
        <v>616</v>
      </c>
      <c r="H1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TC-AEH: ISL</v>
      </c>
      <c r="I1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TC-AEH: </v>
      </c>
      <c r="J1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TC-AEH: Turkey</v>
      </c>
      <c r="K140" s="7" t="s">
        <v>765</v>
      </c>
      <c r="L14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Istanbul</v>
      </c>
      <c r="M14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4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Turkey</v>
      </c>
      <c r="O140" s="9" t="s">
        <v>766</v>
      </c>
      <c r="P140" s="9" t="s">
        <v>767</v>
      </c>
      <c r="Q140" s="9" t="s">
        <v>417</v>
      </c>
      <c r="R140" s="7"/>
      <c r="S14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4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0" s="7" t="str">
        <f>phone1819[[#This Row],[CONTACTFIRSTNAME]]&amp;"^"&amp;phone1819[[#This Row],[CONTACTLASTNAME]]&amp;"^"&amp;phone1819[[#This Row],[REGNBR]]</f>
        <v>Serdar^Ertan^TC-AEH</v>
      </c>
      <c r="X14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0" s="10"/>
      <c r="AB140" s="7"/>
      <c r="AC140" s="7"/>
      <c r="AD140" s="7" t="str">
        <f>IFERROR(IF(INDEX([1]!email[#All],MATCH(phone1819[[#This Row],[Combined]],[1]!email[[#All],[combine]],0),2)=0,"",INDEX([1]!email[#All],MATCH(phone1819[[#This Row],[Combined]],[1]!email[[#All],[combine]],0),2)),"")</f>
        <v>serdar@tahe.com.tr</v>
      </c>
      <c r="AE140"/>
      <c r="AF140" s="30"/>
      <c r="AG14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41" spans="1:33" ht="30" hidden="1" x14ac:dyDescent="0.25">
      <c r="A141" s="7">
        <v>80</v>
      </c>
      <c r="B141" s="7" t="str">
        <f>phone1819[[#This Row],[Company]]</f>
        <v>The Goodyear Tire &amp; Rubber Company, Goodyear Tire &amp; Rubber Company</v>
      </c>
      <c r="C141" s="8" t="s">
        <v>769</v>
      </c>
      <c r="D141" s="7" t="s">
        <v>34</v>
      </c>
      <c r="E141" s="9" t="s">
        <v>770</v>
      </c>
      <c r="F141" s="8" t="s">
        <v>771</v>
      </c>
      <c r="G141" s="7" t="s">
        <v>37</v>
      </c>
      <c r="H1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N22G: CAK
N24G: CAK</v>
      </c>
      <c r="I1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N22G: OH
N24G: OH</v>
      </c>
      <c r="J1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N22G: United States
N24G: United States</v>
      </c>
      <c r="K141" s="9" t="s">
        <v>772</v>
      </c>
      <c r="L14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Akron</v>
      </c>
      <c r="M14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4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1" s="9" t="s">
        <v>773</v>
      </c>
      <c r="P141" s="9" t="s">
        <v>774</v>
      </c>
      <c r="Q141" s="9" t="s">
        <v>775</v>
      </c>
      <c r="R141" s="7" t="s">
        <v>776</v>
      </c>
      <c r="S14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4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41" s="7" t="str">
        <f>phone1819[[#This Row],[CONTACTFIRSTNAME]]&amp;"^"&amp;phone1819[[#This Row],[CONTACTLASTNAME]]&amp;"^"&amp;phone1819[[#This Row],[REGNBR]]</f>
        <v>Laura^Thompson^N22G, N24G</v>
      </c>
      <c r="X14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1" s="13">
        <v>1</v>
      </c>
      <c r="Z141" s="14"/>
      <c r="AD14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4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Cleveland Ohio</v>
      </c>
    </row>
    <row r="142" spans="1:33" ht="30" hidden="1" x14ac:dyDescent="0.25">
      <c r="A142" s="7">
        <v>80</v>
      </c>
      <c r="B142" s="7" t="str">
        <f>phone1819[[#This Row],[Company]]</f>
        <v>The Goodyear Tire &amp; Rubber Company, Goodyear Tire &amp; Rubber Company</v>
      </c>
      <c r="C142" s="8" t="s">
        <v>769</v>
      </c>
      <c r="D142" s="7" t="s">
        <v>34</v>
      </c>
      <c r="E142" s="9" t="s">
        <v>770</v>
      </c>
      <c r="F142" s="8" t="s">
        <v>771</v>
      </c>
      <c r="G142" s="7" t="s">
        <v>37</v>
      </c>
      <c r="H1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N22G: CAK
N24G: CAK</v>
      </c>
      <c r="I1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N22G: OH
N24G: OH</v>
      </c>
      <c r="J1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N22G: United States
N24G: United States</v>
      </c>
      <c r="K142" s="9" t="s">
        <v>772</v>
      </c>
      <c r="L14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Akron</v>
      </c>
      <c r="M14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4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2" s="9" t="s">
        <v>97</v>
      </c>
      <c r="P142" s="9" t="s">
        <v>777</v>
      </c>
      <c r="Q142" s="9" t="s">
        <v>703</v>
      </c>
      <c r="R142" s="7" t="s">
        <v>776</v>
      </c>
      <c r="S14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4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42" s="7" t="str">
        <f>phone1819[[#This Row],[CONTACTFIRSTNAME]]&amp;"^"&amp;phone1819[[#This Row],[CONTACTLASTNAME]]&amp;"^"&amp;phone1819[[#This Row],[REGNBR]]</f>
        <v>Richard^Kramer^N22G, N24G</v>
      </c>
      <c r="X14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2" s="13">
        <v>1</v>
      </c>
      <c r="Z142" s="14"/>
      <c r="AD14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4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Cleveland Ohio</v>
      </c>
    </row>
    <row r="143" spans="1:33" ht="30" hidden="1" x14ac:dyDescent="0.25">
      <c r="A143" s="7">
        <v>80</v>
      </c>
      <c r="B143" s="7" t="str">
        <f>phone1819[[#This Row],[Company]]</f>
        <v>Goodyear Flight Department</v>
      </c>
      <c r="C143" s="8"/>
      <c r="D143" s="7" t="s">
        <v>778</v>
      </c>
      <c r="E143" s="9" t="s">
        <v>770</v>
      </c>
      <c r="F143" s="8" t="s">
        <v>771</v>
      </c>
      <c r="G143" s="7" t="s">
        <v>258</v>
      </c>
      <c r="H14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N22G: CAK
N24G: CAK</v>
      </c>
      <c r="I14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N22G: OH
N24G: OH</v>
      </c>
      <c r="J14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N22G: United States
N24G: United States</v>
      </c>
      <c r="K143" s="7" t="s">
        <v>779</v>
      </c>
      <c r="L14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North Canton</v>
      </c>
      <c r="M14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4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3" s="7" t="s">
        <v>210</v>
      </c>
      <c r="P143" s="7" t="s">
        <v>780</v>
      </c>
      <c r="Q143" s="7" t="s">
        <v>155</v>
      </c>
      <c r="R143" s="7" t="str">
        <f>IFERROR(INDEX([1]!JETNET[#All],MATCH(,[1]!JETNET[[#All],[COMPANYNAME]],0),MATCH("COMPWEBADDRESS",[1]!JETNET[#Headers],0)),"")</f>
        <v/>
      </c>
      <c r="S14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4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3" s="7" t="str">
        <f>phone1819[[#This Row],[CONTACTFIRSTNAME]]&amp;"^"&amp;phone1819[[#This Row],[CONTACTLASTNAME]]&amp;"^"&amp;phone1819[[#This Row],[REGNBR]]</f>
        <v>Chris^Kostiuk^N22G, N24G</v>
      </c>
      <c r="X14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3" s="37">
        <v>3</v>
      </c>
      <c r="Z143" s="14"/>
      <c r="AD143" s="9" t="str">
        <f>IFERROR(IF(INDEX([1]!email[#All],MATCH(phone1819[[#This Row],[Combined]],[1]!email[[#All],[combine]],0),2)=0,"",INDEX([1]!email[#All],MATCH(phone1819[[#This Row],[Combined]],[1]!email[[#All],[combine]],0),2)),"")</f>
        <v>chris_kostiuk@goodyear.com</v>
      </c>
      <c r="AG14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44" spans="1:33" ht="30" hidden="1" x14ac:dyDescent="0.25">
      <c r="A144" s="7">
        <v>82</v>
      </c>
      <c r="B144" s="7" t="str">
        <f>phone1819[[#This Row],[Company]]</f>
        <v>Encore Wire Corporation</v>
      </c>
      <c r="C144" s="8" t="s">
        <v>781</v>
      </c>
      <c r="D144" s="7" t="s">
        <v>121</v>
      </c>
      <c r="E144" s="9" t="s">
        <v>782</v>
      </c>
      <c r="F144" s="8" t="s">
        <v>783</v>
      </c>
      <c r="G144" s="7" t="s">
        <v>37</v>
      </c>
      <c r="H1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N23EW: TKI</v>
      </c>
      <c r="I1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N23EW: TX</v>
      </c>
      <c r="J1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N23EW: United States</v>
      </c>
      <c r="K144" s="7" t="s">
        <v>784</v>
      </c>
      <c r="L14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McKinney</v>
      </c>
      <c r="M14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4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4" s="9" t="s">
        <v>544</v>
      </c>
      <c r="P144" s="9" t="s">
        <v>785</v>
      </c>
      <c r="Q144" s="9" t="s">
        <v>51</v>
      </c>
      <c r="R144" s="7" t="s">
        <v>786</v>
      </c>
      <c r="S14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4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4" s="7" t="str">
        <f>phone1819[[#This Row],[CONTACTFIRSTNAME]]&amp;"^"&amp;phone1819[[#This Row],[CONTACTLASTNAME]]&amp;"^"&amp;phone1819[[#This Row],[REGNBR]]</f>
        <v>Daniel^Jones^N23EW</v>
      </c>
      <c r="X14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4" s="37">
        <v>3</v>
      </c>
      <c r="Z144" s="14"/>
      <c r="AD144" s="9" t="str">
        <f>IFERROR(IF(INDEX([1]!email[#All],MATCH(phone1819[[#This Row],[Combined]],[1]!email[[#All],[combine]],0),2)=0,"",INDEX([1]!email[#All],MATCH(phone1819[[#This Row],[Combined]],[1]!email[[#All],[combine]],0),2)),"")</f>
        <v>Daniel.jones@encorewire.com</v>
      </c>
      <c r="AG14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Dallas Texas</v>
      </c>
    </row>
    <row r="145" spans="1:33" hidden="1" x14ac:dyDescent="0.25">
      <c r="A145" s="7">
        <v>86</v>
      </c>
      <c r="B145" s="7" t="str">
        <f>phone1819[[#This Row],[Company]]</f>
        <v>Willow Fabrics and Consulting, LLC</v>
      </c>
      <c r="C145" s="8" t="s">
        <v>787</v>
      </c>
      <c r="D145" s="7" t="s">
        <v>34</v>
      </c>
      <c r="E145" s="9" t="s">
        <v>145</v>
      </c>
      <c r="F145" s="8" t="s">
        <v>146</v>
      </c>
      <c r="G145" s="7" t="s">
        <v>258</v>
      </c>
      <c r="H1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N248SL: PBC</v>
      </c>
      <c r="I1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N248SL: </v>
      </c>
      <c r="J1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N248SL: Mexico</v>
      </c>
      <c r="K145" s="7" t="s">
        <v>788</v>
      </c>
      <c r="L14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Milford</v>
      </c>
      <c r="M14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DE</v>
      </c>
      <c r="N14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5" s="9" t="s">
        <v>789</v>
      </c>
      <c r="P145" s="9" t="s">
        <v>790</v>
      </c>
      <c r="Q145" s="9" t="s">
        <v>73</v>
      </c>
      <c r="R145" s="7"/>
      <c r="S14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4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5" s="7" t="str">
        <f>phone1819[[#This Row],[CONTACTFIRSTNAME]]&amp;"^"&amp;phone1819[[#This Row],[CONTACTLASTNAME]]&amp;"^"&amp;phone1819[[#This Row],[REGNBR]]</f>
        <v>Jeffry^Wright^N248SL</v>
      </c>
      <c r="X14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5" s="37">
        <v>3</v>
      </c>
      <c r="Z145" s="14"/>
      <c r="AD145" s="9" t="str">
        <f>IFERROR(IF(INDEX([1]!email[#All],MATCH(phone1819[[#This Row],[Combined]],[1]!email[[#All],[combine]],0),2)=0,"",INDEX([1]!email[#All],MATCH(phone1819[[#This Row],[Combined]],[1]!email[[#All],[combine]],0),2)),"")</f>
        <v>jeff@airplan.us</v>
      </c>
      <c r="AG14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San Francisco North/East Bay </v>
      </c>
    </row>
    <row r="146" spans="1:33" ht="30" hidden="1" x14ac:dyDescent="0.25">
      <c r="A146" s="7">
        <v>90</v>
      </c>
      <c r="B146" s="7" t="str">
        <f>phone1819[[#This Row],[Company]]</f>
        <v>3 KB Investments, LLC</v>
      </c>
      <c r="C146" s="8" t="s">
        <v>791</v>
      </c>
      <c r="D146" s="7" t="s">
        <v>111</v>
      </c>
      <c r="E146" s="9" t="s">
        <v>792</v>
      </c>
      <c r="F146" s="8" t="s">
        <v>793</v>
      </c>
      <c r="G146" s="7" t="s">
        <v>37</v>
      </c>
      <c r="H1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N27KB: SBY</v>
      </c>
      <c r="I1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N27KB: MD</v>
      </c>
      <c r="J1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N27KB: United States</v>
      </c>
      <c r="K146" s="7" t="s">
        <v>794</v>
      </c>
      <c r="L14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Jacksboro</v>
      </c>
      <c r="M14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4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6" s="9" t="s">
        <v>106</v>
      </c>
      <c r="P146" s="9" t="s">
        <v>795</v>
      </c>
      <c r="Q146" s="9" t="s">
        <v>108</v>
      </c>
      <c r="R146" s="7"/>
      <c r="S14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4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6" s="7" t="str">
        <f>phone1819[[#This Row],[CONTACTFIRSTNAME]]&amp;"^"&amp;phone1819[[#This Row],[CONTACTLASTNAME]]&amp;"^"&amp;phone1819[[#This Row],[REGNBR]]</f>
        <v>Kenneth^Swan^N27KB</v>
      </c>
      <c r="X14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6" s="37">
        <v>3</v>
      </c>
      <c r="Z146" s="14"/>
      <c r="AD146" s="9" t="str">
        <f>IFERROR(IF(INDEX([1]!email[#All],MATCH(phone1819[[#This Row],[Combined]],[1]!email[[#All],[combine]],0),2)=0,"",INDEX([1]!email[#All],MATCH(phone1819[[#This Row],[Combined]],[1]!email[[#All],[combine]],0),2)),"")</f>
        <v>ken@swanpclp.com</v>
      </c>
      <c r="AG14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Texas </v>
      </c>
    </row>
    <row r="147" spans="1:33" ht="30" hidden="1" x14ac:dyDescent="0.25">
      <c r="A147" s="7">
        <v>90</v>
      </c>
      <c r="B147" s="7" t="str">
        <f>phone1819[[#This Row],[Company]]</f>
        <v>3 KB Investments, LLC</v>
      </c>
      <c r="C147" s="8" t="s">
        <v>796</v>
      </c>
      <c r="D147" s="7" t="s">
        <v>130</v>
      </c>
      <c r="E147" s="9" t="s">
        <v>792</v>
      </c>
      <c r="F147" s="8" t="s">
        <v>793</v>
      </c>
      <c r="G147" s="7" t="s">
        <v>37</v>
      </c>
      <c r="H1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N27KB: SBY</v>
      </c>
      <c r="I1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N27KB: MD</v>
      </c>
      <c r="J1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N27KB: United States</v>
      </c>
      <c r="K147" s="7" t="s">
        <v>794</v>
      </c>
      <c r="L14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Jacksboro</v>
      </c>
      <c r="M14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4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7" s="9" t="s">
        <v>106</v>
      </c>
      <c r="P147" s="9" t="s">
        <v>795</v>
      </c>
      <c r="Q147" s="9" t="s">
        <v>108</v>
      </c>
      <c r="R147" s="7"/>
      <c r="S14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4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7" s="7" t="str">
        <f>phone1819[[#This Row],[CONTACTFIRSTNAME]]&amp;"^"&amp;phone1819[[#This Row],[CONTACTLASTNAME]]&amp;"^"&amp;phone1819[[#This Row],[REGNBR]]</f>
        <v>Kenneth^Swan^N27KB</v>
      </c>
      <c r="X14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7" s="37">
        <v>3</v>
      </c>
      <c r="Z147" s="14"/>
      <c r="AD147" s="9" t="str">
        <f>IFERROR(IF(INDEX([1]!email[#All],MATCH(phone1819[[#This Row],[Combined]],[1]!email[[#All],[combine]],0),2)=0,"",INDEX([1]!email[#All],MATCH(phone1819[[#This Row],[Combined]],[1]!email[[#All],[combine]],0),2)),"")</f>
        <v>ken@swanpclp.com</v>
      </c>
      <c r="AG14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Texas </v>
      </c>
    </row>
    <row r="148" spans="1:33" hidden="1" x14ac:dyDescent="0.25">
      <c r="A148" s="7">
        <v>92</v>
      </c>
      <c r="B148" s="7" t="str">
        <f>phone1819[[#This Row],[Company]]</f>
        <v>Northern Jet Management</v>
      </c>
      <c r="C148" s="8" t="s">
        <v>797</v>
      </c>
      <c r="D148" s="7" t="s">
        <v>34</v>
      </c>
      <c r="E148" s="9" t="s">
        <v>798</v>
      </c>
      <c r="F148" s="8" t="s">
        <v>799</v>
      </c>
      <c r="G148" s="7" t="s">
        <v>69</v>
      </c>
      <c r="H1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N285GA: MKG</v>
      </c>
      <c r="I1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N285GA: MI</v>
      </c>
      <c r="J1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N285GA: United States</v>
      </c>
      <c r="K148" s="7" t="s">
        <v>800</v>
      </c>
      <c r="L14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Grand Rapids</v>
      </c>
      <c r="M14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4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8" s="9" t="s">
        <v>801</v>
      </c>
      <c r="P148" s="9" t="s">
        <v>802</v>
      </c>
      <c r="Q148" s="9" t="s">
        <v>73</v>
      </c>
      <c r="R148" s="7" t="s">
        <v>803</v>
      </c>
      <c r="S14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4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8" s="7" t="str">
        <f>phone1819[[#This Row],[CONTACTFIRSTNAME]]&amp;"^"&amp;phone1819[[#This Row],[CONTACTLASTNAME]]&amp;"^"&amp;phone1819[[#This Row],[REGNBR]]</f>
        <v>Steve^Cok^N285GA</v>
      </c>
      <c r="X14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8" s="13">
        <v>1</v>
      </c>
      <c r="Z148" s="14"/>
      <c r="AD148" s="9" t="str">
        <f>IFERROR(IF(INDEX([1]!email[#All],MATCH(phone1819[[#This Row],[Combined]],[1]!email[[#All],[combine]],0),2)=0,"",INDEX([1]!email[#All],MATCH(phone1819[[#This Row],[Combined]],[1]!email[[#All],[combine]],0),2)),"")</f>
        <v>scok@northernjet.net</v>
      </c>
      <c r="AG14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Battle Creek Cadillac and Grand Rapids Michigan</v>
      </c>
    </row>
    <row r="149" spans="1:33" ht="30" hidden="1" x14ac:dyDescent="0.25">
      <c r="A149" s="7">
        <v>206</v>
      </c>
      <c r="B149" s="7" t="str">
        <f>phone1819[[#This Row],[Company]]</f>
        <v>Jetflite Oy</v>
      </c>
      <c r="C149" s="8" t="s">
        <v>804</v>
      </c>
      <c r="D149" s="7" t="s">
        <v>111</v>
      </c>
      <c r="E149" s="9" t="s">
        <v>805</v>
      </c>
      <c r="F149" s="8" t="s">
        <v>806</v>
      </c>
      <c r="G149" s="7" t="s">
        <v>461</v>
      </c>
      <c r="H1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OH-WIL: HEL</v>
      </c>
      <c r="I1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OH-WIL: </v>
      </c>
      <c r="J1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OH-WIL: Finland</v>
      </c>
      <c r="K149" s="7" t="s">
        <v>807</v>
      </c>
      <c r="L14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Vantaa-Helsinki</v>
      </c>
      <c r="M14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4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Finland</v>
      </c>
      <c r="O149" s="9" t="s">
        <v>808</v>
      </c>
      <c r="P149" s="9" t="s">
        <v>809</v>
      </c>
      <c r="Q149" s="9" t="s">
        <v>457</v>
      </c>
      <c r="R149" s="7" t="s">
        <v>810</v>
      </c>
      <c r="S14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4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9" s="7" t="str">
        <f>phone1819[[#This Row],[CONTACTFIRSTNAME]]&amp;"^"&amp;phone1819[[#This Row],[CONTACTLASTNAME]]&amp;"^"&amp;phone1819[[#This Row],[REGNBR]]</f>
        <v>Elina^Karjalainen^OH-WIL</v>
      </c>
      <c r="X14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9" s="10"/>
      <c r="AB149" s="7"/>
      <c r="AC149" s="7"/>
      <c r="AD149" s="7" t="str">
        <f>IFERROR(IF(INDEX([1]!email[#All],MATCH(phone1819[[#This Row],[Combined]],[1]!email[[#All],[combine]],0),2)=0,"",INDEX([1]!email[#All],MATCH(phone1819[[#This Row],[Combined]],[1]!email[[#All],[combine]],0),2)),"")</f>
        <v>elina.karjalainen@jetflite.fi</v>
      </c>
      <c r="AE149"/>
      <c r="AF149" s="30"/>
      <c r="AG14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0" spans="1:33" ht="30" hidden="1" x14ac:dyDescent="0.25">
      <c r="A150" s="7">
        <v>206</v>
      </c>
      <c r="B150" s="7" t="str">
        <f>phone1819[[#This Row],[Company]]</f>
        <v>Jetflite Oy</v>
      </c>
      <c r="C150" s="8" t="s">
        <v>811</v>
      </c>
      <c r="D150" s="7" t="s">
        <v>130</v>
      </c>
      <c r="E150" s="9" t="s">
        <v>805</v>
      </c>
      <c r="F150" s="8" t="s">
        <v>806</v>
      </c>
      <c r="G150" s="7" t="s">
        <v>461</v>
      </c>
      <c r="H1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OH-WIL: HEL</v>
      </c>
      <c r="I1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OH-WIL: </v>
      </c>
      <c r="J1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OH-WIL: Finland</v>
      </c>
      <c r="K150" s="7" t="s">
        <v>807</v>
      </c>
      <c r="L15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Vantaa-Helsinki</v>
      </c>
      <c r="M15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5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Finland</v>
      </c>
      <c r="O150" s="9" t="s">
        <v>808</v>
      </c>
      <c r="P150" s="9" t="s">
        <v>809</v>
      </c>
      <c r="Q150" s="9" t="s">
        <v>457</v>
      </c>
      <c r="R150" s="7" t="s">
        <v>810</v>
      </c>
      <c r="S15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5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0" s="7" t="str">
        <f>phone1819[[#This Row],[CONTACTFIRSTNAME]]&amp;"^"&amp;phone1819[[#This Row],[CONTACTLASTNAME]]&amp;"^"&amp;phone1819[[#This Row],[REGNBR]]</f>
        <v>Elina^Karjalainen^OH-WIL</v>
      </c>
      <c r="X15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0" s="10"/>
      <c r="AB150" s="7"/>
      <c r="AC150" s="7"/>
      <c r="AD150" s="7" t="str">
        <f>IFERROR(IF(INDEX([1]!email[#All],MATCH(phone1819[[#This Row],[Combined]],[1]!email[[#All],[combine]],0),2)=0,"",INDEX([1]!email[#All],MATCH(phone1819[[#This Row],[Combined]],[1]!email[[#All],[combine]],0),2)),"")</f>
        <v>elina.karjalainen@jetflite.fi</v>
      </c>
      <c r="AE150"/>
      <c r="AF150" s="30"/>
      <c r="AG15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1" spans="1:33" hidden="1" x14ac:dyDescent="0.25">
      <c r="A151" s="7">
        <v>206</v>
      </c>
      <c r="B151" s="7" t="str">
        <f>phone1819[[#This Row],[Company]]</f>
        <v>Wihuri Oy</v>
      </c>
      <c r="C151" s="8" t="s">
        <v>812</v>
      </c>
      <c r="D151" s="7" t="s">
        <v>34</v>
      </c>
      <c r="E151" s="9" t="s">
        <v>805</v>
      </c>
      <c r="F151" s="8" t="s">
        <v>806</v>
      </c>
      <c r="G151" s="7" t="s">
        <v>37</v>
      </c>
      <c r="H1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OH-WIL: HEL</v>
      </c>
      <c r="I1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OH-WIL: </v>
      </c>
      <c r="J1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OH-WIL: Finland</v>
      </c>
      <c r="K151" s="7" t="s">
        <v>813</v>
      </c>
      <c r="L15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Helsinki</v>
      </c>
      <c r="M15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5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Finland</v>
      </c>
      <c r="O151" s="9" t="s">
        <v>814</v>
      </c>
      <c r="P151" s="9" t="s">
        <v>815</v>
      </c>
      <c r="Q151" s="9" t="s">
        <v>816</v>
      </c>
      <c r="R151" s="7" t="s">
        <v>817</v>
      </c>
      <c r="S15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hard Bounce</v>
      </c>
      <c r="T15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1" s="7" t="str">
        <f>phone1819[[#This Row],[CONTACTFIRSTNAME]]&amp;"^"&amp;phone1819[[#This Row],[CONTACTLASTNAME]]&amp;"^"&amp;phone1819[[#This Row],[REGNBR]]</f>
        <v>Juha^Hellgren^OH-WIL</v>
      </c>
      <c r="X15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1" s="10"/>
      <c r="AB151" s="7"/>
      <c r="AC151" s="7"/>
      <c r="AD151" s="7" t="str">
        <f>IFERROR(IF(INDEX([1]!email[#All],MATCH(phone1819[[#This Row],[Combined]],[1]!email[[#All],[combine]],0),2)=0,"",INDEX([1]!email[#All],MATCH(phone1819[[#This Row],[Combined]],[1]!email[[#All],[combine]],0),2)),"")</f>
        <v>juha.hellgren@wihuri.fi</v>
      </c>
      <c r="AE151"/>
      <c r="AF151" s="30"/>
      <c r="AG15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2" spans="1:33" hidden="1" x14ac:dyDescent="0.25">
      <c r="A152" s="7">
        <v>92</v>
      </c>
      <c r="B152" s="7" t="str">
        <f>phone1819[[#This Row],[Company]]</f>
        <v>PFC Holdings, LLC</v>
      </c>
      <c r="C152" s="8" t="s">
        <v>818</v>
      </c>
      <c r="D152" s="7" t="s">
        <v>34</v>
      </c>
      <c r="E152" s="9" t="s">
        <v>798</v>
      </c>
      <c r="F152" s="8" t="s">
        <v>799</v>
      </c>
      <c r="G152" s="7" t="s">
        <v>37</v>
      </c>
      <c r="H1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N285GA: MKG</v>
      </c>
      <c r="I1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N285GA: MI</v>
      </c>
      <c r="J1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N285GA: United States</v>
      </c>
      <c r="K152" s="7" t="s">
        <v>819</v>
      </c>
      <c r="L15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North Muskegon</v>
      </c>
      <c r="M15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5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2" s="9" t="s">
        <v>820</v>
      </c>
      <c r="P152" s="9" t="s">
        <v>821</v>
      </c>
      <c r="Q152" s="9" t="s">
        <v>108</v>
      </c>
      <c r="R152" s="7"/>
      <c r="S15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2" s="7" t="str">
        <f>phone1819[[#This Row],[CONTACTFIRSTNAME]]&amp;"^"&amp;phone1819[[#This Row],[CONTACTLASTNAME]]&amp;"^"&amp;phone1819[[#This Row],[REGNBR]]</f>
        <v>Aaron^Peterson^N285GA</v>
      </c>
      <c r="X15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2" s="13">
        <v>1</v>
      </c>
      <c r="Z152" s="14"/>
      <c r="AD15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5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Michigan</v>
      </c>
    </row>
    <row r="153" spans="1:33" hidden="1" x14ac:dyDescent="0.25">
      <c r="A153" s="7">
        <v>96</v>
      </c>
      <c r="B153" s="7" t="str">
        <f>phone1819[[#This Row],[Company]]</f>
        <v>MMTH Air, LLC</v>
      </c>
      <c r="C153" s="8" t="s">
        <v>822</v>
      </c>
      <c r="D153" s="7" t="s">
        <v>34</v>
      </c>
      <c r="E153" s="9" t="s">
        <v>823</v>
      </c>
      <c r="F153" s="8" t="s">
        <v>824</v>
      </c>
      <c r="G153" s="7" t="s">
        <v>37</v>
      </c>
      <c r="H1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N318KS: </v>
      </c>
      <c r="I1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N318KS: KS</v>
      </c>
      <c r="J1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N318KS: United States</v>
      </c>
      <c r="K153" s="7" t="s">
        <v>825</v>
      </c>
      <c r="L15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Meriden</v>
      </c>
      <c r="M153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15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3" s="9" t="s">
        <v>826</v>
      </c>
      <c r="P153" s="9" t="s">
        <v>827</v>
      </c>
      <c r="Q153" s="9" t="s">
        <v>99</v>
      </c>
      <c r="R153" s="7"/>
      <c r="S15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3" s="7" t="str">
        <f>phone1819[[#This Row],[CONTACTFIRSTNAME]]&amp;"^"&amp;phone1819[[#This Row],[CONTACTLASTNAME]]&amp;"^"&amp;phone1819[[#This Row],[REGNBR]]</f>
        <v>Jacob^Farrant^N318KS</v>
      </c>
      <c r="X15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3" s="37">
        <v>3</v>
      </c>
      <c r="Z153" s="14"/>
      <c r="AD15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5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Kansas </v>
      </c>
    </row>
    <row r="154" spans="1:33" ht="30" hidden="1" x14ac:dyDescent="0.25">
      <c r="A154" s="7">
        <v>98</v>
      </c>
      <c r="B154" s="7" t="str">
        <f>phone1819[[#This Row],[Company]]</f>
        <v>Jet Aviation Flight Services, Inc.</v>
      </c>
      <c r="C154" s="8" t="s">
        <v>828</v>
      </c>
      <c r="D154" s="7" t="s">
        <v>111</v>
      </c>
      <c r="E154" s="9" t="s">
        <v>829</v>
      </c>
      <c r="F154" s="8" t="s">
        <v>830</v>
      </c>
      <c r="G154" s="7" t="s">
        <v>461</v>
      </c>
      <c r="H1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N360AV: BUR</v>
      </c>
      <c r="I1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N360AV: CA</v>
      </c>
      <c r="J1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N360AV: United States</v>
      </c>
      <c r="K154" s="7" t="s">
        <v>831</v>
      </c>
      <c r="L15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Teterboro</v>
      </c>
      <c r="M15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NJ</v>
      </c>
      <c r="N15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4" s="9" t="s">
        <v>832</v>
      </c>
      <c r="P154" s="9" t="s">
        <v>833</v>
      </c>
      <c r="Q154" s="9" t="s">
        <v>834</v>
      </c>
      <c r="R154" s="7" t="s">
        <v>835</v>
      </c>
      <c r="S15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5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4" s="7" t="str">
        <f>phone1819[[#This Row],[CONTACTFIRSTNAME]]&amp;"^"&amp;phone1819[[#This Row],[CONTACTLASTNAME]]&amp;"^"&amp;phone1819[[#This Row],[REGNBR]]</f>
        <v>Ansh^Singh^N360AV</v>
      </c>
      <c r="X15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4" s="37">
        <v>3</v>
      </c>
      <c r="Z154" s="14"/>
      <c r="AD154" s="9" t="str">
        <f>IFERROR(IF(INDEX([1]!email[#All],MATCH(phone1819[[#This Row],[Combined]],[1]!email[[#All],[combine]],0),2)=0,"",INDEX([1]!email[#All],MATCH(phone1819[[#This Row],[Combined]],[1]!email[[#All],[combine]],0),2)),"")</f>
        <v>ansh.singh@jetaviation.com</v>
      </c>
      <c r="AG15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Hackensack Morristown and Newark New Jersey</v>
      </c>
    </row>
    <row r="155" spans="1:33" ht="30" hidden="1" x14ac:dyDescent="0.25">
      <c r="A155" s="7">
        <v>98</v>
      </c>
      <c r="B155" s="7" t="str">
        <f>phone1819[[#This Row],[Company]]</f>
        <v>Jet Aviation Flight Services, Inc.</v>
      </c>
      <c r="C155" s="8" t="s">
        <v>836</v>
      </c>
      <c r="D155" s="7" t="s">
        <v>130</v>
      </c>
      <c r="E155" s="9" t="s">
        <v>829</v>
      </c>
      <c r="F155" s="8" t="s">
        <v>830</v>
      </c>
      <c r="G155" s="7" t="s">
        <v>461</v>
      </c>
      <c r="H15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N360AV: BUR</v>
      </c>
      <c r="I15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N360AV: CA</v>
      </c>
      <c r="J15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N360AV: United States</v>
      </c>
      <c r="K155" s="7" t="s">
        <v>831</v>
      </c>
      <c r="L15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Teterboro</v>
      </c>
      <c r="M15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NJ</v>
      </c>
      <c r="N15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5" s="9" t="s">
        <v>832</v>
      </c>
      <c r="P155" s="9" t="s">
        <v>833</v>
      </c>
      <c r="Q155" s="9" t="s">
        <v>834</v>
      </c>
      <c r="R155" s="7" t="s">
        <v>835</v>
      </c>
      <c r="S15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5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5" s="7" t="str">
        <f>phone1819[[#This Row],[CONTACTFIRSTNAME]]&amp;"^"&amp;phone1819[[#This Row],[CONTACTLASTNAME]]&amp;"^"&amp;phone1819[[#This Row],[REGNBR]]</f>
        <v>Ansh^Singh^N360AV</v>
      </c>
      <c r="X15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5" s="37">
        <v>3</v>
      </c>
      <c r="Z155" s="14"/>
      <c r="AD155" s="9" t="str">
        <f>IFERROR(IF(INDEX([1]!email[#All],MATCH(phone1819[[#This Row],[Combined]],[1]!email[[#All],[combine]],0),2)=0,"",INDEX([1]!email[#All],MATCH(phone1819[[#This Row],[Combined]],[1]!email[[#All],[combine]],0),2)),"")</f>
        <v>ansh.singh@jetaviation.com</v>
      </c>
      <c r="AG15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Hempstead New York</v>
      </c>
    </row>
    <row r="156" spans="1:33" ht="30" hidden="1" x14ac:dyDescent="0.25">
      <c r="A156" s="7">
        <v>98</v>
      </c>
      <c r="B156" s="7" t="str">
        <f>phone1819[[#This Row],[Company]]</f>
        <v>M3 Industries, LLC</v>
      </c>
      <c r="C156" s="8" t="s">
        <v>837</v>
      </c>
      <c r="D156" s="7" t="s">
        <v>34</v>
      </c>
      <c r="E156" s="9" t="s">
        <v>829</v>
      </c>
      <c r="F156" s="8" t="s">
        <v>830</v>
      </c>
      <c r="G156" s="7" t="s">
        <v>37</v>
      </c>
      <c r="H1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N360AV: BUR</v>
      </c>
      <c r="I1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N360AV: CA</v>
      </c>
      <c r="J1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N360AV: United States</v>
      </c>
      <c r="K156" s="7" t="s">
        <v>838</v>
      </c>
      <c r="L15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Los Angeles</v>
      </c>
      <c r="M15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15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6" s="9" t="s">
        <v>839</v>
      </c>
      <c r="P156" s="9" t="s">
        <v>840</v>
      </c>
      <c r="Q156" s="9" t="s">
        <v>108</v>
      </c>
      <c r="R156" s="7"/>
      <c r="S15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5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6" s="7" t="str">
        <f>phone1819[[#This Row],[CONTACTFIRSTNAME]]&amp;"^"&amp;phone1819[[#This Row],[CONTACTLASTNAME]]&amp;"^"&amp;phone1819[[#This Row],[REGNBR]]</f>
        <v>Dalia^Wahab^N360AV</v>
      </c>
      <c r="X15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6" s="37">
        <v>3</v>
      </c>
      <c r="Z156" s="14"/>
      <c r="AD156" s="9" t="str">
        <f>IFERROR(IF(INDEX([1]!email[#All],MATCH(phone1819[[#This Row],[Combined]],[1]!email[[#All],[combine]],0),2)=0,"",INDEX([1]!email[#All],MATCH(phone1819[[#This Row],[Combined]],[1]!email[[#All],[combine]],0),2)),"")</f>
        <v>dwahab@shangrila.us</v>
      </c>
      <c r="AG15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Los Angeles California</v>
      </c>
    </row>
    <row r="157" spans="1:33" ht="30" hidden="1" x14ac:dyDescent="0.25">
      <c r="A157" s="7">
        <v>136</v>
      </c>
      <c r="B157" s="7" t="str">
        <f>phone1819[[#This Row],[Company]]</f>
        <v>Gestiones Ambair, Ltd.</v>
      </c>
      <c r="C157" s="8" t="s">
        <v>841</v>
      </c>
      <c r="D157" s="7" t="s">
        <v>34</v>
      </c>
      <c r="E157" s="9" t="s">
        <v>842</v>
      </c>
      <c r="F157" s="8" t="s">
        <v>843</v>
      </c>
      <c r="G157" s="7" t="s">
        <v>175</v>
      </c>
      <c r="H1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N557GA: JBQ</v>
      </c>
      <c r="I1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N557GA: </v>
      </c>
      <c r="J1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N557GA: Dominican Republic</v>
      </c>
      <c r="K157" s="7" t="s">
        <v>844</v>
      </c>
      <c r="L15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Santo Domingo</v>
      </c>
      <c r="M15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57" s="9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Dominican Republic</v>
      </c>
      <c r="O157" s="9" t="s">
        <v>845</v>
      </c>
      <c r="P157" s="9" t="s">
        <v>846</v>
      </c>
      <c r="Q157" s="9" t="s">
        <v>847</v>
      </c>
      <c r="R157" s="7" t="s">
        <v>848</v>
      </c>
      <c r="S15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7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Robin^Pena^N557GA</v>
      </c>
      <c r="V157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Miguel^
Barletta^N557GA</v>
      </c>
      <c r="X157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57" s="10"/>
      <c r="AB157" s="7"/>
      <c r="AC157" s="7"/>
      <c r="AD15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57"/>
      <c r="AF157" s="30"/>
      <c r="AG15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8" spans="1:33" ht="30" hidden="1" x14ac:dyDescent="0.25">
      <c r="A158" s="7">
        <v>136</v>
      </c>
      <c r="B158" s="7" t="str">
        <f>phone1819[[#This Row],[Company]]</f>
        <v>Gestiones Ambair, Ltd.</v>
      </c>
      <c r="C158" s="8" t="s">
        <v>849</v>
      </c>
      <c r="D158" s="7" t="s">
        <v>76</v>
      </c>
      <c r="E158" s="9" t="s">
        <v>842</v>
      </c>
      <c r="F158" s="8" t="s">
        <v>843</v>
      </c>
      <c r="G158" s="7" t="s">
        <v>37</v>
      </c>
      <c r="H1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N557GA: JBQ</v>
      </c>
      <c r="I1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N557GA: </v>
      </c>
      <c r="J1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N557GA: Dominican Republic</v>
      </c>
      <c r="K158" s="7" t="s">
        <v>844</v>
      </c>
      <c r="L15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Santo Domingo</v>
      </c>
      <c r="M15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58" s="9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Dominican Republic</v>
      </c>
      <c r="O158" s="9" t="s">
        <v>850</v>
      </c>
      <c r="P158" s="9" t="s">
        <v>851</v>
      </c>
      <c r="Q158" s="9" t="s">
        <v>51</v>
      </c>
      <c r="R158" s="7" t="s">
        <v>848</v>
      </c>
      <c r="S15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8" s="7" t="str">
        <f>phone1819[[#This Row],[CONTACTFIRSTNAME]]&amp;"^"&amp;phone1819[[#This Row],[CONTACTLASTNAME]]&amp;"^"&amp;phone1819[[#This Row],[REGNBR]]</f>
        <v>Miguel^Barletta^N557GA</v>
      </c>
      <c r="X15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8" s="10"/>
      <c r="AB158" s="7"/>
      <c r="AC158" s="7"/>
      <c r="AD158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58"/>
      <c r="AF158" s="30"/>
      <c r="AG15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9" spans="1:33" hidden="1" x14ac:dyDescent="0.25">
      <c r="A159" s="7">
        <v>102</v>
      </c>
      <c r="B159" s="7" t="str">
        <f>phone1819[[#This Row],[Company]]</f>
        <v>Stallings, Robert W.</v>
      </c>
      <c r="C159" s="8" t="s">
        <v>852</v>
      </c>
      <c r="D159" s="7" t="s">
        <v>707</v>
      </c>
      <c r="E159" s="9" t="s">
        <v>853</v>
      </c>
      <c r="F159" s="8" t="s">
        <v>854</v>
      </c>
      <c r="G159" s="7" t="s">
        <v>147</v>
      </c>
      <c r="H1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N365SS: DAL</v>
      </c>
      <c r="I1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N365SS: TX</v>
      </c>
      <c r="J1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N365SS: United States</v>
      </c>
      <c r="K159" s="7" t="s">
        <v>855</v>
      </c>
      <c r="L15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Frisco</v>
      </c>
      <c r="M15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5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9" s="9" t="s">
        <v>189</v>
      </c>
      <c r="P159" s="9" t="s">
        <v>856</v>
      </c>
      <c r="Q159" s="9" t="s">
        <v>73</v>
      </c>
      <c r="R159" s="7"/>
      <c r="S15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9" s="7" t="str">
        <f>phone1819[[#This Row],[CONTACTFIRSTNAME]]&amp;"^"&amp;phone1819[[#This Row],[CONTACTLASTNAME]]&amp;"^"&amp;phone1819[[#This Row],[REGNBR]]</f>
        <v>Robert^Stallings^N365SS</v>
      </c>
      <c r="X15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9" s="13">
        <v>1</v>
      </c>
      <c r="Z159" s="14"/>
      <c r="AD15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5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Dallas Texas</v>
      </c>
    </row>
    <row r="160" spans="1:33" ht="30" hidden="1" x14ac:dyDescent="0.25">
      <c r="A160" s="7">
        <v>102</v>
      </c>
      <c r="B160" s="7" t="str">
        <f>phone1819[[#This Row],[Company]]</f>
        <v>GAINSCO, Inc.</v>
      </c>
      <c r="C160" s="8" t="s">
        <v>857</v>
      </c>
      <c r="D160" s="7" t="s">
        <v>130</v>
      </c>
      <c r="E160" s="9" t="s">
        <v>853</v>
      </c>
      <c r="F160" s="8" t="s">
        <v>854</v>
      </c>
      <c r="G160" s="7" t="s">
        <v>258</v>
      </c>
      <c r="H1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N365SS: DAL</v>
      </c>
      <c r="I1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N365SS: TX</v>
      </c>
      <c r="J1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N365SS: United States</v>
      </c>
      <c r="K160" s="7" t="s">
        <v>858</v>
      </c>
      <c r="L16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Dallas</v>
      </c>
      <c r="M16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6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0" s="9" t="s">
        <v>859</v>
      </c>
      <c r="P160" s="9" t="s">
        <v>860</v>
      </c>
      <c r="Q160" s="9" t="s">
        <v>212</v>
      </c>
      <c r="R160" s="7"/>
      <c r="S16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6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0" s="7" t="str">
        <f>phone1819[[#This Row],[CONTACTFIRSTNAME]]&amp;"^"&amp;phone1819[[#This Row],[CONTACTLASTNAME]]&amp;"^"&amp;phone1819[[#This Row],[REGNBR]]</f>
        <v>Roman^Fleysher^N365SS</v>
      </c>
      <c r="X16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0" s="37">
        <v>3</v>
      </c>
      <c r="Z160" s="14"/>
      <c r="AD160" s="9" t="str">
        <f>IFERROR(IF(INDEX([1]!email[#All],MATCH(phone1819[[#This Row],[Combined]],[1]!email[[#All],[combine]],0),2)=0,"",INDEX([1]!email[#All],MATCH(phone1819[[#This Row],[Combined]],[1]!email[[#All],[combine]],0),2)),"")</f>
        <v>lear60375@gmail.com</v>
      </c>
      <c r="AG16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Fort Lauderdale Key West and Miami Florida</v>
      </c>
    </row>
    <row r="161" spans="1:33" hidden="1" x14ac:dyDescent="0.25">
      <c r="A161" s="7">
        <v>104</v>
      </c>
      <c r="B161" s="7" t="str">
        <f>phone1819[[#This Row],[Company]]</f>
        <v>ALPHA BRAVO AVIATION LLC</v>
      </c>
      <c r="C161" s="48"/>
      <c r="D161" s="7" t="s">
        <v>157</v>
      </c>
      <c r="E161" s="9" t="s">
        <v>861</v>
      </c>
      <c r="F161" s="8" t="s">
        <v>862</v>
      </c>
      <c r="G161" s="9" t="s">
        <v>37</v>
      </c>
      <c r="I16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N375AB: </v>
      </c>
      <c r="J16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 xml:space="preserve">N375AB: </v>
      </c>
      <c r="K161" s="7" t="s">
        <v>863</v>
      </c>
      <c r="L161" s="7" t="s">
        <v>864</v>
      </c>
      <c r="M161" s="10" t="s">
        <v>865</v>
      </c>
      <c r="N161" s="7" t="s">
        <v>83</v>
      </c>
      <c r="Q161" s="9"/>
      <c r="R161" s="7"/>
      <c r="S16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6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61" s="7" t="str">
        <f>phone1819[[#This Row],[CONTACTFIRSTNAME]]&amp;"^"&amp;phone1819[[#This Row],[CONTACTLASTNAME]]&amp;"^"&amp;phone1819[[#This Row],[REGNBR]]</f>
        <v>^^N375AB</v>
      </c>
      <c r="X16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1" s="14">
        <v>4</v>
      </c>
      <c r="Z161" s="14"/>
      <c r="AD16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6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62" spans="1:33" hidden="1" x14ac:dyDescent="0.25">
      <c r="A162" s="7">
        <v>108</v>
      </c>
      <c r="B162" s="7" t="str">
        <f>phone1819[[#This Row],[Company]]</f>
        <v>DDMR, LLC</v>
      </c>
      <c r="C162" s="8" t="s">
        <v>866</v>
      </c>
      <c r="D162" s="7" t="s">
        <v>130</v>
      </c>
      <c r="E162" s="9" t="s">
        <v>867</v>
      </c>
      <c r="F162" s="8" t="s">
        <v>868</v>
      </c>
      <c r="G162" s="7" t="s">
        <v>37</v>
      </c>
      <c r="H1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N3FS: PIE</v>
      </c>
      <c r="I1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N3FS: FL</v>
      </c>
      <c r="J1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N3FS: United States</v>
      </c>
      <c r="K162" s="7" t="s">
        <v>869</v>
      </c>
      <c r="L16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St Petersburg</v>
      </c>
      <c r="M16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16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2" s="9" t="s">
        <v>544</v>
      </c>
      <c r="P162" s="9" t="s">
        <v>870</v>
      </c>
      <c r="Q162" s="9" t="s">
        <v>99</v>
      </c>
      <c r="R162" s="7"/>
      <c r="S16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6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2" s="7" t="str">
        <f>phone1819[[#This Row],[CONTACTFIRSTNAME]]&amp;"^"&amp;phone1819[[#This Row],[CONTACTLASTNAME]]&amp;"^"&amp;phone1819[[#This Row],[REGNBR]]</f>
        <v>Daniel^Doyle^N3FS</v>
      </c>
      <c r="X16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2" s="13">
        <v>1</v>
      </c>
      <c r="Z162" s="14"/>
      <c r="AD162" s="9" t="str">
        <f>IFERROR(IF(INDEX([1]!email[#All],MATCH(phone1819[[#This Row],[Combined]],[1]!email[[#All],[combine]],0),2)=0,"",INDEX([1]!email[#All],MATCH(phone1819[[#This Row],[Combined]],[1]!email[[#All],[combine]],0),2)),"")</f>
        <v>ddoyle@deximaging.com</v>
      </c>
      <c r="AG16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Avon Park Fort Myers and Winter Haven Florida </v>
      </c>
    </row>
    <row r="163" spans="1:33" hidden="1" x14ac:dyDescent="0.25">
      <c r="A163" s="7">
        <v>110</v>
      </c>
      <c r="B163" s="7" t="str">
        <f>phone1819[[#This Row],[Company]]</f>
        <v>Dewberry Air, LLC</v>
      </c>
      <c r="C163" s="8" t="s">
        <v>871</v>
      </c>
      <c r="D163" s="7" t="s">
        <v>34</v>
      </c>
      <c r="E163" s="9" t="s">
        <v>872</v>
      </c>
      <c r="F163" s="8" t="s">
        <v>873</v>
      </c>
      <c r="G163" s="7" t="s">
        <v>37</v>
      </c>
      <c r="H1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N428JD: PDK</v>
      </c>
      <c r="I1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N428JD: GA</v>
      </c>
      <c r="J1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N428JD: United States</v>
      </c>
      <c r="K163" s="7" t="s">
        <v>874</v>
      </c>
      <c r="L16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Atlanta</v>
      </c>
      <c r="M16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16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3" s="9" t="s">
        <v>393</v>
      </c>
      <c r="P163" s="9" t="s">
        <v>875</v>
      </c>
      <c r="Q163" s="9" t="s">
        <v>99</v>
      </c>
      <c r="R163" s="7"/>
      <c r="S16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6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3" s="7" t="str">
        <f>phone1819[[#This Row],[CONTACTFIRSTNAME]]&amp;"^"&amp;phone1819[[#This Row],[CONTACTLASTNAME]]&amp;"^"&amp;phone1819[[#This Row],[REGNBR]]</f>
        <v>John^Dewberry^N428JD</v>
      </c>
      <c r="X16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3" s="19">
        <v>2</v>
      </c>
      <c r="Z163" s="14"/>
      <c r="AD163" s="9" t="str">
        <f>IFERROR(IF(INDEX([1]!email[#All],MATCH(phone1819[[#This Row],[Combined]],[1]!email[[#All],[combine]],0),2)=0,"",INDEX([1]!email[#All],MATCH(phone1819[[#This Row],[Combined]],[1]!email[[#All],[combine]],0),2)),"")</f>
        <v>jdewberry@dewberrycapital.com</v>
      </c>
      <c r="AG16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Atlanta Georgia</v>
      </c>
    </row>
    <row r="164" spans="1:33" hidden="1" x14ac:dyDescent="0.25">
      <c r="A164" s="7">
        <v>114</v>
      </c>
      <c r="B164" s="7" t="str">
        <f>phone1819[[#This Row],[Company]]</f>
        <v>D&amp;I Transportation, LLC</v>
      </c>
      <c r="C164" s="8" t="s">
        <v>876</v>
      </c>
      <c r="D164" s="7" t="s">
        <v>66</v>
      </c>
      <c r="E164" s="9" t="s">
        <v>877</v>
      </c>
      <c r="F164" s="8" t="s">
        <v>878</v>
      </c>
      <c r="G164" s="7" t="s">
        <v>147</v>
      </c>
      <c r="H1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N469DM: 8M1</v>
      </c>
      <c r="I1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N469DM: MS</v>
      </c>
      <c r="J1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N469DM: United States</v>
      </c>
      <c r="K164" s="7" t="s">
        <v>879</v>
      </c>
      <c r="L16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Oxford</v>
      </c>
      <c r="M16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6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4" s="9" t="s">
        <v>880</v>
      </c>
      <c r="P164" s="9" t="s">
        <v>881</v>
      </c>
      <c r="Q164" s="9" t="s">
        <v>108</v>
      </c>
      <c r="R164" s="7"/>
      <c r="S16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6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4" s="7" t="str">
        <f>phone1819[[#This Row],[CONTACTFIRSTNAME]]&amp;"^"&amp;phone1819[[#This Row],[CONTACTLASTNAME]]&amp;"^"&amp;phone1819[[#This Row],[REGNBR]]</f>
        <v>Stephen^Miles^N469DM</v>
      </c>
      <c r="X16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4" s="13">
        <v>1</v>
      </c>
      <c r="Z164" s="14"/>
      <c r="AD164" s="9" t="str">
        <f>IFERROR(IF(INDEX([1]!email[#All],MATCH(phone1819[[#This Row],[Combined]],[1]!email[[#All],[combine]],0),2)=0,"",INDEX([1]!email[#All],MATCH(phone1819[[#This Row],[Combined]],[1]!email[[#All],[combine]],0),2)),"")</f>
        <v>stephen@weareaddicus.com</v>
      </c>
      <c r="AG16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Mississippi</v>
      </c>
    </row>
    <row r="165" spans="1:33" hidden="1" x14ac:dyDescent="0.25">
      <c r="A165" s="7">
        <v>114</v>
      </c>
      <c r="B165" s="7" t="str">
        <f>phone1819[[#This Row],[Company]]</f>
        <v>D&amp;I Transportation, LLC</v>
      </c>
      <c r="C165" s="8" t="s">
        <v>882</v>
      </c>
      <c r="D165" s="7" t="s">
        <v>130</v>
      </c>
      <c r="E165" s="9" t="s">
        <v>877</v>
      </c>
      <c r="F165" s="8" t="s">
        <v>878</v>
      </c>
      <c r="G165" s="7" t="s">
        <v>147</v>
      </c>
      <c r="H1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N469DM: 8M1</v>
      </c>
      <c r="I1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N469DM: MS</v>
      </c>
      <c r="J1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N469DM: United States</v>
      </c>
      <c r="K165" s="7" t="s">
        <v>879</v>
      </c>
      <c r="L16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Oxford</v>
      </c>
      <c r="M16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6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5" s="9" t="s">
        <v>880</v>
      </c>
      <c r="P165" s="9" t="s">
        <v>881</v>
      </c>
      <c r="Q165" s="9" t="s">
        <v>108</v>
      </c>
      <c r="R165" s="7"/>
      <c r="S16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6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5" s="7" t="str">
        <f>phone1819[[#This Row],[CONTACTFIRSTNAME]]&amp;"^"&amp;phone1819[[#This Row],[CONTACTLASTNAME]]&amp;"^"&amp;phone1819[[#This Row],[REGNBR]]</f>
        <v>Stephen^Miles^N469DM</v>
      </c>
      <c r="X16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5" s="13">
        <v>1</v>
      </c>
      <c r="Z165" s="14"/>
      <c r="AD165" s="9" t="str">
        <f>IFERROR(IF(INDEX([1]!email[#All],MATCH(phone1819[[#This Row],[Combined]],[1]!email[[#All],[combine]],0),2)=0,"",INDEX([1]!email[#All],MATCH(phone1819[[#This Row],[Combined]],[1]!email[[#All],[combine]],0),2)),"")</f>
        <v>stephen@weareaddicus.com</v>
      </c>
      <c r="AG16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Mississippi</v>
      </c>
    </row>
    <row r="166" spans="1:33" hidden="1" x14ac:dyDescent="0.25">
      <c r="A166" s="7">
        <v>114</v>
      </c>
      <c r="B166" s="7" t="str">
        <f>phone1819[[#This Row],[Company]]</f>
        <v>D&amp;I Transportation, LLC</v>
      </c>
      <c r="C166" s="8" t="s">
        <v>883</v>
      </c>
      <c r="D166" s="7" t="s">
        <v>450</v>
      </c>
      <c r="E166" s="9" t="s">
        <v>877</v>
      </c>
      <c r="F166" s="8" t="s">
        <v>878</v>
      </c>
      <c r="G166" s="7" t="s">
        <v>147</v>
      </c>
      <c r="H1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N469DM: 8M1</v>
      </c>
      <c r="I1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N469DM: MS</v>
      </c>
      <c r="J1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N469DM: United States</v>
      </c>
      <c r="K166" s="7" t="s">
        <v>879</v>
      </c>
      <c r="L16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Oxford</v>
      </c>
      <c r="M16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6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6" s="9" t="s">
        <v>880</v>
      </c>
      <c r="P166" s="9" t="s">
        <v>881</v>
      </c>
      <c r="Q166" s="9" t="s">
        <v>108</v>
      </c>
      <c r="R166" s="7"/>
      <c r="S16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6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6" s="7" t="str">
        <f>phone1819[[#This Row],[CONTACTFIRSTNAME]]&amp;"^"&amp;phone1819[[#This Row],[CONTACTLASTNAME]]&amp;"^"&amp;phone1819[[#This Row],[REGNBR]]</f>
        <v>Stephen^Miles^N469DM</v>
      </c>
      <c r="X16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6" s="13">
        <v>1</v>
      </c>
      <c r="Z166" s="14"/>
      <c r="AD166" s="9" t="str">
        <f>IFERROR(IF(INDEX([1]!email[#All],MATCH(phone1819[[#This Row],[Combined]],[1]!email[[#All],[combine]],0),2)=0,"",INDEX([1]!email[#All],MATCH(phone1819[[#This Row],[Combined]],[1]!email[[#All],[combine]],0),2)),"")</f>
        <v>stephen@weareaddicus.com</v>
      </c>
      <c r="AG16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Mississippi</v>
      </c>
    </row>
    <row r="167" spans="1:33" hidden="1" x14ac:dyDescent="0.25">
      <c r="A167" s="7">
        <v>114</v>
      </c>
      <c r="B167" s="7" t="str">
        <f>phone1819[[#This Row],[Company]]</f>
        <v>NAC Flight Service, LLC</v>
      </c>
      <c r="C167" s="8"/>
      <c r="D167" s="7" t="s">
        <v>157</v>
      </c>
      <c r="E167" s="9" t="s">
        <v>877</v>
      </c>
      <c r="F167" s="8" t="s">
        <v>878</v>
      </c>
      <c r="G167" s="7" t="s">
        <v>147</v>
      </c>
      <c r="H1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N469DM: 8M1</v>
      </c>
      <c r="I167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N469DM: MS</v>
      </c>
      <c r="J167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N469DM: United States</v>
      </c>
      <c r="K167" s="7" t="s">
        <v>884</v>
      </c>
      <c r="L16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Madison</v>
      </c>
      <c r="M16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6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7" s="9" t="s">
        <v>885</v>
      </c>
      <c r="P167" s="9" t="s">
        <v>886</v>
      </c>
      <c r="Q167" s="9" t="s">
        <v>108</v>
      </c>
      <c r="R167" s="7" t="str">
        <f>IFERROR(INDEX([1]!JETNET[#All],MATCH(,[1]!JETNET[[#All],[COMPANYNAME]],0),MATCH("COMPWEBADDRESS",[1]!JETNET[#Headers],0)),"")</f>
        <v/>
      </c>
      <c r="S16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6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7" s="7" t="str">
        <f>phone1819[[#This Row],[CONTACTFIRSTNAME]]&amp;"^"&amp;phone1819[[#This Row],[CONTACTLASTNAME]]&amp;"^"&amp;phone1819[[#This Row],[REGNBR]]</f>
        <v>Walter^Elliott^N469DM</v>
      </c>
      <c r="X16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7" s="13">
        <v>1</v>
      </c>
      <c r="Z167" s="14"/>
      <c r="AD16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6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68" spans="1:33" hidden="1" x14ac:dyDescent="0.25">
      <c r="A168" s="7">
        <v>116</v>
      </c>
      <c r="B168" s="7" t="str">
        <f>phone1819[[#This Row],[Company]]</f>
        <v>Jimmie Johnson Racing II, Inc.</v>
      </c>
      <c r="C168" s="8" t="s">
        <v>887</v>
      </c>
      <c r="D168" s="7" t="s">
        <v>34</v>
      </c>
      <c r="E168" s="9" t="s">
        <v>888</v>
      </c>
      <c r="F168" s="8" t="s">
        <v>889</v>
      </c>
      <c r="G168" s="7" t="s">
        <v>37</v>
      </c>
      <c r="H1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N480JJ: USA</v>
      </c>
      <c r="I1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N480JJ: NC</v>
      </c>
      <c r="J1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N480JJ: United States</v>
      </c>
      <c r="K168" s="7" t="s">
        <v>890</v>
      </c>
      <c r="L16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Charlotte</v>
      </c>
      <c r="M16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16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8" s="9" t="s">
        <v>891</v>
      </c>
      <c r="P168" s="9" t="s">
        <v>369</v>
      </c>
      <c r="Q168" s="9" t="s">
        <v>51</v>
      </c>
      <c r="R168" s="7" t="s">
        <v>892</v>
      </c>
      <c r="S16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6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8" s="7" t="str">
        <f>phone1819[[#This Row],[CONTACTFIRSTNAME]]&amp;"^"&amp;phone1819[[#This Row],[CONTACTLASTNAME]]&amp;"^"&amp;phone1819[[#This Row],[REGNBR]]</f>
        <v>Jimmie^Johnson^N480JJ</v>
      </c>
      <c r="X16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8" s="19">
        <v>2</v>
      </c>
      <c r="Z168" s="14"/>
      <c r="AD16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6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Charlotte and Salisbury North Carolina</v>
      </c>
    </row>
    <row r="169" spans="1:33" ht="30" hidden="1" x14ac:dyDescent="0.25">
      <c r="A169" s="7">
        <v>188</v>
      </c>
      <c r="B169" s="7" t="str">
        <f>phone1819[[#This Row],[Company]]</f>
        <v>Continental Baking Company, Ltd.</v>
      </c>
      <c r="C169" s="8" t="s">
        <v>893</v>
      </c>
      <c r="D169" s="7" t="s">
        <v>34</v>
      </c>
      <c r="E169" s="9" t="s">
        <v>894</v>
      </c>
      <c r="F169" s="8" t="s">
        <v>895</v>
      </c>
      <c r="G169" s="7" t="s">
        <v>175</v>
      </c>
      <c r="H1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N876GH: KIN</v>
      </c>
      <c r="I1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N876GH: </v>
      </c>
      <c r="J1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N876GH: Jamaica</v>
      </c>
      <c r="K169" s="7" t="s">
        <v>896</v>
      </c>
      <c r="L16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Kingston</v>
      </c>
      <c r="M16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6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Jamaica</v>
      </c>
      <c r="O169" s="9" t="s">
        <v>897</v>
      </c>
      <c r="P169" s="9" t="s">
        <v>898</v>
      </c>
      <c r="Q169" s="9" t="s">
        <v>899</v>
      </c>
      <c r="R169" s="7" t="s">
        <v>900</v>
      </c>
      <c r="S16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6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9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Lesmore^Samuels^N876GH</v>
      </c>
      <c r="V169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Gary^
Hendrickson^N876GH</v>
      </c>
      <c r="X169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69" s="10"/>
      <c r="AB169" s="7"/>
      <c r="AC169" s="7"/>
      <c r="AD169" s="7" t="str">
        <f>IFERROR(IF(INDEX([1]!email[#All],MATCH(phone1819[[#This Row],[Combined]],[1]!email[[#All],[combine]],0),2)=0,"",INDEX([1]!email[#All],MATCH(phone1819[[#This Row],[Combined]],[1]!email[[#All],[combine]],0),2)),"")</f>
        <v>lesmore_s@yahoo.com</v>
      </c>
      <c r="AE169"/>
      <c r="AF169" s="30"/>
      <c r="AG16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0" spans="1:33" hidden="1" x14ac:dyDescent="0.25">
      <c r="A170" s="7">
        <v>188</v>
      </c>
      <c r="B170" s="7" t="str">
        <f>phone1819[[#This Row],[Company]]</f>
        <v>Continental Baking Company, Ltd.</v>
      </c>
      <c r="C170" s="8" t="s">
        <v>901</v>
      </c>
      <c r="D170" s="7" t="s">
        <v>130</v>
      </c>
      <c r="E170" s="9" t="s">
        <v>894</v>
      </c>
      <c r="F170" s="8" t="s">
        <v>895</v>
      </c>
      <c r="G170" s="7" t="s">
        <v>258</v>
      </c>
      <c r="H1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N876GH: KIN</v>
      </c>
      <c r="I1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N876GH: </v>
      </c>
      <c r="J1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N876GH: Jamaica</v>
      </c>
      <c r="K170" s="7" t="s">
        <v>896</v>
      </c>
      <c r="L17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Kingston</v>
      </c>
      <c r="M17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7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Jamaica</v>
      </c>
      <c r="O170" s="9" t="s">
        <v>902</v>
      </c>
      <c r="P170" s="9" t="s">
        <v>903</v>
      </c>
      <c r="Q170" s="9" t="s">
        <v>212</v>
      </c>
      <c r="R170" s="7" t="s">
        <v>900</v>
      </c>
      <c r="S17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7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0" s="7" t="str">
        <f>phone1819[[#This Row],[CONTACTFIRSTNAME]]&amp;"^"&amp;phone1819[[#This Row],[CONTACTLASTNAME]]&amp;"^"&amp;phone1819[[#This Row],[REGNBR]]</f>
        <v>Lesmore^Samuels^N876GH</v>
      </c>
      <c r="X17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0" s="10"/>
      <c r="AB170" s="7"/>
      <c r="AC170" s="7"/>
      <c r="AD170" s="7" t="str">
        <f>IFERROR(IF(INDEX([1]!email[#All],MATCH(phone1819[[#This Row],[Combined]],[1]!email[[#All],[combine]],0),2)=0,"",INDEX([1]!email[#All],MATCH(phone1819[[#This Row],[Combined]],[1]!email[[#All],[combine]],0),2)),"")</f>
        <v>lesmore_s@yahoo.com</v>
      </c>
      <c r="AE170"/>
      <c r="AF170" s="30"/>
      <c r="AG17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1" spans="1:33" hidden="1" x14ac:dyDescent="0.25">
      <c r="A171" s="7">
        <v>118</v>
      </c>
      <c r="B171" s="7" t="str">
        <f>phone1819[[#This Row],[Company]]</f>
        <v>The Huntington National Bank</v>
      </c>
      <c r="C171" s="8" t="s">
        <v>904</v>
      </c>
      <c r="D171" s="7" t="s">
        <v>34</v>
      </c>
      <c r="E171" s="9" t="s">
        <v>905</v>
      </c>
      <c r="F171" s="8" t="s">
        <v>906</v>
      </c>
      <c r="G171" s="7" t="s">
        <v>37</v>
      </c>
      <c r="H1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N501RP: PTK</v>
      </c>
      <c r="I1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N501RP: MI</v>
      </c>
      <c r="J1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N501RP: United States</v>
      </c>
      <c r="K171" s="7" t="s">
        <v>907</v>
      </c>
      <c r="L17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Akron</v>
      </c>
      <c r="M17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7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1" s="9" t="s">
        <v>73</v>
      </c>
      <c r="P171" s="9" t="s">
        <v>73</v>
      </c>
      <c r="Q171" s="9" t="s">
        <v>73</v>
      </c>
      <c r="R171" s="7" t="s">
        <v>908</v>
      </c>
      <c r="S17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1" s="7" t="str">
        <f>phone1819[[#This Row],[CONTACTFIRSTNAME]]&amp;"^"&amp;phone1819[[#This Row],[CONTACTLASTNAME]]&amp;"^"&amp;phone1819[[#This Row],[REGNBR]]</f>
        <v>^^N501RP</v>
      </c>
      <c r="X17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1" s="19">
        <v>2</v>
      </c>
      <c r="Z171" s="14"/>
      <c r="AD17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Cleveland Ohio</v>
      </c>
    </row>
    <row r="172" spans="1:33" hidden="1" x14ac:dyDescent="0.25">
      <c r="A172" s="7">
        <v>120</v>
      </c>
      <c r="B172" s="7" t="str">
        <f>phone1819[[#This Row],[Company]]</f>
        <v>Omicron Transportation, Inc.</v>
      </c>
      <c r="C172" s="8" t="s">
        <v>909</v>
      </c>
      <c r="D172" s="7" t="s">
        <v>34</v>
      </c>
      <c r="E172" s="9" t="s">
        <v>910</v>
      </c>
      <c r="F172" s="8" t="s">
        <v>911</v>
      </c>
      <c r="G172" s="7" t="s">
        <v>37</v>
      </c>
      <c r="H1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N503RP: PTK</v>
      </c>
      <c r="I1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N503RP: MI</v>
      </c>
      <c r="J1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N503RP: United States</v>
      </c>
      <c r="K172" s="7" t="s">
        <v>912</v>
      </c>
      <c r="L17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Reading</v>
      </c>
      <c r="M17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PA</v>
      </c>
      <c r="N17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2" s="9" t="s">
        <v>913</v>
      </c>
      <c r="P172" s="9" t="s">
        <v>914</v>
      </c>
      <c r="Q172" s="9" t="s">
        <v>73</v>
      </c>
      <c r="R172" s="7"/>
      <c r="S17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2" s="7" t="str">
        <f>phone1819[[#This Row],[CONTACTFIRSTNAME]]&amp;"^"&amp;phone1819[[#This Row],[CONTACTLASTNAME]]&amp;"^"&amp;phone1819[[#This Row],[REGNBR]]</f>
        <v>Roger^Penske^N503RP</v>
      </c>
      <c r="X17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2" s="13">
        <v>1</v>
      </c>
      <c r="Z172" s="14"/>
      <c r="AD17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73" spans="1:33" ht="30" hidden="1" x14ac:dyDescent="0.25">
      <c r="A173" s="7">
        <v>120</v>
      </c>
      <c r="B173" s="7" t="str">
        <f>phone1819[[#This Row],[Company]]</f>
        <v>Penske Jet, Inc.</v>
      </c>
      <c r="C173" s="8" t="s">
        <v>915</v>
      </c>
      <c r="D173" s="7" t="s">
        <v>34</v>
      </c>
      <c r="E173" s="9" t="s">
        <v>910</v>
      </c>
      <c r="F173" s="8" t="s">
        <v>911</v>
      </c>
      <c r="G173" s="7" t="s">
        <v>391</v>
      </c>
      <c r="H1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N503RP: PTK</v>
      </c>
      <c r="I1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N503RP: MI</v>
      </c>
      <c r="J1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N503RP: United States</v>
      </c>
      <c r="K173" s="7" t="s">
        <v>916</v>
      </c>
      <c r="L17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Waterford</v>
      </c>
      <c r="M17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7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3" s="9" t="s">
        <v>917</v>
      </c>
      <c r="P173" s="9" t="s">
        <v>918</v>
      </c>
      <c r="Q173" s="9" t="s">
        <v>64</v>
      </c>
      <c r="R173" s="7"/>
      <c r="S17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3" s="7" t="str">
        <f>phone1819[[#This Row],[CONTACTFIRSTNAME]]&amp;"^"&amp;phone1819[[#This Row],[CONTACTLASTNAME]]&amp;"^"&amp;phone1819[[#This Row],[REGNBR]]</f>
        <v>Ed^Hendricks^N503RP</v>
      </c>
      <c r="X17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3" s="13">
        <v>1</v>
      </c>
      <c r="Z173" s="14"/>
      <c r="AD17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Michigan </v>
      </c>
    </row>
    <row r="174" spans="1:33" ht="30" hidden="1" x14ac:dyDescent="0.25">
      <c r="A174" s="7">
        <v>122</v>
      </c>
      <c r="B174" s="7" t="str">
        <f>phone1819[[#This Row],[Company]]</f>
        <v>Silver Point Capital, LP</v>
      </c>
      <c r="C174" s="8" t="s">
        <v>919</v>
      </c>
      <c r="D174" s="7" t="s">
        <v>66</v>
      </c>
      <c r="E174" s="9" t="s">
        <v>920</v>
      </c>
      <c r="F174" s="8" t="s">
        <v>921</v>
      </c>
      <c r="G174" s="7" t="s">
        <v>175</v>
      </c>
      <c r="H1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N508RP: </v>
      </c>
      <c r="I1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N508RP: CT</v>
      </c>
      <c r="J1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N508RP: United States</v>
      </c>
      <c r="K174" s="7" t="s">
        <v>922</v>
      </c>
      <c r="L17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Greenwich</v>
      </c>
      <c r="M17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CT</v>
      </c>
      <c r="N17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4" s="9" t="s">
        <v>923</v>
      </c>
      <c r="P174" s="9" t="s">
        <v>924</v>
      </c>
      <c r="Q174" s="9" t="s">
        <v>753</v>
      </c>
      <c r="R174" s="7" t="s">
        <v>925</v>
      </c>
      <c r="S17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7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4" s="7" t="str">
        <f>phone1819[[#This Row],[CONTACTFIRSTNAME]]&amp;"^"&amp;phone1819[[#This Row],[CONTACTLASTNAME]]&amp;"^"&amp;phone1819[[#This Row],[REGNBR]]</f>
        <v>Stacey^Hatch^N508RP</v>
      </c>
      <c r="X17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4" s="37">
        <v>3</v>
      </c>
      <c r="Z174" s="14"/>
      <c r="AD174" s="9" t="str">
        <f>IFERROR(IF(INDEX([1]!email[#All],MATCH(phone1819[[#This Row],[Combined]],[1]!email[[#All],[combine]],0),2)=0,"",INDEX([1]!email[#All],MATCH(phone1819[[#This Row],[Combined]],[1]!email[[#All],[combine]],0),2)),"")</f>
        <v>shatch@silverpointcapital.com</v>
      </c>
      <c r="AG17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Bridgeport New Haven and Stamford Connecticut</v>
      </c>
    </row>
    <row r="175" spans="1:33" ht="30" hidden="1" x14ac:dyDescent="0.25">
      <c r="A175" s="7">
        <v>122</v>
      </c>
      <c r="B175" s="7" t="str">
        <f>phone1819[[#This Row],[Company]]</f>
        <v>Silver Point Capital, LP</v>
      </c>
      <c r="C175" s="8" t="s">
        <v>926</v>
      </c>
      <c r="D175" s="7" t="s">
        <v>130</v>
      </c>
      <c r="E175" s="9" t="s">
        <v>920</v>
      </c>
      <c r="F175" s="8" t="s">
        <v>921</v>
      </c>
      <c r="G175" s="7" t="s">
        <v>175</v>
      </c>
      <c r="H1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N508RP: </v>
      </c>
      <c r="I1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N508RP: CT</v>
      </c>
      <c r="J1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N508RP: United States</v>
      </c>
      <c r="K175" s="7" t="s">
        <v>922</v>
      </c>
      <c r="L17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Greenwich</v>
      </c>
      <c r="M17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CT</v>
      </c>
      <c r="N17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5" s="9" t="s">
        <v>923</v>
      </c>
      <c r="P175" s="9" t="s">
        <v>924</v>
      </c>
      <c r="Q175" s="9" t="s">
        <v>753</v>
      </c>
      <c r="R175" s="7" t="s">
        <v>925</v>
      </c>
      <c r="S17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7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5" s="7" t="str">
        <f>phone1819[[#This Row],[CONTACTFIRSTNAME]]&amp;"^"&amp;phone1819[[#This Row],[CONTACTLASTNAME]]&amp;"^"&amp;phone1819[[#This Row],[REGNBR]]</f>
        <v>Stacey^Hatch^N508RP</v>
      </c>
      <c r="X17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5" s="37">
        <v>3</v>
      </c>
      <c r="Z175" s="14"/>
      <c r="AD175" s="9" t="str">
        <f>IFERROR(IF(INDEX([1]!email[#All],MATCH(phone1819[[#This Row],[Combined]],[1]!email[[#All],[combine]],0),2)=0,"",INDEX([1]!email[#All],MATCH(phone1819[[#This Row],[Combined]],[1]!email[[#All],[combine]],0),2)),"")</f>
        <v>shatch@silverpointcapital.com</v>
      </c>
      <c r="AG17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Bridgeport New Haven and Stamford Connecticut</v>
      </c>
    </row>
    <row r="176" spans="1:33" ht="45" hidden="1" x14ac:dyDescent="0.25">
      <c r="A176" s="7">
        <v>208</v>
      </c>
      <c r="B176" s="7" t="str">
        <f>phone1819[[#This Row],[Company]]</f>
        <v>Ultrapar Participacoes, SA</v>
      </c>
      <c r="C176" s="8" t="s">
        <v>927</v>
      </c>
      <c r="D176" s="7" t="s">
        <v>34</v>
      </c>
      <c r="E176" s="9" t="s">
        <v>928</v>
      </c>
      <c r="F176" s="8" t="s">
        <v>929</v>
      </c>
      <c r="G176" s="7" t="s">
        <v>175</v>
      </c>
      <c r="H1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PP-ESV: POA</v>
      </c>
      <c r="I1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PP-ESV: RS</v>
      </c>
      <c r="J1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PP-ESV: Brazil</v>
      </c>
      <c r="K176" s="7" t="s">
        <v>930</v>
      </c>
      <c r="L17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Sao Paulo</v>
      </c>
      <c r="M17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SP</v>
      </c>
      <c r="N17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76" s="9" t="s">
        <v>931</v>
      </c>
      <c r="P176" s="9" t="s">
        <v>932</v>
      </c>
      <c r="Q176" s="9" t="s">
        <v>933</v>
      </c>
      <c r="R176" s="7" t="s">
        <v>934</v>
      </c>
      <c r="S17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7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6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Pedro Javier^Sole Jacques^PP-ESV</v>
      </c>
      <c r="V176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Lucio^
de Castro Andrade Filho^PP-ESV</v>
      </c>
      <c r="X176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76" s="10"/>
      <c r="AB176" s="7"/>
      <c r="AC176" s="7"/>
      <c r="AD176" s="7" t="str">
        <f>IFERROR(IF(INDEX([1]!email[#All],MATCH(phone1819[[#This Row],[Combined]],[1]!email[[#All],[combine]],0),2)=0,"",INDEX([1]!email[#All],MATCH(phone1819[[#This Row],[Combined]],[1]!email[[#All],[combine]],0),2)),"")</f>
        <v>pedro.jacques@gmail.com</v>
      </c>
      <c r="AE176"/>
      <c r="AF176" s="30"/>
      <c r="AG17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7" spans="1:33" hidden="1" x14ac:dyDescent="0.25">
      <c r="A177" s="7">
        <v>208</v>
      </c>
      <c r="B177" s="7" t="str">
        <f>phone1819[[#This Row],[Company]]</f>
        <v>Ultrapar Participacoes, SA</v>
      </c>
      <c r="C177" s="8" t="s">
        <v>935</v>
      </c>
      <c r="D177" s="7" t="s">
        <v>130</v>
      </c>
      <c r="E177" s="9" t="s">
        <v>928</v>
      </c>
      <c r="F177" s="8" t="s">
        <v>929</v>
      </c>
      <c r="G177" s="7" t="s">
        <v>258</v>
      </c>
      <c r="H1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PP-ESV: POA</v>
      </c>
      <c r="I1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PP-ESV: RS</v>
      </c>
      <c r="J1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PP-ESV: Brazil</v>
      </c>
      <c r="K177" s="7" t="s">
        <v>930</v>
      </c>
      <c r="L17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Sao Paulo</v>
      </c>
      <c r="M17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SP</v>
      </c>
      <c r="N17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77" s="9" t="s">
        <v>936</v>
      </c>
      <c r="P177" s="9" t="s">
        <v>937</v>
      </c>
      <c r="Q177" s="9" t="s">
        <v>212</v>
      </c>
      <c r="R177" s="7" t="s">
        <v>934</v>
      </c>
      <c r="S17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7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7" s="7" t="str">
        <f>phone1819[[#This Row],[CONTACTFIRSTNAME]]&amp;"^"&amp;phone1819[[#This Row],[CONTACTLASTNAME]]&amp;"^"&amp;phone1819[[#This Row],[REGNBR]]</f>
        <v>Pedro Javier^Sole Jacques^PP-ESV</v>
      </c>
      <c r="X17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7" s="10"/>
      <c r="AB177" s="7"/>
      <c r="AC177" s="7"/>
      <c r="AD177" s="7" t="str">
        <f>IFERROR(IF(INDEX([1]!email[#All],MATCH(phone1819[[#This Row],[Combined]],[1]!email[[#All],[combine]],0),2)=0,"",INDEX([1]!email[#All],MATCH(phone1819[[#This Row],[Combined]],[1]!email[[#All],[combine]],0),2)),"")</f>
        <v>pedro.jacques@gmail.com</v>
      </c>
      <c r="AE177"/>
      <c r="AF177" s="30"/>
      <c r="AG17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8" spans="1:33" hidden="1" x14ac:dyDescent="0.25">
      <c r="A178" s="7">
        <v>208</v>
      </c>
      <c r="B178" s="7" t="str">
        <f>phone1819[[#This Row],[Company]]</f>
        <v>Ultrapar Participacoes, SA</v>
      </c>
      <c r="C178" s="8" t="s">
        <v>938</v>
      </c>
      <c r="D178" s="7" t="s">
        <v>450</v>
      </c>
      <c r="E178" s="9" t="s">
        <v>928</v>
      </c>
      <c r="F178" s="8" t="s">
        <v>929</v>
      </c>
      <c r="G178" s="7" t="s">
        <v>258</v>
      </c>
      <c r="H1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PP-ESV: POA</v>
      </c>
      <c r="I1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PP-ESV: RS</v>
      </c>
      <c r="J1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PP-ESV: Brazil</v>
      </c>
      <c r="K178" s="7" t="s">
        <v>930</v>
      </c>
      <c r="L17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Sao Paulo</v>
      </c>
      <c r="M17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SP</v>
      </c>
      <c r="N17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78" s="9" t="s">
        <v>936</v>
      </c>
      <c r="P178" s="9" t="s">
        <v>937</v>
      </c>
      <c r="Q178" s="9" t="s">
        <v>212</v>
      </c>
      <c r="R178" s="7" t="s">
        <v>934</v>
      </c>
      <c r="S17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7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8" s="7" t="str">
        <f>phone1819[[#This Row],[CONTACTFIRSTNAME]]&amp;"^"&amp;phone1819[[#This Row],[CONTACTLASTNAME]]&amp;"^"&amp;phone1819[[#This Row],[REGNBR]]</f>
        <v>Pedro Javier^Sole Jacques^PP-ESV</v>
      </c>
      <c r="X17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8" s="10"/>
      <c r="AB178" s="7"/>
      <c r="AC178" s="7"/>
      <c r="AD178" s="7" t="str">
        <f>IFERROR(IF(INDEX([1]!email[#All],MATCH(phone1819[[#This Row],[Combined]],[1]!email[[#All],[combine]],0),2)=0,"",INDEX([1]!email[#All],MATCH(phone1819[[#This Row],[Combined]],[1]!email[[#All],[combine]],0),2)),"")</f>
        <v>pedro.jacques@gmail.com</v>
      </c>
      <c r="AE178"/>
      <c r="AF178" s="30"/>
      <c r="AG17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9" spans="1:33" ht="30" hidden="1" x14ac:dyDescent="0.25">
      <c r="A179" s="7">
        <v>126</v>
      </c>
      <c r="B179" s="7" t="str">
        <f>phone1819[[#This Row],[Company]]</f>
        <v>Golden Eagle Management, LLC</v>
      </c>
      <c r="C179" s="8" t="s">
        <v>939</v>
      </c>
      <c r="D179" s="7" t="s">
        <v>121</v>
      </c>
      <c r="E179" s="9" t="s">
        <v>940</v>
      </c>
      <c r="F179" s="8" t="s">
        <v>941</v>
      </c>
      <c r="G179" s="7" t="s">
        <v>37</v>
      </c>
      <c r="H1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N518KH: PVU</v>
      </c>
      <c r="I1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N518KH: UT</v>
      </c>
      <c r="J1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N518KH: United States</v>
      </c>
      <c r="K179" s="7" t="s">
        <v>942</v>
      </c>
      <c r="L17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Missoula</v>
      </c>
      <c r="M17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MT</v>
      </c>
      <c r="N17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9" s="9" t="s">
        <v>943</v>
      </c>
      <c r="P179" s="9" t="s">
        <v>944</v>
      </c>
      <c r="Q179" s="9" t="s">
        <v>99</v>
      </c>
      <c r="R179" s="7"/>
      <c r="S17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3/17/2022
Refused</v>
      </c>
      <c r="U179" s="7" t="str">
        <f>phone1819[[#This Row],[CONTACTFIRSTNAME]]&amp;"^"&amp;phone1819[[#This Row],[CONTACTLASTNAME]]&amp;"^"&amp;phone1819[[#This Row],[REGNBR]]</f>
        <v>King^Husein^N518KH</v>
      </c>
      <c r="X17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9" s="19">
        <v>2</v>
      </c>
      <c r="Z179" s="14"/>
      <c r="AD17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Fresno, Central California </v>
      </c>
    </row>
    <row r="180" spans="1:33" hidden="1" x14ac:dyDescent="0.25">
      <c r="A180" s="7">
        <v>128</v>
      </c>
      <c r="B180" s="7" t="str">
        <f>phone1819[[#This Row],[Company]]</f>
        <v>4 Love of Flight, LLC</v>
      </c>
      <c r="C180" s="8" t="s">
        <v>945</v>
      </c>
      <c r="D180" s="7" t="s">
        <v>707</v>
      </c>
      <c r="E180" s="9" t="s">
        <v>946</v>
      </c>
      <c r="F180" s="8" t="s">
        <v>947</v>
      </c>
      <c r="G180" s="7" t="s">
        <v>37</v>
      </c>
      <c r="H18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N530LD: FTY</v>
      </c>
      <c r="I18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N530LD: GA</v>
      </c>
      <c r="J18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N530LD: United States</v>
      </c>
      <c r="K180" s="7" t="s">
        <v>948</v>
      </c>
      <c r="L18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Dripping Springs</v>
      </c>
      <c r="M18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8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0" s="9" t="s">
        <v>949</v>
      </c>
      <c r="P180" s="9" t="s">
        <v>950</v>
      </c>
      <c r="Q180" s="9" t="s">
        <v>489</v>
      </c>
      <c r="R180" s="7"/>
      <c r="S18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0" s="7" t="str">
        <f>phone1819[[#This Row],[CONTACTFIRSTNAME]]&amp;"^"&amp;phone1819[[#This Row],[CONTACTLASTNAME]]&amp;"^"&amp;phone1819[[#This Row],[REGNBR]]</f>
        <v>Lou Ann^Davis^N530LD</v>
      </c>
      <c r="X18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0" s="13">
        <v>1</v>
      </c>
      <c r="Z180" s="14"/>
      <c r="AD18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8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Texas (Abilene, San Angelo)</v>
      </c>
    </row>
    <row r="181" spans="1:33" hidden="1" x14ac:dyDescent="0.25">
      <c r="A181" s="7">
        <v>130</v>
      </c>
      <c r="B181" s="7" t="str">
        <f>phone1819[[#This Row],[Company]]</f>
        <v>Blue Flag Two, Ltd.</v>
      </c>
      <c r="C181" s="8" t="s">
        <v>951</v>
      </c>
      <c r="D181" s="7" t="s">
        <v>121</v>
      </c>
      <c r="E181" s="9" t="s">
        <v>952</v>
      </c>
      <c r="F181" s="8" t="s">
        <v>953</v>
      </c>
      <c r="G181" s="7" t="s">
        <v>37</v>
      </c>
      <c r="H18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N531GP: FTY</v>
      </c>
      <c r="I18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N531GP: GA</v>
      </c>
      <c r="J18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N531GP: United States</v>
      </c>
      <c r="K181" s="7" t="s">
        <v>954</v>
      </c>
      <c r="L18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Dayton</v>
      </c>
      <c r="M18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8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1" s="9" t="s">
        <v>106</v>
      </c>
      <c r="P181" s="9" t="s">
        <v>955</v>
      </c>
      <c r="Q181" s="9" t="s">
        <v>108</v>
      </c>
      <c r="R181" s="7"/>
      <c r="S18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1" s="7" t="str">
        <f>phone1819[[#This Row],[CONTACTFIRSTNAME]]&amp;"^"&amp;phone1819[[#This Row],[CONTACTLASTNAME]]&amp;"^"&amp;phone1819[[#This Row],[REGNBR]]</f>
        <v>Kenneth^Hemmelgarn^N531GP</v>
      </c>
      <c r="X18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1" s="13">
        <v>1</v>
      </c>
      <c r="Z181" s="14"/>
      <c r="AD18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81" s="42"/>
      <c r="AG18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Ohio </v>
      </c>
    </row>
    <row r="182" spans="1:33" ht="45" hidden="1" x14ac:dyDescent="0.25">
      <c r="A182" s="7">
        <v>210</v>
      </c>
      <c r="B182" s="7" t="str">
        <f>phone1819[[#This Row],[Company]]</f>
        <v>Ambev, SA</v>
      </c>
      <c r="C182" s="8" t="s">
        <v>956</v>
      </c>
      <c r="D182" s="7" t="s">
        <v>34</v>
      </c>
      <c r="E182" s="9" t="s">
        <v>957</v>
      </c>
      <c r="F182" s="8" t="s">
        <v>958</v>
      </c>
      <c r="G182" s="7" t="s">
        <v>175</v>
      </c>
      <c r="H18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PR-CBA: CGH</v>
      </c>
      <c r="I18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PR-CBA: SP</v>
      </c>
      <c r="J18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PR-CBA: Brazil</v>
      </c>
      <c r="K182" s="7" t="s">
        <v>959</v>
      </c>
      <c r="L18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Sao Paulo</v>
      </c>
      <c r="M18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SP</v>
      </c>
      <c r="N18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82" s="9" t="s">
        <v>960</v>
      </c>
      <c r="P182" s="9" t="s">
        <v>961</v>
      </c>
      <c r="Q182" s="9" t="s">
        <v>962</v>
      </c>
      <c r="R182" s="7"/>
      <c r="S18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2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Eduardo^Eiji Horai^PR-CBA</v>
      </c>
      <c r="V182" s="7" t="s">
        <v>963</v>
      </c>
      <c r="W182" s="7" t="s">
        <v>964</v>
      </c>
      <c r="X182" s="7">
        <f>(LEN(phone1819[[#This Row],[CONTACTFIRSTNAME]])+LEN(phone1819[[#This Row],[CONTACTLASTNAME]]))-(LEN(SUBSTITUTE(phone1819[[#This Row],[CONTACTFIRSTNAME]],CHAR(10),""))+LEN(SUBSTITUTE(phone1819[[#This Row],[CONTACTLASTNAME]],CHAR(10),"")))</f>
        <v>4</v>
      </c>
      <c r="Y182" s="10"/>
      <c r="AB182" s="7"/>
      <c r="AC182" s="7"/>
      <c r="AD182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82"/>
      <c r="AF182" s="30"/>
      <c r="AG18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83" spans="1:33" ht="30" hidden="1" x14ac:dyDescent="0.25">
      <c r="A183" s="7">
        <v>132</v>
      </c>
      <c r="B183" s="7" t="str">
        <f>phone1819[[#This Row],[Company]]</f>
        <v>Excel Group Services, Inc.</v>
      </c>
      <c r="C183" s="8" t="s">
        <v>965</v>
      </c>
      <c r="D183" s="7" t="s">
        <v>34</v>
      </c>
      <c r="E183" s="9" t="s">
        <v>966</v>
      </c>
      <c r="F183" s="8" t="s">
        <v>967</v>
      </c>
      <c r="G183" s="7" t="s">
        <v>124</v>
      </c>
      <c r="H1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N546MM: BTR</v>
      </c>
      <c r="I1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N546MM: LA</v>
      </c>
      <c r="J1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N546MM: United States</v>
      </c>
      <c r="K183" s="7" t="s">
        <v>968</v>
      </c>
      <c r="L18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Baton Rouge</v>
      </c>
      <c r="M18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LA</v>
      </c>
      <c r="N18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3" s="9" t="s">
        <v>308</v>
      </c>
      <c r="P183" s="9" t="s">
        <v>969</v>
      </c>
      <c r="Q183" s="9" t="s">
        <v>51</v>
      </c>
      <c r="R183" s="7" t="s">
        <v>970</v>
      </c>
      <c r="S18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8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3" s="7" t="str">
        <f>phone1819[[#This Row],[CONTACTFIRSTNAME]]&amp;"^"&amp;phone1819[[#This Row],[CONTACTLASTNAME]]&amp;"^"&amp;phone1819[[#This Row],[REGNBR]]</f>
        <v>David^Roberts^N546MM</v>
      </c>
      <c r="X18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3" s="37">
        <v>3</v>
      </c>
      <c r="Z183" s="14"/>
      <c r="AD183" s="9" t="str">
        <f>IFERROR(IF(INDEX([1]!email[#All],MATCH(phone1819[[#This Row],[Combined]],[1]!email[[#All],[combine]],0),2)=0,"",INDEX([1]!email[#All],MATCH(phone1819[[#This Row],[Combined]],[1]!email[[#All],[combine]],0),2)),"")</f>
        <v>droberts@excelusa.com</v>
      </c>
      <c r="AG18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Louisiana </v>
      </c>
    </row>
    <row r="184" spans="1:33" ht="30" hidden="1" x14ac:dyDescent="0.25">
      <c r="A184" s="7">
        <v>132</v>
      </c>
      <c r="B184" s="7" t="str">
        <f>phone1819[[#This Row],[Company]]</f>
        <v>IES Leasing, LLC</v>
      </c>
      <c r="C184" s="8" t="s">
        <v>971</v>
      </c>
      <c r="D184" s="7" t="s">
        <v>34</v>
      </c>
      <c r="E184" s="9" t="s">
        <v>966</v>
      </c>
      <c r="F184" s="8" t="s">
        <v>967</v>
      </c>
      <c r="G184" s="7" t="s">
        <v>37</v>
      </c>
      <c r="H1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N546MM: BTR</v>
      </c>
      <c r="I1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N546MM: LA</v>
      </c>
      <c r="J1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N546MM: United States</v>
      </c>
      <c r="K184" s="7" t="s">
        <v>972</v>
      </c>
      <c r="L18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Baton Rouge</v>
      </c>
      <c r="M18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LA</v>
      </c>
      <c r="N18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4" s="9" t="s">
        <v>308</v>
      </c>
      <c r="P184" s="9" t="s">
        <v>969</v>
      </c>
      <c r="Q184" s="9" t="s">
        <v>489</v>
      </c>
      <c r="R184" s="7"/>
      <c r="S18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8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4" s="7" t="str">
        <f>phone1819[[#This Row],[CONTACTFIRSTNAME]]&amp;"^"&amp;phone1819[[#This Row],[CONTACTLASTNAME]]&amp;"^"&amp;phone1819[[#This Row],[REGNBR]]</f>
        <v>David^Roberts^N546MM</v>
      </c>
      <c r="X18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4" s="37">
        <v>3</v>
      </c>
      <c r="Z184" s="14"/>
      <c r="AD184" s="9" t="str">
        <f>IFERROR(IF(INDEX([1]!email[#All],MATCH(phone1819[[#This Row],[Combined]],[1]!email[[#All],[combine]],0),2)=0,"",INDEX([1]!email[#All],MATCH(phone1819[[#This Row],[Combined]],[1]!email[[#All],[combine]],0),2)),"")</f>
        <v>droberts@excelusa.com</v>
      </c>
      <c r="AG18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Louisiana </v>
      </c>
    </row>
    <row r="185" spans="1:33" ht="30" hidden="1" x14ac:dyDescent="0.25">
      <c r="A185" s="7">
        <v>140</v>
      </c>
      <c r="B185" s="7" t="str">
        <f>phone1819[[#This Row],[Company]]</f>
        <v>FKM Enterprises, LLC</v>
      </c>
      <c r="C185" s="8" t="s">
        <v>973</v>
      </c>
      <c r="D185" s="7" t="s">
        <v>130</v>
      </c>
      <c r="E185" s="9" t="s">
        <v>974</v>
      </c>
      <c r="F185" s="8" t="s">
        <v>975</v>
      </c>
      <c r="G185" s="7" t="s">
        <v>37</v>
      </c>
      <c r="H1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N581SF: STP</v>
      </c>
      <c r="I1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N581SF: MN</v>
      </c>
      <c r="J1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N581SF: United States</v>
      </c>
      <c r="K185" s="7" t="s">
        <v>976</v>
      </c>
      <c r="L18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St. Paul</v>
      </c>
      <c r="M18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MN</v>
      </c>
      <c r="N18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5" s="9" t="s">
        <v>977</v>
      </c>
      <c r="P185" s="9" t="s">
        <v>758</v>
      </c>
      <c r="Q185" s="9" t="s">
        <v>489</v>
      </c>
      <c r="R185" s="7"/>
      <c r="S18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Opens-4</v>
      </c>
      <c r="T18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5" s="7" t="str">
        <f>phone1819[[#This Row],[CONTACTFIRSTNAME]]&amp;"^"&amp;phone1819[[#This Row],[CONTACTLASTNAME]]&amp;"^"&amp;phone1819[[#This Row],[REGNBR]]</f>
        <v>Frederick^Martin^N581SF</v>
      </c>
      <c r="X18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5" s="37">
        <v>3</v>
      </c>
      <c r="Z185" s="14"/>
      <c r="AD185" s="9" t="str">
        <f>IFERROR(IF(INDEX([1]!email[#All],MATCH(phone1819[[#This Row],[Combined]],[1]!email[[#All],[combine]],0),2)=0,"",INDEX([1]!email[#All],MATCH(phone1819[[#This Row],[Combined]],[1]!email[[#All],[combine]],0),2)),"")</f>
        <v>fredm@dginv.com</v>
      </c>
      <c r="AG18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Minneapolis Minnesota</v>
      </c>
    </row>
    <row r="186" spans="1:33" ht="30" hidden="1" x14ac:dyDescent="0.25">
      <c r="A186" s="7">
        <v>140</v>
      </c>
      <c r="B186" s="7" t="str">
        <f>phone1819[[#This Row],[Company]]</f>
        <v>FKM Enterprises, LLC</v>
      </c>
      <c r="C186" s="8" t="s">
        <v>978</v>
      </c>
      <c r="D186" s="7" t="s">
        <v>450</v>
      </c>
      <c r="E186" s="9" t="s">
        <v>974</v>
      </c>
      <c r="F186" s="8" t="s">
        <v>975</v>
      </c>
      <c r="G186" s="7" t="s">
        <v>37</v>
      </c>
      <c r="H1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N581SF: STP</v>
      </c>
      <c r="I1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N581SF: MN</v>
      </c>
      <c r="J1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N581SF: United States</v>
      </c>
      <c r="K186" s="7" t="s">
        <v>976</v>
      </c>
      <c r="L18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St. Paul</v>
      </c>
      <c r="M18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MN</v>
      </c>
      <c r="N18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6" s="9" t="s">
        <v>977</v>
      </c>
      <c r="P186" s="9" t="s">
        <v>758</v>
      </c>
      <c r="Q186" s="9" t="s">
        <v>489</v>
      </c>
      <c r="R186" s="7"/>
      <c r="S18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Opens-4</v>
      </c>
      <c r="T18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6" s="7" t="str">
        <f>phone1819[[#This Row],[CONTACTFIRSTNAME]]&amp;"^"&amp;phone1819[[#This Row],[CONTACTLASTNAME]]&amp;"^"&amp;phone1819[[#This Row],[REGNBR]]</f>
        <v>Frederick^Martin^N581SF</v>
      </c>
      <c r="X18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6" s="37">
        <v>3</v>
      </c>
      <c r="Z186" s="14"/>
      <c r="AD186" s="9" t="str">
        <f>IFERROR(IF(INDEX([1]!email[#All],MATCH(phone1819[[#This Row],[Combined]],[1]!email[[#All],[combine]],0),2)=0,"",INDEX([1]!email[#All],MATCH(phone1819[[#This Row],[Combined]],[1]!email[[#All],[combine]],0),2)),"")</f>
        <v>fredm@dginv.com</v>
      </c>
      <c r="AG18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Minneapolis Minnesota</v>
      </c>
    </row>
    <row r="187" spans="1:33" hidden="1" x14ac:dyDescent="0.25">
      <c r="A187" s="7">
        <v>142</v>
      </c>
      <c r="B187" s="7" t="str">
        <f>phone1819[[#This Row],[Company]]</f>
        <v>Bravo Zulu G150, LLC</v>
      </c>
      <c r="C187" s="8" t="s">
        <v>979</v>
      </c>
      <c r="D187" s="7" t="s">
        <v>707</v>
      </c>
      <c r="E187" s="9" t="s">
        <v>980</v>
      </c>
      <c r="F187" s="8" t="s">
        <v>981</v>
      </c>
      <c r="G187" s="7" t="s">
        <v>37</v>
      </c>
      <c r="H1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N5950C: AZO</v>
      </c>
      <c r="I1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N5950C: MI</v>
      </c>
      <c r="J1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N5950C: United States</v>
      </c>
      <c r="K187" s="7" t="s">
        <v>982</v>
      </c>
      <c r="L18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Portage</v>
      </c>
      <c r="M18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8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7" s="9" t="s">
        <v>243</v>
      </c>
      <c r="P187" s="9" t="s">
        <v>983</v>
      </c>
      <c r="Q187" s="9" t="s">
        <v>108</v>
      </c>
      <c r="R187" s="7"/>
      <c r="S18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7" s="7" t="str">
        <f>phone1819[[#This Row],[CONTACTFIRSTNAME]]&amp;"^"&amp;phone1819[[#This Row],[CONTACTLASTNAME]]&amp;"^"&amp;phone1819[[#This Row],[REGNBR]]</f>
        <v>Scott^Sanderson^N5950C</v>
      </c>
      <c r="X18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7" s="13">
        <v>1</v>
      </c>
      <c r="Z187" s="14"/>
      <c r="AD18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87" s="28"/>
      <c r="AG18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Michigan (Kalamazoo, Battle Creek)</v>
      </c>
    </row>
    <row r="188" spans="1:33" ht="30" hidden="1" x14ac:dyDescent="0.25">
      <c r="A188" s="7">
        <v>144</v>
      </c>
      <c r="B188" s="7" t="str">
        <f>phone1819[[#This Row],[Company]]</f>
        <v>MHW Group Holdings, LLC</v>
      </c>
      <c r="C188" s="8" t="s">
        <v>984</v>
      </c>
      <c r="D188" s="7" t="s">
        <v>34</v>
      </c>
      <c r="E188" s="9" t="s">
        <v>985</v>
      </c>
      <c r="F188" s="8" t="s">
        <v>986</v>
      </c>
      <c r="G188" s="7" t="s">
        <v>175</v>
      </c>
      <c r="H1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N611NC: MTN</v>
      </c>
      <c r="I1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N611NC: MD</v>
      </c>
      <c r="J1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N611NC: United States</v>
      </c>
      <c r="K188" s="7" t="s">
        <v>987</v>
      </c>
      <c r="L18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Reisterstown</v>
      </c>
      <c r="M18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MD</v>
      </c>
      <c r="N18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8" s="9" t="s">
        <v>988</v>
      </c>
      <c r="P188" s="9" t="s">
        <v>989</v>
      </c>
      <c r="Q188" s="9" t="s">
        <v>990</v>
      </c>
      <c r="R188" s="7" t="s">
        <v>991</v>
      </c>
      <c r="S18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8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8" s="7" t="str">
        <f>phone1819[[#This Row],[CONTACTFIRSTNAME]]&amp;"^"&amp;phone1819[[#This Row],[CONTACTLASTNAME]]&amp;"^"&amp;phone1819[[#This Row],[REGNBR]]</f>
        <v>Marvin^Weiner^N611NC</v>
      </c>
      <c r="X18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8" s="37">
        <v>3</v>
      </c>
      <c r="Z188" s="14"/>
      <c r="AD188" s="9" t="str">
        <f>IFERROR(IF(INDEX([1]!email[#All],MATCH(phone1819[[#This Row],[Combined]],[1]!email[[#All],[combine]],0),2)=0,"",INDEX([1]!email[#All],MATCH(phone1819[[#This Row],[Combined]],[1]!email[[#All],[combine]],0),2)),"")</f>
        <v>mhweiner@mhwgroup.com</v>
      </c>
      <c r="AG18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Baltimore and Annapolis Maryland</v>
      </c>
    </row>
    <row r="189" spans="1:33" ht="60" hidden="1" x14ac:dyDescent="0.25">
      <c r="A189" s="7">
        <v>150</v>
      </c>
      <c r="B189" s="7" t="str">
        <f>phone1819[[#This Row],[Company]]</f>
        <v>Sanderson Farms, Inc.</v>
      </c>
      <c r="C189" s="8" t="s">
        <v>992</v>
      </c>
      <c r="D189" s="7" t="s">
        <v>121</v>
      </c>
      <c r="E189" s="9" t="s">
        <v>993</v>
      </c>
      <c r="F189" s="27" t="s">
        <v>994</v>
      </c>
      <c r="G189" s="7" t="s">
        <v>175</v>
      </c>
      <c r="H1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N637SF: LUL
N636SF: LUL
N639SF: LUL
N622SF: LUL</v>
      </c>
      <c r="I1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N637SF: MS
N636SF: MS
N639SF: MS
N622SF: MS</v>
      </c>
      <c r="J1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N637SF: United States
N636SF: United States
N639SF: United States
N622SF: United States</v>
      </c>
      <c r="K189" s="7" t="s">
        <v>995</v>
      </c>
      <c r="L18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Laurel</v>
      </c>
      <c r="M18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8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9" s="9" t="s">
        <v>996</v>
      </c>
      <c r="P189" s="9" t="s">
        <v>997</v>
      </c>
      <c r="Q189" s="9" t="s">
        <v>998</v>
      </c>
      <c r="R189" s="7" t="s">
        <v>999</v>
      </c>
      <c r="S18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8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9" s="7" t="str">
        <f>phone1819[[#This Row],[CONTACTFIRSTNAME]]&amp;"^"&amp;phone1819[[#This Row],[CONTACTLASTNAME]]&amp;"^"&amp;phone1819[[#This Row],[REGNBR]]</f>
        <v>Zane^Lambert^N637SF, N636SF, N639SF, N622SF</v>
      </c>
      <c r="X18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9" s="13">
        <v>1</v>
      </c>
      <c r="Z189" s="14"/>
      <c r="AD189" s="9" t="str">
        <f>IFERROR(IF(INDEX([1]!email[#All],MATCH(phone1819[[#This Row],[Combined]],[1]!email[[#All],[combine]],0),2)=0,"",INDEX([1]!email[#All],MATCH(phone1819[[#This Row],[Combined]],[1]!email[[#All],[combine]],0),2)),"")</f>
        <v>zane.lambert@sandersonfarms.com</v>
      </c>
      <c r="AG18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Mississippi</v>
      </c>
    </row>
    <row r="190" spans="1:33" ht="30" hidden="1" x14ac:dyDescent="0.25">
      <c r="A190" s="7">
        <v>154</v>
      </c>
      <c r="B190" s="7" t="str">
        <f>phone1819[[#This Row],[Company]]</f>
        <v>Drury Development Corporation</v>
      </c>
      <c r="C190" s="8" t="s">
        <v>1000</v>
      </c>
      <c r="D190" s="7" t="s">
        <v>34</v>
      </c>
      <c r="E190" s="9" t="s">
        <v>1001</v>
      </c>
      <c r="F190" s="27" t="s">
        <v>1002</v>
      </c>
      <c r="G190" s="7" t="s">
        <v>175</v>
      </c>
      <c r="H1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N650DH: SUS
N651DH: SUS</v>
      </c>
      <c r="I1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N650DH: MO
N651DH: MO</v>
      </c>
      <c r="J1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N650DH: United States
N651DH: United States</v>
      </c>
      <c r="K190" s="7" t="s">
        <v>1003</v>
      </c>
      <c r="L19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Des Peres</v>
      </c>
      <c r="M19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MO</v>
      </c>
      <c r="N19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90" s="9" t="s">
        <v>84</v>
      </c>
      <c r="P190" s="9" t="s">
        <v>1004</v>
      </c>
      <c r="Q190" s="9" t="s">
        <v>212</v>
      </c>
      <c r="R190" s="7"/>
      <c r="S19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0" s="7" t="str">
        <f>phone1819[[#This Row],[CONTACTFIRSTNAME]]&amp;"^"&amp;phone1819[[#This Row],[CONTACTLASTNAME]]&amp;"^"&amp;phone1819[[#This Row],[REGNBR]]</f>
        <v>Bob^Schrock^N650DH, N651DH</v>
      </c>
      <c r="X19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0" s="13">
        <v>1</v>
      </c>
      <c r="Z190" s="14"/>
      <c r="AD19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9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Saint Louis metropolitan area of Missouri</v>
      </c>
    </row>
    <row r="191" spans="1:33" ht="30" hidden="1" x14ac:dyDescent="0.25">
      <c r="A191" s="7">
        <v>154</v>
      </c>
      <c r="B191" s="7" t="str">
        <f>phone1819[[#This Row],[Company]]</f>
        <v>Drury Development Corporation</v>
      </c>
      <c r="C191" s="8" t="s">
        <v>1000</v>
      </c>
      <c r="D191" s="7" t="s">
        <v>34</v>
      </c>
      <c r="E191" s="9" t="s">
        <v>1001</v>
      </c>
      <c r="F191" s="27" t="s">
        <v>1002</v>
      </c>
      <c r="G191" s="7" t="s">
        <v>175</v>
      </c>
      <c r="H1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N650DH: SUS
N651DH: SUS</v>
      </c>
      <c r="I1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N650DH: MO
N651DH: MO</v>
      </c>
      <c r="J1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N650DH: United States
N651DH: United States</v>
      </c>
      <c r="K191" s="7" t="s">
        <v>1003</v>
      </c>
      <c r="L19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Des Peres</v>
      </c>
      <c r="M19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MO</v>
      </c>
      <c r="N19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91" s="9" t="s">
        <v>1005</v>
      </c>
      <c r="P191" s="9" t="s">
        <v>1006</v>
      </c>
      <c r="Q191" s="9" t="s">
        <v>1007</v>
      </c>
      <c r="R191" s="7"/>
      <c r="S19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1" s="7" t="str">
        <f>phone1819[[#This Row],[CONTACTFIRSTNAME]]&amp;"^"&amp;phone1819[[#This Row],[CONTACTLASTNAME]]&amp;"^"&amp;phone1819[[#This Row],[REGNBR]]</f>
        <v>Larry^Hasselfeld^N650DH, N651DH</v>
      </c>
      <c r="X19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1" s="13">
        <v>1</v>
      </c>
      <c r="Z191" s="14"/>
      <c r="AD19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9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Saint Louis metropolitan area of Missouri</v>
      </c>
    </row>
    <row r="192" spans="1:33" ht="30" hidden="1" x14ac:dyDescent="0.25">
      <c r="A192" s="7">
        <v>248</v>
      </c>
      <c r="B192" s="7" t="str">
        <f>phone1819[[#This Row],[Company]]</f>
        <v>Aerocentro de Servicios, CA</v>
      </c>
      <c r="C192" s="8" t="s">
        <v>1008</v>
      </c>
      <c r="D192" s="7" t="s">
        <v>111</v>
      </c>
      <c r="E192" s="9" t="s">
        <v>1009</v>
      </c>
      <c r="F192" s="8" t="s">
        <v>1010</v>
      </c>
      <c r="G192" s="7" t="s">
        <v>69</v>
      </c>
      <c r="H19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YV3119: </v>
      </c>
      <c r="I19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YV3119: </v>
      </c>
      <c r="J19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YV3119: Venezuela</v>
      </c>
      <c r="K192" s="7" t="s">
        <v>1011</v>
      </c>
      <c r="L19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Chiao, Caracas</v>
      </c>
      <c r="M19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Venezuela</v>
      </c>
      <c r="O192" s="9" t="s">
        <v>850</v>
      </c>
      <c r="P192" s="9" t="s">
        <v>1012</v>
      </c>
      <c r="Q192" s="9" t="s">
        <v>51</v>
      </c>
      <c r="R192" s="7" t="s">
        <v>1013</v>
      </c>
      <c r="S19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Opens-1, Clicks-1</v>
      </c>
      <c r="T19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2" s="7" t="str">
        <f>phone1819[[#This Row],[CONTACTFIRSTNAME]]&amp;"^"&amp;phone1819[[#This Row],[CONTACTLASTNAME]]&amp;"^"&amp;phone1819[[#This Row],[REGNBR]]</f>
        <v>Miguel^Benatar^YV3119</v>
      </c>
      <c r="X19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2" s="10"/>
      <c r="AB192" s="7"/>
      <c r="AC192" s="7"/>
      <c r="AD192" s="7" t="str">
        <f>IFERROR(IF(INDEX([1]!email[#All],MATCH(phone1819[[#This Row],[Combined]],[1]!email[[#All],[combine]],0),2)=0,"",INDEX([1]!email[#All],MATCH(phone1819[[#This Row],[Combined]],[1]!email[[#All],[combine]],0),2)),"")</f>
        <v>mbenatar@aerocentro.com</v>
      </c>
      <c r="AE192"/>
      <c r="AF192" s="30"/>
      <c r="AG19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3" spans="1:33" ht="30" hidden="1" x14ac:dyDescent="0.25">
      <c r="A193" s="7">
        <v>248</v>
      </c>
      <c r="B193" s="7" t="str">
        <f>phone1819[[#This Row],[Company]]</f>
        <v>Aerocentro de Servicios, CA</v>
      </c>
      <c r="C193" s="8" t="s">
        <v>1014</v>
      </c>
      <c r="D193" s="7" t="s">
        <v>130</v>
      </c>
      <c r="E193" s="9" t="s">
        <v>1009</v>
      </c>
      <c r="F193" s="8" t="s">
        <v>1010</v>
      </c>
      <c r="G193" s="7" t="s">
        <v>69</v>
      </c>
      <c r="H1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YV3119: </v>
      </c>
      <c r="I1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YV3119: </v>
      </c>
      <c r="J1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YV3119: Venezuela</v>
      </c>
      <c r="K193" s="7" t="s">
        <v>1011</v>
      </c>
      <c r="L19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Chiao, Caracas</v>
      </c>
      <c r="M19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Venezuela</v>
      </c>
      <c r="O193" s="9" t="s">
        <v>850</v>
      </c>
      <c r="P193" s="9" t="s">
        <v>1012</v>
      </c>
      <c r="Q193" s="9" t="s">
        <v>51</v>
      </c>
      <c r="R193" s="7" t="s">
        <v>1013</v>
      </c>
      <c r="S19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Opens-1, Clicks-1</v>
      </c>
      <c r="T19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3" s="7" t="str">
        <f>phone1819[[#This Row],[CONTACTFIRSTNAME]]&amp;"^"&amp;phone1819[[#This Row],[CONTACTLASTNAME]]&amp;"^"&amp;phone1819[[#This Row],[REGNBR]]</f>
        <v>Miguel^Benatar^YV3119</v>
      </c>
      <c r="X19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3" s="10"/>
      <c r="AB193" s="7"/>
      <c r="AC193" s="7"/>
      <c r="AD193" s="7" t="str">
        <f>IFERROR(IF(INDEX([1]!email[#All],MATCH(phone1819[[#This Row],[Combined]],[1]!email[[#All],[combine]],0),2)=0,"",INDEX([1]!email[#All],MATCH(phone1819[[#This Row],[Combined]],[1]!email[[#All],[combine]],0),2)),"")</f>
        <v>mbenatar@aerocentro.com</v>
      </c>
      <c r="AE193"/>
      <c r="AF193" s="30"/>
      <c r="AG19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4" spans="1:33" ht="30" hidden="1" x14ac:dyDescent="0.25">
      <c r="A194" s="7">
        <v>228</v>
      </c>
      <c r="B194" s="7" t="str">
        <f>phone1819[[#This Row],[Company]]</f>
        <v>Gov't of Mexico - Air Force</v>
      </c>
      <c r="C194" s="8" t="s">
        <v>1015</v>
      </c>
      <c r="D194" s="7" t="s">
        <v>66</v>
      </c>
      <c r="E194" s="9" t="s">
        <v>1016</v>
      </c>
      <c r="F194" s="27" t="s">
        <v>1017</v>
      </c>
      <c r="G194" s="7" t="s">
        <v>175</v>
      </c>
      <c r="H1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TP-08: 
XC-LOI: </v>
      </c>
      <c r="I1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TP-08: 
XC-LOI: </v>
      </c>
      <c r="J1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TP-08: Mexico
XC-LOI: Mexico</v>
      </c>
      <c r="K194" s="7" t="s">
        <v>1018</v>
      </c>
      <c r="L19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Mexico, DF</v>
      </c>
      <c r="M19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94" s="9" t="s">
        <v>1019</v>
      </c>
      <c r="P194" s="9" t="s">
        <v>1020</v>
      </c>
      <c r="Q194" s="9" t="s">
        <v>1021</v>
      </c>
      <c r="R194" s="7" t="s">
        <v>1022</v>
      </c>
      <c r="S19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4" s="7" t="str">
        <f>phone1819[[#This Row],[CONTACTFIRSTNAME]]&amp;"^"&amp;phone1819[[#This Row],[CONTACTLASTNAME]]&amp;"^"&amp;phone1819[[#This Row],[REGNBR]]</f>
        <v>Carlos^Rodriguez Munguia^TP-08, XC-LOI</v>
      </c>
      <c r="X19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4" s="10"/>
      <c r="AB194" s="7"/>
      <c r="AC194" s="7"/>
      <c r="AD194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94"/>
      <c r="AF194" s="30"/>
      <c r="AG19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5" spans="1:33" ht="30" hidden="1" x14ac:dyDescent="0.25">
      <c r="A195" s="7">
        <v>228</v>
      </c>
      <c r="B195" s="7" t="str">
        <f>phone1819[[#This Row],[Company]]</f>
        <v>Gov't of Mexico - Air Force</v>
      </c>
      <c r="C195" s="8" t="s">
        <v>1023</v>
      </c>
      <c r="D195" s="7" t="s">
        <v>76</v>
      </c>
      <c r="E195" s="9" t="s">
        <v>1016</v>
      </c>
      <c r="F195" s="27" t="s">
        <v>1017</v>
      </c>
      <c r="G195" s="7" t="s">
        <v>175</v>
      </c>
      <c r="H1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TP-08: 
XC-LOI: </v>
      </c>
      <c r="I1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TP-08: 
XC-LOI: </v>
      </c>
      <c r="J1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TP-08: Mexico
XC-LOI: Mexico</v>
      </c>
      <c r="K195" s="7" t="s">
        <v>1018</v>
      </c>
      <c r="L19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Mexico, DF</v>
      </c>
      <c r="M19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95" s="9" t="s">
        <v>1019</v>
      </c>
      <c r="P195" s="9" t="s">
        <v>1020</v>
      </c>
      <c r="Q195" s="9" t="s">
        <v>1021</v>
      </c>
      <c r="R195" s="7" t="s">
        <v>1022</v>
      </c>
      <c r="S19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5" s="7" t="str">
        <f>phone1819[[#This Row],[CONTACTFIRSTNAME]]&amp;"^"&amp;phone1819[[#This Row],[CONTACTLASTNAME]]&amp;"^"&amp;phone1819[[#This Row],[REGNBR]]</f>
        <v>Carlos^Rodriguez Munguia^TP-08, XC-LOI</v>
      </c>
      <c r="X19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5" s="10"/>
      <c r="AB195" s="7"/>
      <c r="AC195" s="7"/>
      <c r="AD195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95"/>
      <c r="AF195" s="30"/>
      <c r="AG19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6" spans="1:33" hidden="1" x14ac:dyDescent="0.25">
      <c r="A196" s="7">
        <v>202</v>
      </c>
      <c r="B196" s="7" t="str">
        <f>phone1819[[#This Row],[Company]]</f>
        <v>Golden Gate International Corp., LLC</v>
      </c>
      <c r="C196" s="8" t="s">
        <v>1024</v>
      </c>
      <c r="D196" s="7" t="s">
        <v>76</v>
      </c>
      <c r="E196" s="9" t="s">
        <v>1025</v>
      </c>
      <c r="F196" s="8" t="s">
        <v>1026</v>
      </c>
      <c r="G196" s="7" t="s">
        <v>37</v>
      </c>
      <c r="H1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N963CH: BAQ</v>
      </c>
      <c r="I1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N963CH: </v>
      </c>
      <c r="J1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N963CH: Colombia</v>
      </c>
      <c r="K196" s="7" t="s">
        <v>1027</v>
      </c>
      <c r="L19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Panama</v>
      </c>
      <c r="M19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Panama</v>
      </c>
      <c r="O196" s="9" t="s">
        <v>1028</v>
      </c>
      <c r="P196" s="9" t="s">
        <v>1029</v>
      </c>
      <c r="Q196" s="9" t="s">
        <v>73</v>
      </c>
      <c r="R196" s="7"/>
      <c r="S19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96" s="7" t="str">
        <f>phone1819[[#This Row],[CONTACTFIRSTNAME]]&amp;"^"&amp;phone1819[[#This Row],[CONTACTLASTNAME]]&amp;"^"&amp;phone1819[[#This Row],[REGNBR]]</f>
        <v>Jose^Carbonell^N963CH</v>
      </c>
      <c r="X19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6" s="10"/>
      <c r="AB196" s="7"/>
      <c r="AC196" s="7"/>
      <c r="AD196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96"/>
      <c r="AF196" s="30"/>
      <c r="AG19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7" spans="1:33" ht="30" hidden="1" x14ac:dyDescent="0.25">
      <c r="A197" s="7">
        <v>238</v>
      </c>
      <c r="B197" s="7" t="str">
        <f>phone1819[[#This Row],[Company]]</f>
        <v>King Jets Pvt. Ltd.</v>
      </c>
      <c r="C197" s="8" t="s">
        <v>1030</v>
      </c>
      <c r="D197" s="7" t="s">
        <v>34</v>
      </c>
      <c r="E197" s="9" t="s">
        <v>1031</v>
      </c>
      <c r="F197" s="8" t="s">
        <v>1032</v>
      </c>
      <c r="G197" s="7" t="s">
        <v>175</v>
      </c>
      <c r="H1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VT-KZN: MAA</v>
      </c>
      <c r="I1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VT-KZN: </v>
      </c>
      <c r="J1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VT-KZN: India</v>
      </c>
      <c r="K197" s="7" t="s">
        <v>1033</v>
      </c>
      <c r="L19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Royapettah, Chennai</v>
      </c>
      <c r="M19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97" s="9" t="s">
        <v>1034</v>
      </c>
      <c r="P197" s="9" t="s">
        <v>1035</v>
      </c>
      <c r="Q197" s="9" t="s">
        <v>155</v>
      </c>
      <c r="R197" s="7"/>
      <c r="S19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7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Ankit^Kumar Jain^VT-KZN</v>
      </c>
      <c r="V197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Sunil^
Kumar^VT-KZN</v>
      </c>
      <c r="X197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97" s="10"/>
      <c r="AB197" s="7"/>
      <c r="AC197" s="7"/>
      <c r="AD19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97"/>
      <c r="AF197" s="30"/>
      <c r="AG19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8" spans="1:33" ht="30" hidden="1" x14ac:dyDescent="0.25">
      <c r="A198" s="7">
        <v>238</v>
      </c>
      <c r="B198" s="7" t="str">
        <f>phone1819[[#This Row],[Company]]</f>
        <v>King Jets Pvt. Ltd.</v>
      </c>
      <c r="C198" s="8" t="s">
        <v>1036</v>
      </c>
      <c r="D198" s="7" t="s">
        <v>130</v>
      </c>
      <c r="E198" s="9" t="s">
        <v>1031</v>
      </c>
      <c r="F198" s="8" t="s">
        <v>1032</v>
      </c>
      <c r="G198" s="7" t="s">
        <v>37</v>
      </c>
      <c r="H19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VT-KZN: MAA</v>
      </c>
      <c r="I19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VT-KZN: </v>
      </c>
      <c r="J19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VT-KZN: India</v>
      </c>
      <c r="K198" s="7" t="s">
        <v>1033</v>
      </c>
      <c r="L19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Royapettah, Chennai</v>
      </c>
      <c r="M19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98" s="9" t="s">
        <v>1037</v>
      </c>
      <c r="P198" s="9" t="s">
        <v>1038</v>
      </c>
      <c r="Q198" s="9" t="s">
        <v>155</v>
      </c>
      <c r="R198" s="7"/>
      <c r="S19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9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8" s="7" t="str">
        <f>phone1819[[#This Row],[CONTACTFIRSTNAME]]&amp;"^"&amp;phone1819[[#This Row],[CONTACTLASTNAME]]&amp;"^"&amp;phone1819[[#This Row],[REGNBR]]</f>
        <v>Sunil^Kumar^VT-KZN</v>
      </c>
      <c r="X19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8" s="10"/>
      <c r="AB198" s="7"/>
      <c r="AC198" s="7"/>
      <c r="AD198" s="7" t="str">
        <f>IFERROR(IF(INDEX([1]!email[#All],MATCH(phone1819[[#This Row],[Combined]],[1]!email[[#All],[combine]],0),2)=0,"",INDEX([1]!email[#All],MATCH(phone1819[[#This Row],[Combined]],[1]!email[[#All],[combine]],0),2)),"")</f>
        <v>am@kingjets.in</v>
      </c>
      <c r="AE198"/>
      <c r="AF198" s="30"/>
      <c r="AG19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9" spans="1:33" ht="30" hidden="1" x14ac:dyDescent="0.25">
      <c r="A199" s="7">
        <v>238</v>
      </c>
      <c r="B199" s="7" t="str">
        <f>phone1819[[#This Row],[Company]]</f>
        <v>King Jets Pvt. Ltd.</v>
      </c>
      <c r="C199" s="8" t="s">
        <v>1039</v>
      </c>
      <c r="D199" s="7" t="s">
        <v>450</v>
      </c>
      <c r="E199" s="9" t="s">
        <v>1031</v>
      </c>
      <c r="F199" s="8" t="s">
        <v>1032</v>
      </c>
      <c r="G199" s="7" t="s">
        <v>37</v>
      </c>
      <c r="H1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VT-KZN: MAA</v>
      </c>
      <c r="I1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VT-KZN: </v>
      </c>
      <c r="J1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VT-KZN: India</v>
      </c>
      <c r="K199" s="7" t="s">
        <v>1033</v>
      </c>
      <c r="L19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Royapettah, Chennai</v>
      </c>
      <c r="M19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99" s="9" t="s">
        <v>1037</v>
      </c>
      <c r="P199" s="9" t="s">
        <v>1038</v>
      </c>
      <c r="Q199" s="9" t="s">
        <v>155</v>
      </c>
      <c r="R199" s="7"/>
      <c r="S19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9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9" s="7" t="str">
        <f>phone1819[[#This Row],[CONTACTFIRSTNAME]]&amp;"^"&amp;phone1819[[#This Row],[CONTACTLASTNAME]]&amp;"^"&amp;phone1819[[#This Row],[REGNBR]]</f>
        <v>Sunil^Kumar^VT-KZN</v>
      </c>
      <c r="X19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9" s="10"/>
      <c r="AB199" s="7"/>
      <c r="AC199" s="7"/>
      <c r="AD199" s="7" t="str">
        <f>IFERROR(IF(INDEX([1]!email[#All],MATCH(phone1819[[#This Row],[Combined]],[1]!email[[#All],[combine]],0),2)=0,"",INDEX([1]!email[#All],MATCH(phone1819[[#This Row],[Combined]],[1]!email[[#All],[combine]],0),2)),"")</f>
        <v>am@kingjets.in</v>
      </c>
      <c r="AE199"/>
      <c r="AF199" s="30"/>
      <c r="AG19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0" spans="1:33" ht="30" hidden="1" x14ac:dyDescent="0.25">
      <c r="A200" s="7">
        <v>160</v>
      </c>
      <c r="B200" s="7" t="str">
        <f>phone1819[[#This Row],[Company]]</f>
        <v>Milloaks, LLC</v>
      </c>
      <c r="C200" s="8" t="s">
        <v>1040</v>
      </c>
      <c r="D200" s="7" t="s">
        <v>34</v>
      </c>
      <c r="E200" s="9" t="s">
        <v>1041</v>
      </c>
      <c r="F200" s="8" t="s">
        <v>1042</v>
      </c>
      <c r="G200" s="7" t="s">
        <v>37</v>
      </c>
      <c r="H20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N6950C: SLC</v>
      </c>
      <c r="I20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N6950C: UT</v>
      </c>
      <c r="J20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N6950C: United States</v>
      </c>
      <c r="K200" s="7" t="s">
        <v>1043</v>
      </c>
      <c r="L20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200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20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0" s="9" t="s">
        <v>442</v>
      </c>
      <c r="P200" s="9" t="s">
        <v>1044</v>
      </c>
      <c r="Q200" s="9" t="s">
        <v>73</v>
      </c>
      <c r="R200" s="7"/>
      <c r="S20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0" s="7" t="str">
        <f>phone1819[[#This Row],[CONTACTFIRSTNAME]]&amp;"^"&amp;phone1819[[#This Row],[CONTACTLASTNAME]]&amp;"^"&amp;phone1819[[#This Row],[REGNBR]]</f>
        <v>Randy^Okland^N6950C</v>
      </c>
      <c r="X20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0" s="37">
        <v>3</v>
      </c>
      <c r="Z200" s="14"/>
      <c r="AD200" s="9" t="str">
        <f>IFERROR(IF(INDEX([1]!email[#All],MATCH(phone1819[[#This Row],[Combined]],[1]!email[[#All],[combine]],0),2)=0,"",INDEX([1]!email[#All],MATCH(phone1819[[#This Row],[Combined]],[1]!email[[#All],[combine]],0),2)),"")</f>
        <v>randy.okland@okland.com</v>
      </c>
      <c r="AG20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Utah</v>
      </c>
    </row>
    <row r="201" spans="1:33" ht="45" hidden="1" x14ac:dyDescent="0.25">
      <c r="A201" s="7">
        <v>40</v>
      </c>
      <c r="B201" s="7" t="str">
        <f>phone1819[[#This Row],[Company]]</f>
        <v>Dorado Aviation, LLC</v>
      </c>
      <c r="C201" s="8" t="s">
        <v>1045</v>
      </c>
      <c r="D201" s="7" t="s">
        <v>34</v>
      </c>
      <c r="E201" s="9" t="s">
        <v>1046</v>
      </c>
      <c r="F201" s="8" t="s">
        <v>1047</v>
      </c>
      <c r="G201" s="7" t="s">
        <v>175</v>
      </c>
      <c r="H2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N123QU: SIG</v>
      </c>
      <c r="I2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N123QU: </v>
      </c>
      <c r="J2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N123QU: Puerto Rico</v>
      </c>
      <c r="K201" s="7" t="s">
        <v>1048</v>
      </c>
      <c r="L20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Guaynabo</v>
      </c>
      <c r="M20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0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201" s="9" t="s">
        <v>1049</v>
      </c>
      <c r="P201" s="9" t="s">
        <v>1050</v>
      </c>
      <c r="Q201" s="9" t="s">
        <v>1051</v>
      </c>
      <c r="R201" s="7"/>
      <c r="S20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1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Ricardo^Gonzalez^N123QU</v>
      </c>
      <c r="V201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Jose^
Quiros Jorge^N123QU</v>
      </c>
      <c r="X201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201" s="10"/>
      <c r="AB201" s="7"/>
      <c r="AC201" s="7"/>
      <c r="AD201" s="7" t="str">
        <f>IFERROR(IF(INDEX([1]!email[#All],MATCH(phone1819[[#This Row],[Combined]],[1]!email[[#All],[combine]],0),2)=0,"",INDEX([1]!email[#All],MATCH(phone1819[[#This Row],[Combined]],[1]!email[[#All],[combine]],0),2)),"")</f>
        <v>rgonzalez@mmc-pr.com</v>
      </c>
      <c r="AE201"/>
      <c r="AF201" s="30"/>
      <c r="AG20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2" spans="1:33" ht="30" hidden="1" x14ac:dyDescent="0.25">
      <c r="A202" s="7">
        <v>40</v>
      </c>
      <c r="B202" s="7" t="str">
        <f>phone1819[[#This Row],[Company]]</f>
        <v>Dorado Aviation, LLC</v>
      </c>
      <c r="C202" s="8" t="s">
        <v>1052</v>
      </c>
      <c r="D202" s="7" t="s">
        <v>130</v>
      </c>
      <c r="E202" s="9" t="s">
        <v>1046</v>
      </c>
      <c r="F202" s="8" t="s">
        <v>1047</v>
      </c>
      <c r="G202" s="7" t="s">
        <v>258</v>
      </c>
      <c r="H2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N123QU: SIG</v>
      </c>
      <c r="I2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N123QU: </v>
      </c>
      <c r="J2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N123QU: Puerto Rico</v>
      </c>
      <c r="K202" s="7" t="s">
        <v>1048</v>
      </c>
      <c r="L20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Guaynabo</v>
      </c>
      <c r="M20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0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202" s="9" t="s">
        <v>1053</v>
      </c>
      <c r="P202" s="9" t="s">
        <v>1054</v>
      </c>
      <c r="Q202" s="9" t="s">
        <v>1055</v>
      </c>
      <c r="R202" s="7"/>
      <c r="S20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2" s="7" t="str">
        <f>phone1819[[#This Row],[CONTACTFIRSTNAME]]&amp;"^"&amp;phone1819[[#This Row],[CONTACTLASTNAME]]&amp;"^"&amp;phone1819[[#This Row],[REGNBR]]</f>
        <v>Ricardo^Gonzalez^N123QU</v>
      </c>
      <c r="X20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2" s="10"/>
      <c r="AB202" s="7"/>
      <c r="AC202" s="7"/>
      <c r="AD202" s="7" t="str">
        <f>IFERROR(IF(INDEX([1]!email[#All],MATCH(phone1819[[#This Row],[Combined]],[1]!email[[#All],[combine]],0),2)=0,"",INDEX([1]!email[#All],MATCH(phone1819[[#This Row],[Combined]],[1]!email[[#All],[combine]],0),2)),"")</f>
        <v>rgonzalez@mmc-pr.com</v>
      </c>
      <c r="AE202"/>
      <c r="AF202" s="30"/>
      <c r="AG20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3" spans="1:33" ht="30" hidden="1" x14ac:dyDescent="0.25">
      <c r="A203" s="7">
        <v>40</v>
      </c>
      <c r="B203" s="7" t="str">
        <f>phone1819[[#This Row],[Company]]</f>
        <v>Dorado Aviation, LLC</v>
      </c>
      <c r="C203" s="8" t="s">
        <v>1056</v>
      </c>
      <c r="D203" s="7" t="s">
        <v>450</v>
      </c>
      <c r="E203" s="9" t="s">
        <v>1046</v>
      </c>
      <c r="F203" s="8" t="s">
        <v>1047</v>
      </c>
      <c r="G203" s="7" t="s">
        <v>258</v>
      </c>
      <c r="H2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N123QU: SIG</v>
      </c>
      <c r="I2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N123QU: </v>
      </c>
      <c r="J2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N123QU: Puerto Rico</v>
      </c>
      <c r="K203" s="7" t="s">
        <v>1048</v>
      </c>
      <c r="L20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Guaynabo</v>
      </c>
      <c r="M20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0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203" s="9" t="s">
        <v>1053</v>
      </c>
      <c r="P203" s="9" t="s">
        <v>1054</v>
      </c>
      <c r="Q203" s="9" t="s">
        <v>1055</v>
      </c>
      <c r="R203" s="7"/>
      <c r="S20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3" s="7" t="str">
        <f>phone1819[[#This Row],[CONTACTFIRSTNAME]]&amp;"^"&amp;phone1819[[#This Row],[CONTACTLASTNAME]]&amp;"^"&amp;phone1819[[#This Row],[REGNBR]]</f>
        <v>Ricardo^Gonzalez^N123QU</v>
      </c>
      <c r="X20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3" s="10"/>
      <c r="AB203" s="7"/>
      <c r="AC203" s="7"/>
      <c r="AD203" s="7" t="str">
        <f>IFERROR(IF(INDEX([1]!email[#All],MATCH(phone1819[[#This Row],[Combined]],[1]!email[[#All],[combine]],0),2)=0,"",INDEX([1]!email[#All],MATCH(phone1819[[#This Row],[Combined]],[1]!email[[#All],[combine]],0),2)),"")</f>
        <v>rgonzalez@mmc-pr.com</v>
      </c>
      <c r="AE203"/>
      <c r="AF203" s="30"/>
      <c r="AG20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4" spans="1:33" hidden="1" x14ac:dyDescent="0.25">
      <c r="A204" s="7">
        <v>162</v>
      </c>
      <c r="B204" s="7" t="str">
        <f>phone1819[[#This Row],[Company]]</f>
        <v>Frank's Management Company, LLC</v>
      </c>
      <c r="C204" s="8"/>
      <c r="D204" s="7" t="s">
        <v>157</v>
      </c>
      <c r="E204" s="9" t="s">
        <v>1057</v>
      </c>
      <c r="F204" s="8" t="s">
        <v>1058</v>
      </c>
      <c r="G204" s="7" t="s">
        <v>391</v>
      </c>
      <c r="H20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N700FA: SHV</v>
      </c>
      <c r="I204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N700FA: LA</v>
      </c>
      <c r="J204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N700FA: United States</v>
      </c>
      <c r="K204" s="7" t="s">
        <v>1059</v>
      </c>
      <c r="L20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Shreveport</v>
      </c>
      <c r="M20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LA</v>
      </c>
      <c r="N20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4" s="9" t="s">
        <v>323</v>
      </c>
      <c r="P204" s="9" t="s">
        <v>785</v>
      </c>
      <c r="Q204" s="9" t="s">
        <v>212</v>
      </c>
      <c r="R204" s="7" t="str">
        <f>IFERROR(INDEX([1]!JETNET[#All],MATCH(,[1]!JETNET[[#All],[COMPANYNAME]],0),MATCH("COMPWEBADDRESS",[1]!JETNET[#Headers],0)),"")</f>
        <v/>
      </c>
      <c r="S20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0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4" s="7" t="str">
        <f>phone1819[[#This Row],[CONTACTFIRSTNAME]]&amp;"^"&amp;phone1819[[#This Row],[CONTACTLASTNAME]]&amp;"^"&amp;phone1819[[#This Row],[REGNBR]]</f>
        <v>Kevin^Jones^N700FA</v>
      </c>
      <c r="X20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4" s="13">
        <v>1</v>
      </c>
      <c r="Z204" s="14"/>
      <c r="AD20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0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5" spans="1:33" hidden="1" x14ac:dyDescent="0.25">
      <c r="A205" s="7">
        <v>162</v>
      </c>
      <c r="B205" s="7" t="str">
        <f>phone1819[[#This Row],[Company]]</f>
        <v>Jet Flight, LLC</v>
      </c>
      <c r="C205" s="8" t="s">
        <v>1060</v>
      </c>
      <c r="D205" s="7" t="s">
        <v>34</v>
      </c>
      <c r="E205" s="9" t="s">
        <v>1057</v>
      </c>
      <c r="F205" s="8" t="s">
        <v>1058</v>
      </c>
      <c r="G205" s="7" t="s">
        <v>37</v>
      </c>
      <c r="H2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N700FA: SHV</v>
      </c>
      <c r="I2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N700FA: LA</v>
      </c>
      <c r="J2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N700FA: United States</v>
      </c>
      <c r="K205" s="7" t="s">
        <v>1061</v>
      </c>
      <c r="L20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Shreveport</v>
      </c>
      <c r="M20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LA</v>
      </c>
      <c r="N20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5" s="9" t="s">
        <v>1062</v>
      </c>
      <c r="P205" s="9" t="s">
        <v>1063</v>
      </c>
      <c r="Q205" s="9" t="s">
        <v>73</v>
      </c>
      <c r="R205" s="7"/>
      <c r="S20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0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5" s="7" t="str">
        <f>phone1819[[#This Row],[CONTACTFIRSTNAME]]&amp;"^"&amp;phone1819[[#This Row],[CONTACTLASTNAME]]&amp;"^"&amp;phone1819[[#This Row],[REGNBR]]</f>
        <v>Bobby^Jelks^N700FA</v>
      </c>
      <c r="X20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5" s="19">
        <v>2</v>
      </c>
      <c r="Z205" s="14"/>
      <c r="AD20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0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Lake Charles and Shreveport Louisiana</v>
      </c>
    </row>
    <row r="206" spans="1:33" hidden="1" x14ac:dyDescent="0.25">
      <c r="A206" s="7">
        <v>164</v>
      </c>
      <c r="B206" s="7" t="str">
        <f>phone1819[[#This Row],[Company]]</f>
        <v>Full Send Aviation, LLC</v>
      </c>
      <c r="C206" s="8" t="s">
        <v>1064</v>
      </c>
      <c r="D206" s="7" t="s">
        <v>121</v>
      </c>
      <c r="E206" s="9" t="s">
        <v>1065</v>
      </c>
      <c r="F206" s="8" t="s">
        <v>1066</v>
      </c>
      <c r="G206" s="7" t="s">
        <v>37</v>
      </c>
      <c r="H2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N703HA: ILM</v>
      </c>
      <c r="I2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N703HA: NC</v>
      </c>
      <c r="J2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N703HA: United States</v>
      </c>
      <c r="K206" s="7" t="s">
        <v>1067</v>
      </c>
      <c r="L20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Wilmington</v>
      </c>
      <c r="M20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20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6" s="9" t="s">
        <v>1068</v>
      </c>
      <c r="P206" s="9" t="s">
        <v>1069</v>
      </c>
      <c r="Q206" s="9" t="s">
        <v>108</v>
      </c>
      <c r="R206" s="7"/>
      <c r="S20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0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6" s="7" t="str">
        <f>phone1819[[#This Row],[CONTACTFIRSTNAME]]&amp;"^"&amp;phone1819[[#This Row],[CONTACTLASTNAME]]&amp;"^"&amp;phone1819[[#This Row],[REGNBR]]</f>
        <v>Christopher^Scerri^N703HA</v>
      </c>
      <c r="X20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6" s="13">
        <v>1</v>
      </c>
      <c r="Z206" s="14"/>
      <c r="AD206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0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Winston Salem Greensboro and Fayetteville North Carolina</v>
      </c>
    </row>
    <row r="207" spans="1:33" hidden="1" x14ac:dyDescent="0.25">
      <c r="A207" s="7">
        <v>166</v>
      </c>
      <c r="B207" s="7" t="str">
        <f>phone1819[[#This Row],[Company]]</f>
        <v>Family Tree Farms Aviation, LLC</v>
      </c>
      <c r="C207" s="8" t="s">
        <v>1070</v>
      </c>
      <c r="D207" s="7" t="s">
        <v>34</v>
      </c>
      <c r="E207" s="9" t="s">
        <v>1071</v>
      </c>
      <c r="F207" s="8" t="s">
        <v>1072</v>
      </c>
      <c r="G207" s="7" t="s">
        <v>37</v>
      </c>
      <c r="H2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N705AK: VIS</v>
      </c>
      <c r="I2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N705AK: CA</v>
      </c>
      <c r="J2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N705AK: United States</v>
      </c>
      <c r="K207" s="7" t="s">
        <v>1073</v>
      </c>
      <c r="L20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Dinuba</v>
      </c>
      <c r="M20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0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7" s="9" t="s">
        <v>268</v>
      </c>
      <c r="P207" s="9" t="s">
        <v>1074</v>
      </c>
      <c r="Q207" s="9" t="s">
        <v>73</v>
      </c>
      <c r="R207" s="7"/>
      <c r="S20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0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7" s="7" t="str">
        <f>phone1819[[#This Row],[CONTACTFIRSTNAME]]&amp;"^"&amp;phone1819[[#This Row],[CONTACTLASTNAME]]&amp;"^"&amp;phone1819[[#This Row],[REGNBR]]</f>
        <v>Andrew^Muxlow^N705AK</v>
      </c>
      <c r="X20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7" s="13">
        <v>1</v>
      </c>
      <c r="Z207" s="14"/>
      <c r="AD20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0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Fresno, Central California </v>
      </c>
    </row>
    <row r="208" spans="1:33" ht="30" hidden="1" x14ac:dyDescent="0.25">
      <c r="A208" s="7">
        <v>166</v>
      </c>
      <c r="B208" s="7" t="str">
        <f>phone1819[[#This Row],[Company]]</f>
        <v>Solairus Aviation</v>
      </c>
      <c r="C208" s="8" t="s">
        <v>1075</v>
      </c>
      <c r="D208" s="7" t="s">
        <v>66</v>
      </c>
      <c r="E208" s="9" t="s">
        <v>1071</v>
      </c>
      <c r="F208" s="8" t="s">
        <v>1072</v>
      </c>
      <c r="G208" s="7" t="s">
        <v>69</v>
      </c>
      <c r="H2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N705AK: VIS</v>
      </c>
      <c r="I2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N705AK: CA</v>
      </c>
      <c r="J2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N705AK: United States</v>
      </c>
      <c r="K208" s="7" t="s">
        <v>1076</v>
      </c>
      <c r="L20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Petaluma</v>
      </c>
      <c r="M20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0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8" s="9" t="s">
        <v>648</v>
      </c>
      <c r="P208" s="9" t="s">
        <v>1077</v>
      </c>
      <c r="Q208" s="9" t="s">
        <v>1078</v>
      </c>
      <c r="R208" s="7" t="s">
        <v>1079</v>
      </c>
      <c r="S20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8" s="7" t="str">
        <f>phone1819[[#This Row],[CONTACTFIRSTNAME]]&amp;"^"&amp;phone1819[[#This Row],[CONTACTLASTNAME]]&amp;"^"&amp;phone1819[[#This Row],[REGNBR]]</f>
        <v>Charles^Judge^N705AK</v>
      </c>
      <c r="X20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8" s="37">
        <v>3</v>
      </c>
      <c r="Z208" s="14"/>
      <c r="AD208" s="9" t="str">
        <f>IFERROR(IF(INDEX([1]!email[#All],MATCH(phone1819[[#This Row],[Combined]],[1]!email[[#All],[combine]],0),2)=0,"",INDEX([1]!email[#All],MATCH(phone1819[[#This Row],[Combined]],[1]!email[[#All],[combine]],0),2)),"")</f>
        <v>cjudge@solairus.aero</v>
      </c>
      <c r="AG20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San Francisco California</v>
      </c>
    </row>
    <row r="209" spans="1:33" ht="30" hidden="1" x14ac:dyDescent="0.25">
      <c r="A209" s="7">
        <v>166</v>
      </c>
      <c r="B209" s="7" t="str">
        <f>phone1819[[#This Row],[Company]]</f>
        <v>Solairus Aviation</v>
      </c>
      <c r="C209" s="8" t="s">
        <v>1080</v>
      </c>
      <c r="D209" s="7" t="s">
        <v>130</v>
      </c>
      <c r="E209" s="9" t="s">
        <v>1071</v>
      </c>
      <c r="F209" s="8" t="s">
        <v>1072</v>
      </c>
      <c r="G209" s="7" t="s">
        <v>69</v>
      </c>
      <c r="H2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N705AK: VIS</v>
      </c>
      <c r="I2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N705AK: CA</v>
      </c>
      <c r="J2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N705AK: United States</v>
      </c>
      <c r="K209" s="7" t="s">
        <v>1076</v>
      </c>
      <c r="L20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Petaluma</v>
      </c>
      <c r="M20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0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9" s="9" t="s">
        <v>648</v>
      </c>
      <c r="P209" s="9" t="s">
        <v>1077</v>
      </c>
      <c r="Q209" s="9" t="s">
        <v>1078</v>
      </c>
      <c r="R209" s="7" t="s">
        <v>1079</v>
      </c>
      <c r="S20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9" s="7" t="str">
        <f>phone1819[[#This Row],[CONTACTFIRSTNAME]]&amp;"^"&amp;phone1819[[#This Row],[CONTACTLASTNAME]]&amp;"^"&amp;phone1819[[#This Row],[REGNBR]]</f>
        <v>Charles^Judge^N705AK</v>
      </c>
      <c r="X20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9" s="37">
        <v>3</v>
      </c>
      <c r="Z209" s="14"/>
      <c r="AD209" s="9" t="str">
        <f>IFERROR(IF(INDEX([1]!email[#All],MATCH(phone1819[[#This Row],[Combined]],[1]!email[[#All],[combine]],0),2)=0,"",INDEX([1]!email[#All],MATCH(phone1819[[#This Row],[Combined]],[1]!email[[#All],[combine]],0),2)),"")</f>
        <v>cjudge@solairus.aero</v>
      </c>
      <c r="AG20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Hempstead New York</v>
      </c>
    </row>
    <row r="210" spans="1:33" hidden="1" x14ac:dyDescent="0.25">
      <c r="A210" s="7">
        <v>170</v>
      </c>
      <c r="B210" s="7" t="str">
        <f>phone1819[[#This Row],[Company]]</f>
        <v>Gator One Air, LLC</v>
      </c>
      <c r="C210" s="8" t="s">
        <v>1081</v>
      </c>
      <c r="D210" s="7" t="s">
        <v>121</v>
      </c>
      <c r="E210" s="9" t="s">
        <v>1082</v>
      </c>
      <c r="F210" s="8" t="s">
        <v>1083</v>
      </c>
      <c r="G210" s="7" t="s">
        <v>37</v>
      </c>
      <c r="H2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N722SW: DSI</v>
      </c>
      <c r="I2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N722SW: FL</v>
      </c>
      <c r="J2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N722SW: United States</v>
      </c>
      <c r="K210" s="7" t="s">
        <v>1084</v>
      </c>
      <c r="L21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Destin</v>
      </c>
      <c r="M21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21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0" s="9" t="s">
        <v>308</v>
      </c>
      <c r="P210" s="9" t="s">
        <v>1085</v>
      </c>
      <c r="Q210" s="9" t="s">
        <v>108</v>
      </c>
      <c r="R210" s="7"/>
      <c r="S21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1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0" s="7" t="str">
        <f>phone1819[[#This Row],[CONTACTFIRSTNAME]]&amp;"^"&amp;phone1819[[#This Row],[CONTACTLASTNAME]]&amp;"^"&amp;phone1819[[#This Row],[REGNBR]]</f>
        <v>David^Penney^N722SW</v>
      </c>
      <c r="X21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0" s="13">
        <v>1</v>
      </c>
      <c r="Z210" s="14"/>
      <c r="AD21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1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Georgia</v>
      </c>
    </row>
    <row r="211" spans="1:33" ht="30" hidden="1" x14ac:dyDescent="0.25">
      <c r="A211" s="7">
        <v>172</v>
      </c>
      <c r="B211" s="7" t="str">
        <f>phone1819[[#This Row],[Company]]</f>
        <v>BTI Aviation, LLC, Snowy Range Aviation, LLC</v>
      </c>
      <c r="C211" s="8" t="s">
        <v>1086</v>
      </c>
      <c r="D211" s="7" t="s">
        <v>66</v>
      </c>
      <c r="E211" s="9" t="s">
        <v>1087</v>
      </c>
      <c r="F211" s="8" t="s">
        <v>1088</v>
      </c>
      <c r="G211" s="7" t="s">
        <v>147</v>
      </c>
      <c r="H2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N730GA: APA</v>
      </c>
      <c r="I2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N730GA: CO</v>
      </c>
      <c r="J2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N730GA: United States</v>
      </c>
      <c r="K211" s="9" t="s">
        <v>1089</v>
      </c>
      <c r="L21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Colorado Springs</v>
      </c>
      <c r="M211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CO</v>
      </c>
      <c r="N21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1" s="9" t="s">
        <v>1090</v>
      </c>
      <c r="P211" s="9" t="s">
        <v>369</v>
      </c>
      <c r="Q211" s="9" t="s">
        <v>1091</v>
      </c>
      <c r="R211" s="7"/>
      <c r="S21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21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1" s="7" t="str">
        <f>phone1819[[#This Row],[CONTACTFIRSTNAME]]&amp;"^"&amp;phone1819[[#This Row],[CONTACTLASTNAME]]&amp;"^"&amp;phone1819[[#This Row],[REGNBR]]</f>
        <v>Ronald^Johnson^N730GA</v>
      </c>
      <c r="X21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1" s="37">
        <v>3</v>
      </c>
      <c r="Z211" s="14"/>
      <c r="AD211" s="9" t="str">
        <f>IFERROR(IF(INDEX([1]!email[#All],MATCH(phone1819[[#This Row],[Combined]],[1]!email[[#All],[combine]],0),2)=0,"",INDEX([1]!email[#All],MATCH(phone1819[[#This Row],[Combined]],[1]!email[[#All],[combine]],0),2)),"")</f>
        <v>ron.johnson@centralbancorp.com</v>
      </c>
      <c r="AG21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Colorado Springs Colorado</v>
      </c>
    </row>
    <row r="212" spans="1:33" ht="30" hidden="1" x14ac:dyDescent="0.25">
      <c r="A212" s="7">
        <v>224</v>
      </c>
      <c r="B212" s="7" t="str">
        <f>phone1819[[#This Row],[Company]]</f>
        <v>AC-Terra International, Ltd.</v>
      </c>
      <c r="C212" s="8" t="s">
        <v>1092</v>
      </c>
      <c r="D212" s="7" t="s">
        <v>111</v>
      </c>
      <c r="E212" s="9" t="s">
        <v>1093</v>
      </c>
      <c r="F212" s="8" t="s">
        <v>1094</v>
      </c>
      <c r="G212" s="7" t="s">
        <v>37</v>
      </c>
      <c r="H2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T7-DSD: IEV</v>
      </c>
      <c r="I2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T7-DSD: </v>
      </c>
      <c r="J2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T7-DSD: Ukraine</v>
      </c>
      <c r="K212" s="7" t="s">
        <v>1095</v>
      </c>
      <c r="L21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21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1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Ukraine</v>
      </c>
      <c r="O212" s="9" t="s">
        <v>1096</v>
      </c>
      <c r="P212" s="9" t="s">
        <v>1097</v>
      </c>
      <c r="Q212" s="9" t="s">
        <v>73</v>
      </c>
      <c r="R212" s="7" t="s">
        <v>1098</v>
      </c>
      <c r="S21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1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12" s="7" t="str">
        <f>phone1819[[#This Row],[CONTACTFIRSTNAME]]&amp;"^"&amp;phone1819[[#This Row],[CONTACTLASTNAME]]&amp;"^"&amp;phone1819[[#This Row],[REGNBR]]</f>
        <v>Zlata^Golovii^T7-DSD</v>
      </c>
      <c r="X21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2" s="10"/>
      <c r="AB212" s="7"/>
      <c r="AC212" s="7"/>
      <c r="AD212" s="7" t="str">
        <f>IFERROR(IF(INDEX([1]!email[#All],MATCH(phone1819[[#This Row],[Combined]],[1]!email[[#All],[combine]],0),2)=0,"",INDEX([1]!email[#All],MATCH(phone1819[[#This Row],[Combined]],[1]!email[[#All],[combine]],0),2)),"")</f>
        <v>golovii@const.dp.ua</v>
      </c>
      <c r="AE212"/>
      <c r="AF212" s="30"/>
      <c r="AG21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3" spans="1:33" ht="30" hidden="1" x14ac:dyDescent="0.25">
      <c r="A213" s="7">
        <v>224</v>
      </c>
      <c r="B213" s="7" t="str">
        <f>phone1819[[#This Row],[Company]]</f>
        <v>AC-Terra International, Ltd.</v>
      </c>
      <c r="C213" s="8" t="s">
        <v>1099</v>
      </c>
      <c r="D213" s="7" t="s">
        <v>130</v>
      </c>
      <c r="E213" s="9" t="s">
        <v>1093</v>
      </c>
      <c r="F213" s="8" t="s">
        <v>1094</v>
      </c>
      <c r="G213" s="7" t="s">
        <v>37</v>
      </c>
      <c r="H2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T7-DSD: IEV</v>
      </c>
      <c r="I2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T7-DSD: </v>
      </c>
      <c r="J2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T7-DSD: Ukraine</v>
      </c>
      <c r="K213" s="7" t="s">
        <v>1095</v>
      </c>
      <c r="L21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21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1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Ukraine</v>
      </c>
      <c r="O213" s="9" t="s">
        <v>1096</v>
      </c>
      <c r="P213" s="9" t="s">
        <v>1097</v>
      </c>
      <c r="Q213" s="9" t="s">
        <v>73</v>
      </c>
      <c r="R213" s="7" t="s">
        <v>1098</v>
      </c>
      <c r="S21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1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13" s="7" t="str">
        <f>phone1819[[#This Row],[CONTACTFIRSTNAME]]&amp;"^"&amp;phone1819[[#This Row],[CONTACTLASTNAME]]&amp;"^"&amp;phone1819[[#This Row],[REGNBR]]</f>
        <v>Zlata^Golovii^T7-DSD</v>
      </c>
      <c r="X21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3" s="10"/>
      <c r="AB213" s="7"/>
      <c r="AC213" s="7"/>
      <c r="AD213" s="7" t="str">
        <f>IFERROR(IF(INDEX([1]!email[#All],MATCH(phone1819[[#This Row],[Combined]],[1]!email[[#All],[combine]],0),2)=0,"",INDEX([1]!email[#All],MATCH(phone1819[[#This Row],[Combined]],[1]!email[[#All],[combine]],0),2)),"")</f>
        <v>golovii@const.dp.ua</v>
      </c>
      <c r="AE213"/>
      <c r="AF213" s="30"/>
      <c r="AG21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4" spans="1:33" hidden="1" x14ac:dyDescent="0.25">
      <c r="A214" s="7">
        <v>224</v>
      </c>
      <c r="B214" s="7" t="str">
        <f>phone1819[[#This Row],[Company]]</f>
        <v>ICS Aero, Ltd.</v>
      </c>
      <c r="C214" s="8" t="s">
        <v>1100</v>
      </c>
      <c r="D214" s="7" t="s">
        <v>34</v>
      </c>
      <c r="E214" s="9" t="s">
        <v>1093</v>
      </c>
      <c r="F214" s="8" t="s">
        <v>1094</v>
      </c>
      <c r="G214" s="7" t="s">
        <v>461</v>
      </c>
      <c r="H2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T7-DSD: IEV</v>
      </c>
      <c r="I2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T7-DSD: </v>
      </c>
      <c r="J2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T7-DSD: Ukraine</v>
      </c>
      <c r="K214" s="7" t="s">
        <v>1101</v>
      </c>
      <c r="L21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Kiev</v>
      </c>
      <c r="M21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1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Ukraine</v>
      </c>
      <c r="O214" s="9" t="s">
        <v>1102</v>
      </c>
      <c r="P214" s="9" t="s">
        <v>1103</v>
      </c>
      <c r="Q214" s="9" t="s">
        <v>155</v>
      </c>
      <c r="R214" s="7" t="s">
        <v>1104</v>
      </c>
      <c r="S21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21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Held</v>
      </c>
      <c r="U214" s="7" t="str">
        <f>phone1819[[#This Row],[CONTACTFIRSTNAME]]&amp;"^"&amp;phone1819[[#This Row],[CONTACTLASTNAME]]&amp;"^"&amp;phone1819[[#This Row],[REGNBR]]</f>
        <v>Dmitriy^Avanesov^T7-DSD</v>
      </c>
      <c r="X21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4" s="10"/>
      <c r="AB214" s="7"/>
      <c r="AC214" s="7"/>
      <c r="AD214" s="7" t="str">
        <f>IFERROR(IF(INDEX([1]!email[#All],MATCH(phone1819[[#This Row],[Combined]],[1]!email[[#All],[combine]],0),2)=0,"",INDEX([1]!email[#All],MATCH(phone1819[[#This Row],[Combined]],[1]!email[[#All],[combine]],0),2)),"")</f>
        <v>sales@ics-aero.com</v>
      </c>
      <c r="AE214"/>
      <c r="AF214" s="30"/>
      <c r="AG21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5" spans="1:33" ht="30" hidden="1" x14ac:dyDescent="0.25">
      <c r="A215" s="7">
        <v>172</v>
      </c>
      <c r="B215" s="7" t="str">
        <f>phone1819[[#This Row],[Company]]</f>
        <v>BTI Aviation, LLC, Snowy Range Aviation, LLC</v>
      </c>
      <c r="C215" s="8" t="s">
        <v>1105</v>
      </c>
      <c r="D215" s="7" t="s">
        <v>76</v>
      </c>
      <c r="E215" s="9" t="s">
        <v>1087</v>
      </c>
      <c r="F215" s="8" t="s">
        <v>1088</v>
      </c>
      <c r="G215" s="7" t="s">
        <v>147</v>
      </c>
      <c r="H2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N730GA: APA</v>
      </c>
      <c r="I2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N730GA: CO</v>
      </c>
      <c r="J2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N730GA: United States</v>
      </c>
      <c r="K215" s="9" t="s">
        <v>1089</v>
      </c>
      <c r="L21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Colorado Springs</v>
      </c>
      <c r="M215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CO</v>
      </c>
      <c r="N21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5" s="9" t="s">
        <v>1090</v>
      </c>
      <c r="P215" s="9" t="s">
        <v>369</v>
      </c>
      <c r="Q215" s="9" t="s">
        <v>1091</v>
      </c>
      <c r="R215" s="7"/>
      <c r="S21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21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5" s="7" t="str">
        <f>phone1819[[#This Row],[CONTACTFIRSTNAME]]&amp;"^"&amp;phone1819[[#This Row],[CONTACTLASTNAME]]&amp;"^"&amp;phone1819[[#This Row],[REGNBR]]</f>
        <v>Ronald^Johnson^N730GA</v>
      </c>
      <c r="X21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5" s="37">
        <v>3</v>
      </c>
      <c r="Z215" s="14"/>
      <c r="AD215" s="9" t="str">
        <f>IFERROR(IF(INDEX([1]!email[#All],MATCH(phone1819[[#This Row],[Combined]],[1]!email[[#All],[combine]],0),2)=0,"",INDEX([1]!email[#All],MATCH(phone1819[[#This Row],[Combined]],[1]!email[[#All],[combine]],0),2)),"")</f>
        <v>ron.johnson@centralbancorp.com</v>
      </c>
      <c r="AG21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Colorado Springs Colorado</v>
      </c>
    </row>
    <row r="216" spans="1:33" ht="30" hidden="1" x14ac:dyDescent="0.25">
      <c r="A216" s="7">
        <v>460</v>
      </c>
      <c r="B216" s="7" t="str">
        <f>phone1819[[#This Row],[Company]]</f>
        <v>ANTAIR, S.A. de C.V.</v>
      </c>
      <c r="C216" s="8" t="s">
        <v>1106</v>
      </c>
      <c r="E216" s="9" t="s">
        <v>180</v>
      </c>
      <c r="F216" s="8"/>
      <c r="G216" s="7" t="s">
        <v>181</v>
      </c>
      <c r="J216" s="9"/>
      <c r="K216" s="7" t="s">
        <v>1107</v>
      </c>
      <c r="L216" s="7" t="str">
        <f>INDEX('[1]Maintenance Facilities'!$A$1:$Q$36,MATCH(phone1819[[#This Row],[Phone number]],'[1]Maintenance Facilities'!$L$1:$L$36,0),MATCH("City",'[1]Maintenance Facilities'!$A$1:$Q$1,0))</f>
        <v>Frontera Centro</v>
      </c>
      <c r="M216" s="10" t="str">
        <f>INDEX('[1]Maintenance Facilities'!$A$1:$Q$36,MATCH(phone1819[[#This Row],[Phone number]],'[1]Maintenance Facilities'!$L$1:$L$36,0),MATCH("State",'[1]Maintenance Facilities'!$A$1:$Q$1,0))</f>
        <v>COAH</v>
      </c>
      <c r="N216" s="7" t="str">
        <f>INDEX('[1]Maintenance Facilities'!$A$1:$Q$36,MATCH(phone1819[[#This Row],[Phone number]],'[1]Maintenance Facilities'!$L$1:$L$36,0),MATCH("Country",'[1]Maintenance Facilities'!$A$1:$Q$1,0))</f>
        <v>Mexico</v>
      </c>
      <c r="O216" s="9" t="s">
        <v>153</v>
      </c>
      <c r="P216" s="9" t="s">
        <v>1108</v>
      </c>
      <c r="Q216" s="9" t="s">
        <v>1109</v>
      </c>
      <c r="R216" s="7" t="s">
        <v>1110</v>
      </c>
      <c r="S21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1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16" s="7" t="str">
        <f>phone1819[[#This Row],[CONTACTFIRSTNAME]]&amp;"^"&amp;phone1819[[#This Row],[CONTACTLASTNAME]]&amp;"^"&amp;phone1819[[#This Row],[REGNBR]]</f>
        <v>Eduardo^Salgado Cruz^Your G150 Clients</v>
      </c>
      <c r="X21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6" s="10"/>
      <c r="AB216" s="7"/>
      <c r="AC216" s="7"/>
      <c r="AD216" s="7" t="str">
        <f>IFERROR(IF(INDEX([1]!email[#All],MATCH(phone1819[[#This Row],[Combined]],[1]!email[[#All],[combine]],0),2)=0,"",INDEX([1]!email[#All],MATCH(phone1819[[#This Row],[Combined]],[1]!email[[#All],[combine]],0),2)),"")</f>
        <v>esalgado@gan.com.mx</v>
      </c>
      <c r="AE216"/>
      <c r="AF216" s="30"/>
      <c r="AG21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7" spans="1:33" ht="30" hidden="1" x14ac:dyDescent="0.25">
      <c r="A217" s="7">
        <v>174</v>
      </c>
      <c r="B217" s="7" t="str">
        <f>phone1819[[#This Row],[Company]]</f>
        <v>Dodson International Parts, Inc.</v>
      </c>
      <c r="C217" s="8" t="s">
        <v>1111</v>
      </c>
      <c r="D217" s="7" t="s">
        <v>66</v>
      </c>
      <c r="E217" s="9" t="s">
        <v>1112</v>
      </c>
      <c r="F217" s="8" t="s">
        <v>1113</v>
      </c>
      <c r="G217" s="7" t="s">
        <v>37</v>
      </c>
      <c r="H2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N7476C: </v>
      </c>
      <c r="I2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N7476C: KS</v>
      </c>
      <c r="J2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N7476C: United States</v>
      </c>
      <c r="K217" s="7" t="s">
        <v>1114</v>
      </c>
      <c r="L21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Rantoul</v>
      </c>
      <c r="M217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21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7" s="9" t="s">
        <v>189</v>
      </c>
      <c r="P217" s="9" t="s">
        <v>1115</v>
      </c>
      <c r="Q217" s="9" t="s">
        <v>51</v>
      </c>
      <c r="R217" s="7" t="s">
        <v>1116</v>
      </c>
      <c r="S21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1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7" s="7" t="str">
        <f>phone1819[[#This Row],[CONTACTFIRSTNAME]]&amp;"^"&amp;phone1819[[#This Row],[CONTACTLASTNAME]]&amp;"^"&amp;phone1819[[#This Row],[REGNBR]]</f>
        <v>Robert^(J.R.) Dodson^N7476C</v>
      </c>
      <c r="X21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7" s="37">
        <v>3</v>
      </c>
      <c r="Z217" s="14"/>
      <c r="AD217" s="9" t="str">
        <f>IFERROR(IF(INDEX([1]!email[#All],MATCH(phone1819[[#This Row],[Combined]],[1]!email[[#All],[combine]],0),2)=0,"",INDEX([1]!email[#All],MATCH(phone1819[[#This Row],[Combined]],[1]!email[[#All],[combine]],0),2)),"")</f>
        <v>jr@dodson.com</v>
      </c>
      <c r="AG21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Kansas </v>
      </c>
    </row>
    <row r="218" spans="1:33" ht="30" hidden="1" x14ac:dyDescent="0.25">
      <c r="A218" s="7">
        <v>462</v>
      </c>
      <c r="B218" s="7" t="str">
        <f>phone1819[[#This Row],[Company]]</f>
        <v>Atlas Air Service</v>
      </c>
      <c r="C218" s="8" t="s">
        <v>1117</v>
      </c>
      <c r="E218" s="9" t="s">
        <v>180</v>
      </c>
      <c r="F218" s="8"/>
      <c r="G218" s="7" t="s">
        <v>181</v>
      </c>
      <c r="J218" s="9"/>
      <c r="K218" s="7" t="s">
        <v>1118</v>
      </c>
      <c r="L218" s="7" t="str">
        <f>INDEX('[1]Maintenance Facilities'!$A$1:$Q$36,MATCH(phone1819[[#This Row],[Phone number]],'[1]Maintenance Facilities'!$L$1:$L$36,0),MATCH("City",'[1]Maintenance Facilities'!$A$1:$Q$1,0))</f>
        <v>Thal</v>
      </c>
      <c r="M218" s="10">
        <f>INDEX('[1]Maintenance Facilities'!$A$1:$Q$36,MATCH(phone1819[[#This Row],[Phone number]],'[1]Maintenance Facilities'!$L$1:$L$36,0),MATCH("State",'[1]Maintenance Facilities'!$A$1:$Q$1,0))</f>
        <v>0</v>
      </c>
      <c r="N218" s="7" t="str">
        <f>INDEX('[1]Maintenance Facilities'!$A$1:$Q$36,MATCH(phone1819[[#This Row],[Phone number]],'[1]Maintenance Facilities'!$L$1:$L$36,0),MATCH("Country",'[1]Maintenance Facilities'!$A$1:$Q$1,0))</f>
        <v>Switzerland</v>
      </c>
      <c r="O218" s="9" t="s">
        <v>155</v>
      </c>
      <c r="P218" s="9" t="s">
        <v>1119</v>
      </c>
      <c r="Q218" s="9"/>
      <c r="R218" s="7" t="s">
        <v>1120</v>
      </c>
      <c r="S21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1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18" s="7" t="str">
        <f>phone1819[[#This Row],[CONTACTFIRSTNAME]]&amp;"^"&amp;phone1819[[#This Row],[CONTACTLASTNAME]]&amp;"^"&amp;phone1819[[#This Row],[REGNBR]]</f>
        <v>Director^of Maintenance^Your G150 Clients</v>
      </c>
      <c r="X21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8" s="10"/>
      <c r="AB218" s="7"/>
      <c r="AC218" s="7"/>
      <c r="AD218" s="7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E218"/>
      <c r="AF218" s="30"/>
      <c r="AG21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9" spans="1:33" ht="30" hidden="1" x14ac:dyDescent="0.25">
      <c r="A219" s="7">
        <v>174</v>
      </c>
      <c r="B219" s="7" t="str">
        <f>phone1819[[#This Row],[Company]]</f>
        <v>Dodson International Parts, Inc.</v>
      </c>
      <c r="C219" s="8" t="s">
        <v>1121</v>
      </c>
      <c r="D219" s="7" t="s">
        <v>76</v>
      </c>
      <c r="E219" s="9" t="s">
        <v>1112</v>
      </c>
      <c r="F219" s="8" t="s">
        <v>1113</v>
      </c>
      <c r="G219" s="7" t="s">
        <v>37</v>
      </c>
      <c r="H2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N7476C: </v>
      </c>
      <c r="I2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N7476C: KS</v>
      </c>
      <c r="J2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N7476C: United States</v>
      </c>
      <c r="K219" s="7" t="s">
        <v>1114</v>
      </c>
      <c r="L21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Rantoul</v>
      </c>
      <c r="M219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21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9" s="9" t="s">
        <v>189</v>
      </c>
      <c r="P219" s="9" t="s">
        <v>1115</v>
      </c>
      <c r="Q219" s="9" t="s">
        <v>51</v>
      </c>
      <c r="R219" s="7" t="s">
        <v>1116</v>
      </c>
      <c r="S21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1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9" s="7" t="str">
        <f>phone1819[[#This Row],[CONTACTFIRSTNAME]]&amp;"^"&amp;phone1819[[#This Row],[CONTACTLASTNAME]]&amp;"^"&amp;phone1819[[#This Row],[REGNBR]]</f>
        <v>Robert^(J.R.) Dodson^N7476C</v>
      </c>
      <c r="X21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9" s="37">
        <v>3</v>
      </c>
      <c r="Z219" s="14"/>
      <c r="AD219" s="9" t="str">
        <f>IFERROR(IF(INDEX([1]!email[#All],MATCH(phone1819[[#This Row],[Combined]],[1]!email[[#All],[combine]],0),2)=0,"",INDEX([1]!email[#All],MATCH(phone1819[[#This Row],[Combined]],[1]!email[[#All],[combine]],0),2)),"")</f>
        <v>jr@dodson.com</v>
      </c>
      <c r="AG21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Kansas </v>
      </c>
    </row>
    <row r="220" spans="1:33" hidden="1" x14ac:dyDescent="0.25">
      <c r="A220" s="7">
        <v>176</v>
      </c>
      <c r="B220" s="7" t="str">
        <f>phone1819[[#This Row],[Company]]</f>
        <v>Miller's, Inc.</v>
      </c>
      <c r="C220" s="8" t="s">
        <v>1122</v>
      </c>
      <c r="D220" s="7" t="s">
        <v>121</v>
      </c>
      <c r="E220" s="9" t="s">
        <v>1123</v>
      </c>
      <c r="F220" s="8" t="s">
        <v>1124</v>
      </c>
      <c r="G220" s="7" t="s">
        <v>37</v>
      </c>
      <c r="H2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N77709: PTS</v>
      </c>
      <c r="I2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N77709: KS</v>
      </c>
      <c r="J2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N77709: United States</v>
      </c>
      <c r="K220" s="7" t="s">
        <v>1125</v>
      </c>
      <c r="L22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Pittsburg</v>
      </c>
      <c r="M220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22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0" s="9" t="s">
        <v>97</v>
      </c>
      <c r="P220" s="9" t="s">
        <v>1126</v>
      </c>
      <c r="Q220" s="9" t="s">
        <v>73</v>
      </c>
      <c r="R220" s="7"/>
      <c r="S22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0" s="7" t="str">
        <f>phone1819[[#This Row],[CONTACTFIRSTNAME]]&amp;"^"&amp;phone1819[[#This Row],[CONTACTLASTNAME]]&amp;"^"&amp;phone1819[[#This Row],[REGNBR]]</f>
        <v>Richard^Miller^N77709</v>
      </c>
      <c r="X22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0" s="37">
        <v>3</v>
      </c>
      <c r="Z220" s="14"/>
      <c r="AD22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Kansas</v>
      </c>
    </row>
    <row r="221" spans="1:33" ht="30" hidden="1" x14ac:dyDescent="0.25">
      <c r="A221" s="7">
        <v>180</v>
      </c>
      <c r="B221" s="7" t="str">
        <f>phone1819[[#This Row],[Company]]</f>
        <v>Clay Lacy Aviation, Inc.</v>
      </c>
      <c r="C221" s="8" t="s">
        <v>1127</v>
      </c>
      <c r="D221" s="7" t="s">
        <v>34</v>
      </c>
      <c r="E221" s="9" t="s">
        <v>1128</v>
      </c>
      <c r="F221" s="8" t="s">
        <v>1129</v>
      </c>
      <c r="G221" s="7" t="s">
        <v>69</v>
      </c>
      <c r="H221" s="9" t="s">
        <v>1130</v>
      </c>
      <c r="I221" s="9" t="s">
        <v>1131</v>
      </c>
      <c r="J221" s="9" t="s">
        <v>1132</v>
      </c>
      <c r="K221" s="7" t="s">
        <v>1133</v>
      </c>
      <c r="L221" s="7" t="s">
        <v>1134</v>
      </c>
      <c r="M221" s="10" t="s">
        <v>82</v>
      </c>
      <c r="N221" s="7" t="s">
        <v>83</v>
      </c>
      <c r="O221" s="9" t="s">
        <v>1135</v>
      </c>
      <c r="P221" s="9" t="s">
        <v>1136</v>
      </c>
      <c r="Q221" s="9" t="s">
        <v>650</v>
      </c>
      <c r="R221" s="7" t="s">
        <v>1137</v>
      </c>
      <c r="S22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Opens-2, Clicks-1</v>
      </c>
      <c r="T22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21" s="7" t="str">
        <f>phone1819[[#This Row],[CONTACTFIRSTNAME]]&amp;"^"&amp;phone1819[[#This Row],[CONTACTLASTNAME]]&amp;"^"&amp;phone1819[[#This Row],[REGNBR]]</f>
        <v>Alex^Kvassay^N787BN</v>
      </c>
      <c r="X22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1" s="13">
        <v>1</v>
      </c>
      <c r="Z221" s="14"/>
      <c r="AD221" s="9" t="str">
        <f>IFERROR(IF(INDEX([1]!email[#All],MATCH(phone1819[[#This Row],[Combined]],[1]!email[[#All],[combine]],0),2)=0,"",INDEX([1]!email[#All],MATCH(phone1819[[#This Row],[Combined]],[1]!email[[#All],[combine]],0),2)),"")</f>
        <v>VNY@claylacy.com</v>
      </c>
      <c r="AG22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Suburban area north of Los Angeles California</v>
      </c>
    </row>
    <row r="222" spans="1:33" ht="30" hidden="1" x14ac:dyDescent="0.25">
      <c r="A222" s="7">
        <v>180</v>
      </c>
      <c r="B222" s="7" t="str">
        <f>phone1819[[#This Row],[Company]]</f>
        <v>Clay Lacy Aviation, Inc.</v>
      </c>
      <c r="C222" s="8" t="s">
        <v>1127</v>
      </c>
      <c r="D222" s="7" t="s">
        <v>34</v>
      </c>
      <c r="E222" s="9" t="s">
        <v>1128</v>
      </c>
      <c r="F222" s="8" t="s">
        <v>1129</v>
      </c>
      <c r="G222" s="7" t="s">
        <v>69</v>
      </c>
      <c r="H2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N787BN: VNY</v>
      </c>
      <c r="I2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N787BN: CA</v>
      </c>
      <c r="J2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N787BN: United States</v>
      </c>
      <c r="K222" s="7" t="s">
        <v>1133</v>
      </c>
      <c r="L22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Van Nuys</v>
      </c>
      <c r="M22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2" s="9" t="s">
        <v>1138</v>
      </c>
      <c r="P222" s="9" t="s">
        <v>165</v>
      </c>
      <c r="Q222" s="9" t="s">
        <v>1139</v>
      </c>
      <c r="R222" s="7" t="s">
        <v>1137</v>
      </c>
      <c r="S22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Opens-2</v>
      </c>
      <c r="T22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2" s="7" t="str">
        <f>phone1819[[#This Row],[CONTACTFIRSTNAME]]&amp;"^"&amp;phone1819[[#This Row],[CONTACTLASTNAME]]&amp;"^"&amp;phone1819[[#This Row],[REGNBR]]</f>
        <v>Henry^Thomas^N787BN</v>
      </c>
      <c r="X22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2" s="37">
        <v>3</v>
      </c>
      <c r="Z222" s="14"/>
      <c r="AD222" s="9" t="str">
        <f>IFERROR(IF(INDEX([1]!email[#All],MATCH(phone1819[[#This Row],[Combined]],[1]!email[[#All],[combine]],0),2)=0,"",INDEX([1]!email[#All],MATCH(phone1819[[#This Row],[Combined]],[1]!email[[#All],[combine]],0),2)),"")</f>
        <v>management@claylacy.com</v>
      </c>
      <c r="AG22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Suburban area north of Los Angeles California</v>
      </c>
    </row>
    <row r="223" spans="1:33" ht="30" hidden="1" x14ac:dyDescent="0.25">
      <c r="A223" s="7">
        <v>180</v>
      </c>
      <c r="B223" s="7" t="str">
        <f>phone1819[[#This Row],[Company]]</f>
        <v>Omninet Capital, LLC</v>
      </c>
      <c r="C223" s="8" t="s">
        <v>1140</v>
      </c>
      <c r="D223" s="7" t="s">
        <v>34</v>
      </c>
      <c r="E223" s="9" t="s">
        <v>1128</v>
      </c>
      <c r="F223" s="8" t="s">
        <v>1129</v>
      </c>
      <c r="G223" s="7" t="s">
        <v>37</v>
      </c>
      <c r="H2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N787BN: VNY</v>
      </c>
      <c r="I2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N787BN: CA</v>
      </c>
      <c r="J2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N787BN: United States</v>
      </c>
      <c r="K223" s="7" t="s">
        <v>1141</v>
      </c>
      <c r="L22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Beverly Hills</v>
      </c>
      <c r="M22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3" s="9" t="s">
        <v>611</v>
      </c>
      <c r="P223" s="9" t="s">
        <v>1142</v>
      </c>
      <c r="Q223" s="9" t="s">
        <v>108</v>
      </c>
      <c r="R223" s="7" t="s">
        <v>1143</v>
      </c>
      <c r="S22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2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3" s="7" t="str">
        <f>phone1819[[#This Row],[CONTACTFIRSTNAME]]&amp;"^"&amp;phone1819[[#This Row],[CONTACTLASTNAME]]&amp;"^"&amp;phone1819[[#This Row],[REGNBR]]</f>
        <v>Benjamin^Nazarian^N787BN</v>
      </c>
      <c r="X22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3" s="37">
        <v>3</v>
      </c>
      <c r="Z223" s="14"/>
      <c r="AD223" s="9" t="str">
        <f>IFERROR(IF(INDEX([1]!email[#All],MATCH(phone1819[[#This Row],[Combined]],[1]!email[[#All],[combine]],0),2)=0,"",INDEX([1]!email[#All],MATCH(phone1819[[#This Row],[Combined]],[1]!email[[#All],[combine]],0),2)),"")</f>
        <v>Ben@Omninet.com</v>
      </c>
      <c r="AG22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Beverly Hills and Long Beach California</v>
      </c>
    </row>
    <row r="224" spans="1:33" hidden="1" x14ac:dyDescent="0.25">
      <c r="A224" s="7">
        <v>182</v>
      </c>
      <c r="B224" s="7" t="str">
        <f>phone1819[[#This Row],[Company]]</f>
        <v>Sage Air, LLC</v>
      </c>
      <c r="C224" s="8" t="s">
        <v>1144</v>
      </c>
      <c r="D224" s="7" t="s">
        <v>34</v>
      </c>
      <c r="E224" s="9" t="s">
        <v>1145</v>
      </c>
      <c r="F224" s="8" t="s">
        <v>1146</v>
      </c>
      <c r="G224" s="7" t="s">
        <v>37</v>
      </c>
      <c r="H2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N802RR: FAT</v>
      </c>
      <c r="I2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N802RR: CA</v>
      </c>
      <c r="J2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N802RR: United States</v>
      </c>
      <c r="K224" s="7" t="s">
        <v>1147</v>
      </c>
      <c r="L22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224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22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4" s="9" t="s">
        <v>1148</v>
      </c>
      <c r="P224" s="9" t="s">
        <v>1149</v>
      </c>
      <c r="Q224" s="9" t="s">
        <v>108</v>
      </c>
      <c r="R224" s="7"/>
      <c r="S22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4" s="7" t="str">
        <f>phone1819[[#This Row],[CONTACTFIRSTNAME]]&amp;"^"&amp;phone1819[[#This Row],[CONTACTLASTNAME]]&amp;"^"&amp;phone1819[[#This Row],[REGNBR]]</f>
        <v>Brent^Smittcamp^N802RR</v>
      </c>
      <c r="X22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4" s="13">
        <v>1</v>
      </c>
      <c r="Z224" s="14"/>
      <c r="AD22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Beverly Hills and Long Beach California</v>
      </c>
    </row>
    <row r="225" spans="1:33" hidden="1" x14ac:dyDescent="0.25">
      <c r="A225" s="7">
        <v>184</v>
      </c>
      <c r="B225" s="7" t="str">
        <f>phone1819[[#This Row],[Company]]</f>
        <v>WB ATS LLC</v>
      </c>
      <c r="C225" s="8"/>
      <c r="D225" s="7" t="s">
        <v>157</v>
      </c>
      <c r="E225" s="9" t="s">
        <v>1150</v>
      </c>
      <c r="F225" s="8" t="s">
        <v>1151</v>
      </c>
      <c r="G225" s="7" t="s">
        <v>37</v>
      </c>
      <c r="H2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N80WB: HIO</v>
      </c>
      <c r="I225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N80WB: OR</v>
      </c>
      <c r="J225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N80WB: United States</v>
      </c>
      <c r="K225" s="7" t="s">
        <v>1152</v>
      </c>
      <c r="L22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Portland</v>
      </c>
      <c r="M22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OR</v>
      </c>
      <c r="N22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5" s="9" t="s">
        <v>885</v>
      </c>
      <c r="P225" s="9" t="s">
        <v>1153</v>
      </c>
      <c r="Q225" s="9" t="s">
        <v>108</v>
      </c>
      <c r="R225" s="7" t="str">
        <f>IFERROR(INDEX([1]!JETNET[#All],MATCH(,[1]!JETNET[[#All],[COMPANYNAME]],0),MATCH("COMPWEBADDRESS",[1]!JETNET[#Headers],0)),"")</f>
        <v/>
      </c>
      <c r="S22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5" s="7" t="str">
        <f>phone1819[[#This Row],[CONTACTFIRSTNAME]]&amp;"^"&amp;phone1819[[#This Row],[CONTACTLASTNAME]]&amp;"^"&amp;phone1819[[#This Row],[REGNBR]]</f>
        <v>Walter^Bowen^N80WB</v>
      </c>
      <c r="X22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5" s="13">
        <v>1</v>
      </c>
      <c r="Z225" s="14"/>
      <c r="AD22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26" spans="1:33" hidden="1" x14ac:dyDescent="0.25">
      <c r="A226" s="7">
        <v>190</v>
      </c>
      <c r="B226" s="7" t="str">
        <f>phone1819[[#This Row],[Company]]</f>
        <v>CSM Aviation</v>
      </c>
      <c r="C226" s="8" t="s">
        <v>1154</v>
      </c>
      <c r="D226" s="7" t="s">
        <v>34</v>
      </c>
      <c r="E226" s="9" t="s">
        <v>1155</v>
      </c>
      <c r="F226" s="8" t="s">
        <v>1156</v>
      </c>
      <c r="G226" s="7" t="s">
        <v>69</v>
      </c>
      <c r="H2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N8821C: FAT</v>
      </c>
      <c r="I2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N8821C: CA</v>
      </c>
      <c r="J2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N8821C: United States</v>
      </c>
      <c r="K226" s="7" t="s">
        <v>1157</v>
      </c>
      <c r="L22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Fresno</v>
      </c>
      <c r="M22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6" s="9" t="s">
        <v>1158</v>
      </c>
      <c r="P226" s="9" t="s">
        <v>1159</v>
      </c>
      <c r="Q226" s="9" t="s">
        <v>51</v>
      </c>
      <c r="R226" s="7" t="s">
        <v>1160</v>
      </c>
      <c r="S22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22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6" s="7" t="str">
        <f>phone1819[[#This Row],[CONTACTFIRSTNAME]]&amp;"^"&amp;phone1819[[#This Row],[CONTACTLASTNAME]]&amp;"^"&amp;phone1819[[#This Row],[REGNBR]]</f>
        <v>Albert^Buccieri^N8821C</v>
      </c>
      <c r="X22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6" s="13">
        <v>1</v>
      </c>
      <c r="Z226" s="14"/>
      <c r="AD226" s="9" t="str">
        <f>IFERROR(IF(INDEX([1]!email[#All],MATCH(phone1819[[#This Row],[Combined]],[1]!email[[#All],[combine]],0),2)=0,"",INDEX([1]!email[#All],MATCH(phone1819[[#This Row],[Combined]],[1]!email[[#All],[combine]],0),2)),"")</f>
        <v>albert@paragonaviationlogistics.com</v>
      </c>
      <c r="AE226" s="28"/>
      <c r="AG22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Fresno, Central California </v>
      </c>
    </row>
    <row r="227" spans="1:33" ht="30" hidden="1" x14ac:dyDescent="0.25">
      <c r="A227" s="7">
        <v>190</v>
      </c>
      <c r="B227" s="7" t="str">
        <f>phone1819[[#This Row],[Company]]</f>
        <v>JVWL, LLC</v>
      </c>
      <c r="C227" s="8" t="s">
        <v>1161</v>
      </c>
      <c r="D227" s="7" t="s">
        <v>34</v>
      </c>
      <c r="E227" s="9" t="s">
        <v>1155</v>
      </c>
      <c r="F227" s="8" t="s">
        <v>1156</v>
      </c>
      <c r="G227" s="7" t="s">
        <v>37</v>
      </c>
      <c r="H2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N8821C: FAT</v>
      </c>
      <c r="I2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N8821C: CA</v>
      </c>
      <c r="J2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N8821C: United States</v>
      </c>
      <c r="K227" s="7" t="s">
        <v>1162</v>
      </c>
      <c r="L22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Hanford</v>
      </c>
      <c r="M22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7" s="9" t="s">
        <v>518</v>
      </c>
      <c r="P227" s="9" t="s">
        <v>1163</v>
      </c>
      <c r="Q227" s="9" t="s">
        <v>99</v>
      </c>
      <c r="R227" s="7"/>
      <c r="S22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2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7" s="7" t="str">
        <f>phone1819[[#This Row],[CONTACTFIRSTNAME]]&amp;"^"&amp;phone1819[[#This Row],[CONTACTLASTNAME]]&amp;"^"&amp;phone1819[[#This Row],[REGNBR]]</f>
        <v>William^Tos^N8821C</v>
      </c>
      <c r="X22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7" s="37">
        <v>3</v>
      </c>
      <c r="Z227" s="14"/>
      <c r="AD227" s="9" t="str">
        <f>IFERROR(IF(INDEX([1]!email[#All],MATCH(phone1819[[#This Row],[Combined]],[1]!email[[#All],[combine]],0),2)=0,"",INDEX([1]!email[#All],MATCH(phone1819[[#This Row],[Combined]],[1]!email[[#All],[combine]],0),2)),"")</f>
        <v>bill@tosfarms.com</v>
      </c>
      <c r="AG22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Fresno, Central California </v>
      </c>
    </row>
    <row r="228" spans="1:33" ht="30" hidden="1" x14ac:dyDescent="0.25">
      <c r="A228" s="7">
        <v>192</v>
      </c>
      <c r="B228" s="7" t="str">
        <f>phone1819[[#This Row],[Company]]</f>
        <v>TransCanada USA Pipeline Services, LLC</v>
      </c>
      <c r="C228" s="8" t="s">
        <v>1164</v>
      </c>
      <c r="D228" s="7" t="s">
        <v>34</v>
      </c>
      <c r="E228" s="9" t="s">
        <v>1165</v>
      </c>
      <c r="F228" s="8" t="s">
        <v>1166</v>
      </c>
      <c r="G228" s="7" t="s">
        <v>175</v>
      </c>
      <c r="H2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N885TC: HOU</v>
      </c>
      <c r="I2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N885TC: TX</v>
      </c>
      <c r="J2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N885TC: United States</v>
      </c>
      <c r="K228" s="7" t="s">
        <v>1167</v>
      </c>
      <c r="L22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Houston</v>
      </c>
      <c r="M22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22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8" s="9" t="s">
        <v>1168</v>
      </c>
      <c r="P228" s="9" t="s">
        <v>292</v>
      </c>
      <c r="Q228" s="9" t="s">
        <v>1169</v>
      </c>
      <c r="R228" s="7"/>
      <c r="S22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8" s="7" t="str">
        <f>phone1819[[#This Row],[CONTACTFIRSTNAME]]&amp;"^"&amp;phone1819[[#This Row],[CONTACTLASTNAME]]&amp;"^"&amp;phone1819[[#This Row],[REGNBR]]</f>
        <v>Stanley^Chapman^N885TC</v>
      </c>
      <c r="X22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8" s="13">
        <v>1</v>
      </c>
      <c r="Z228" s="14"/>
      <c r="AD22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Texas (Houston)</v>
      </c>
    </row>
    <row r="229" spans="1:33" ht="45" hidden="1" x14ac:dyDescent="0.25">
      <c r="A229" s="7">
        <v>194</v>
      </c>
      <c r="B229" s="7" t="str">
        <f>phone1819[[#This Row],[Company]]</f>
        <v>Ardenbrook, Inc., Two Star Maritime, LLC</v>
      </c>
      <c r="C229" s="8" t="s">
        <v>1170</v>
      </c>
      <c r="D229" s="7" t="s">
        <v>121</v>
      </c>
      <c r="E229" s="9" t="s">
        <v>1171</v>
      </c>
      <c r="F229" s="8" t="s">
        <v>1172</v>
      </c>
      <c r="G229" s="7" t="s">
        <v>1173</v>
      </c>
      <c r="H2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N901SS: OAK</v>
      </c>
      <c r="I2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N901SS: CA</v>
      </c>
      <c r="J2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N901SS: United States</v>
      </c>
      <c r="K229" s="7" t="s">
        <v>1174</v>
      </c>
      <c r="L22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Fremont</v>
      </c>
      <c r="M22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9" s="9" t="s">
        <v>162</v>
      </c>
      <c r="P229" s="9" t="s">
        <v>1175</v>
      </c>
      <c r="Q229" s="9" t="s">
        <v>1176</v>
      </c>
      <c r="R229" s="7" t="s">
        <v>1177</v>
      </c>
      <c r="S22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Opens-3, Clicks-1</v>
      </c>
      <c r="T22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9" s="7" t="str">
        <f>phone1819[[#This Row],[CONTACTFIRSTNAME]]&amp;"^"&amp;phone1819[[#This Row],[CONTACTLASTNAME]]&amp;"^"&amp;phone1819[[#This Row],[REGNBR]]</f>
        <v>Matt^Brooks^N901SS</v>
      </c>
      <c r="X22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9" s="37">
        <v>3</v>
      </c>
      <c r="Z229" s="14"/>
      <c r="AD229" s="9" t="str">
        <f>IFERROR(IF(INDEX([1]!email[#All],MATCH(phone1819[[#This Row],[Combined]],[1]!email[[#All],[combine]],0),2)=0,"",INDEX([1]!email[#All],MATCH(phone1819[[#This Row],[Combined]],[1]!email[[#All],[combine]],0),2)),"")</f>
        <v>mbrooks@ardenbrook.com</v>
      </c>
      <c r="AG22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Fremont Oakland California</v>
      </c>
    </row>
    <row r="230" spans="1:33" hidden="1" x14ac:dyDescent="0.25">
      <c r="A230" s="7">
        <v>196</v>
      </c>
      <c r="B230" s="7" t="str">
        <f>phone1819[[#This Row],[Company]]</f>
        <v>Capital Holdings 210, LLC</v>
      </c>
      <c r="C230" s="8" t="s">
        <v>1178</v>
      </c>
      <c r="D230" s="7" t="s">
        <v>34</v>
      </c>
      <c r="E230" s="9" t="s">
        <v>1179</v>
      </c>
      <c r="F230" s="8" t="s">
        <v>1180</v>
      </c>
      <c r="G230" s="7" t="s">
        <v>37</v>
      </c>
      <c r="H2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N922LR: PDK</v>
      </c>
      <c r="I2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N922LR: GA</v>
      </c>
      <c r="J2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N922LR: United States</v>
      </c>
      <c r="K230" s="7" t="s">
        <v>1181</v>
      </c>
      <c r="L23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Atlanta</v>
      </c>
      <c r="M23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23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0" s="9" t="s">
        <v>1182</v>
      </c>
      <c r="P230" s="9" t="s">
        <v>1183</v>
      </c>
      <c r="Q230" s="9" t="s">
        <v>99</v>
      </c>
      <c r="R230" s="7"/>
      <c r="S23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3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0" s="7" t="str">
        <f>phone1819[[#This Row],[CONTACTFIRSTNAME]]&amp;"^"&amp;phone1819[[#This Row],[CONTACTLASTNAME]]&amp;"^"&amp;phone1819[[#This Row],[REGNBR]]</f>
        <v>Saher^Rizk^N922LR</v>
      </c>
      <c r="X23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0" s="37">
        <v>3</v>
      </c>
      <c r="Z230" s="14"/>
      <c r="AD230" s="9" t="str">
        <f>IFERROR(IF(INDEX([1]!email[#All],MATCH(phone1819[[#This Row],[Combined]],[1]!email[[#All],[combine]],0),2)=0,"",INDEX([1]!email[#All],MATCH(phone1819[[#This Row],[Combined]],[1]!email[[#All],[combine]],0),2)),"")</f>
        <v>saher.rizk@mirasco.com</v>
      </c>
      <c r="AG23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Atlanta Metropolitan Area Georgia</v>
      </c>
    </row>
    <row r="231" spans="1:33" ht="30" hidden="1" x14ac:dyDescent="0.25">
      <c r="A231" s="7">
        <v>196</v>
      </c>
      <c r="B231" s="7" t="str">
        <f>phone1819[[#This Row],[Company]]</f>
        <v>Jet Linx Aviation, LLC</v>
      </c>
      <c r="C231" s="8" t="s">
        <v>1184</v>
      </c>
      <c r="D231" s="7" t="s">
        <v>66</v>
      </c>
      <c r="E231" s="9" t="s">
        <v>1179</v>
      </c>
      <c r="F231" s="8" t="s">
        <v>1180</v>
      </c>
      <c r="G231" s="7" t="s">
        <v>69</v>
      </c>
      <c r="H2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N922LR: PDK</v>
      </c>
      <c r="I2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N922LR: GA</v>
      </c>
      <c r="J2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N922LR: United States</v>
      </c>
      <c r="K231" s="7" t="s">
        <v>1185</v>
      </c>
      <c r="L23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Omaha</v>
      </c>
      <c r="M231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NE</v>
      </c>
      <c r="N23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1" s="9" t="s">
        <v>1186</v>
      </c>
      <c r="P231" s="9" t="s">
        <v>1187</v>
      </c>
      <c r="Q231" s="9" t="s">
        <v>370</v>
      </c>
      <c r="R231" s="7" t="s">
        <v>1188</v>
      </c>
      <c r="S23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Opens-2</v>
      </c>
      <c r="T23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1" s="7" t="str">
        <f>phone1819[[#This Row],[CONTACTFIRSTNAME]]&amp;"^"&amp;phone1819[[#This Row],[CONTACTLASTNAME]]&amp;"^"&amp;phone1819[[#This Row],[REGNBR]]</f>
        <v>Jay^Vidlak^N922LR</v>
      </c>
      <c r="X23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1" s="37">
        <v>3</v>
      </c>
      <c r="Z231" s="14"/>
      <c r="AD231" s="9" t="str">
        <f>IFERROR(IF(INDEX([1]!email[#All],MATCH(phone1819[[#This Row],[Combined]],[1]!email[[#All],[combine]],0),2)=0,"",INDEX([1]!email[#All],MATCH(phone1819[[#This Row],[Combined]],[1]!email[[#All],[combine]],0),2)),"")</f>
        <v>jay.vidlak@jetlinx.com</v>
      </c>
      <c r="AG23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Lincoln and Omaha Nebraska</v>
      </c>
    </row>
    <row r="232" spans="1:33" ht="30" hidden="1" x14ac:dyDescent="0.25">
      <c r="A232" s="7">
        <v>196</v>
      </c>
      <c r="B232" s="7" t="str">
        <f>phone1819[[#This Row],[Company]]</f>
        <v>Jet Linx Aviation, LLC</v>
      </c>
      <c r="C232" s="8" t="s">
        <v>1189</v>
      </c>
      <c r="D232" s="7" t="s">
        <v>130</v>
      </c>
      <c r="E232" s="9" t="s">
        <v>1179</v>
      </c>
      <c r="F232" s="8" t="s">
        <v>1180</v>
      </c>
      <c r="G232" s="7" t="s">
        <v>69</v>
      </c>
      <c r="H2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N922LR: PDK</v>
      </c>
      <c r="I2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N922LR: GA</v>
      </c>
      <c r="J2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N922LR: United States</v>
      </c>
      <c r="K232" s="7" t="s">
        <v>1185</v>
      </c>
      <c r="L23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Omaha</v>
      </c>
      <c r="M232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NE</v>
      </c>
      <c r="N23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2" s="9" t="s">
        <v>1186</v>
      </c>
      <c r="P232" s="9" t="s">
        <v>1187</v>
      </c>
      <c r="Q232" s="9" t="s">
        <v>370</v>
      </c>
      <c r="R232" s="7" t="s">
        <v>1188</v>
      </c>
      <c r="S23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Opens-2</v>
      </c>
      <c r="T23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2" s="7" t="str">
        <f>phone1819[[#This Row],[CONTACTFIRSTNAME]]&amp;"^"&amp;phone1819[[#This Row],[CONTACTLASTNAME]]&amp;"^"&amp;phone1819[[#This Row],[REGNBR]]</f>
        <v>Jay^Vidlak^N922LR</v>
      </c>
      <c r="X23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2" s="37">
        <v>3</v>
      </c>
      <c r="Z232" s="14"/>
      <c r="AD232" s="9" t="str">
        <f>IFERROR(IF(INDEX([1]!email[#All],MATCH(phone1819[[#This Row],[Combined]],[1]!email[[#All],[combine]],0),2)=0,"",INDEX([1]!email[#All],MATCH(phone1819[[#This Row],[Combined]],[1]!email[[#All],[combine]],0),2)),"")</f>
        <v>jay.vidlak@jetlinx.com</v>
      </c>
      <c r="AG23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Lincoln and Omaha Nebraska</v>
      </c>
    </row>
    <row r="233" spans="1:33" ht="30" hidden="1" x14ac:dyDescent="0.25">
      <c r="A233" s="7">
        <v>196</v>
      </c>
      <c r="B233" s="7" t="str">
        <f>phone1819[[#This Row],[Company]]</f>
        <v>Jet Linx Aviation, LLC</v>
      </c>
      <c r="C233" s="8" t="s">
        <v>1190</v>
      </c>
      <c r="D233" s="7" t="s">
        <v>450</v>
      </c>
      <c r="E233" s="9" t="s">
        <v>1179</v>
      </c>
      <c r="F233" s="8" t="s">
        <v>1180</v>
      </c>
      <c r="G233" s="7" t="s">
        <v>69</v>
      </c>
      <c r="H2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N922LR: PDK</v>
      </c>
      <c r="I2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N922LR: GA</v>
      </c>
      <c r="J2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N922LR: United States</v>
      </c>
      <c r="K233" s="7" t="s">
        <v>1185</v>
      </c>
      <c r="L23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Omaha</v>
      </c>
      <c r="M233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NE</v>
      </c>
      <c r="N23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3" s="9" t="s">
        <v>1186</v>
      </c>
      <c r="P233" s="9" t="s">
        <v>1187</v>
      </c>
      <c r="Q233" s="9" t="s">
        <v>370</v>
      </c>
      <c r="R233" s="7" t="s">
        <v>1188</v>
      </c>
      <c r="S23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Opens-2</v>
      </c>
      <c r="T23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3" s="7" t="str">
        <f>phone1819[[#This Row],[CONTACTFIRSTNAME]]&amp;"^"&amp;phone1819[[#This Row],[CONTACTLASTNAME]]&amp;"^"&amp;phone1819[[#This Row],[REGNBR]]</f>
        <v>Jay^Vidlak^N922LR</v>
      </c>
      <c r="X23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3" s="37">
        <v>3</v>
      </c>
      <c r="Z233" s="14"/>
      <c r="AD233" s="9" t="str">
        <f>IFERROR(IF(INDEX([1]!email[#All],MATCH(phone1819[[#This Row],[Combined]],[1]!email[[#All],[combine]],0),2)=0,"",INDEX([1]!email[#All],MATCH(phone1819[[#This Row],[Combined]],[1]!email[[#All],[combine]],0),2)),"")</f>
        <v>jay.vidlak@jetlinx.com</v>
      </c>
      <c r="AG23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Lincoln and Omaha Nebraska</v>
      </c>
    </row>
    <row r="234" spans="1:33" hidden="1" x14ac:dyDescent="0.25">
      <c r="A234" s="7">
        <v>198</v>
      </c>
      <c r="B234" s="7" t="str">
        <f>phone1819[[#This Row],[Company]]</f>
        <v>Flying Bar B, LLC</v>
      </c>
      <c r="C234" s="8" t="s">
        <v>1191</v>
      </c>
      <c r="D234" s="7" t="s">
        <v>34</v>
      </c>
      <c r="E234" s="9" t="s">
        <v>1192</v>
      </c>
      <c r="F234" s="8" t="s">
        <v>1193</v>
      </c>
      <c r="G234" s="7" t="s">
        <v>37</v>
      </c>
      <c r="H2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N928ST: SLC</v>
      </c>
      <c r="I2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N928ST: UT</v>
      </c>
      <c r="J2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N928ST: United States</v>
      </c>
      <c r="K234" s="7" t="s">
        <v>1194</v>
      </c>
      <c r="L23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Sandy</v>
      </c>
      <c r="M234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23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4" s="9" t="s">
        <v>1195</v>
      </c>
      <c r="P234" s="9" t="s">
        <v>1196</v>
      </c>
      <c r="Q234" s="9" t="s">
        <v>108</v>
      </c>
      <c r="R234" s="7"/>
      <c r="S23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3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4" s="7" t="str">
        <f>phone1819[[#This Row],[CONTACTFIRSTNAME]]&amp;"^"&amp;phone1819[[#This Row],[CONTACTLASTNAME]]&amp;"^"&amp;phone1819[[#This Row],[REGNBR]]</f>
        <v>Sandie^Tillotson^N928ST</v>
      </c>
      <c r="X23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4" s="13">
        <v>1</v>
      </c>
      <c r="Z234" s="14"/>
      <c r="AD23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3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Utah</v>
      </c>
    </row>
    <row r="235" spans="1:33" hidden="1" x14ac:dyDescent="0.25">
      <c r="A235" s="7">
        <v>200</v>
      </c>
      <c r="B235" s="7" t="str">
        <f>phone1819[[#This Row],[Company]]</f>
        <v>Schneider National, Inc.</v>
      </c>
      <c r="C235" s="8" t="s">
        <v>1197</v>
      </c>
      <c r="D235" s="7" t="s">
        <v>121</v>
      </c>
      <c r="E235" s="9" t="s">
        <v>1198</v>
      </c>
      <c r="F235" s="8" t="s">
        <v>1199</v>
      </c>
      <c r="G235" s="7" t="s">
        <v>37</v>
      </c>
      <c r="H2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N935GB: GRB</v>
      </c>
      <c r="I2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N935GB: WI</v>
      </c>
      <c r="J2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N935GB: United States</v>
      </c>
      <c r="K235" s="7" t="s">
        <v>1200</v>
      </c>
      <c r="L23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 Bay</v>
      </c>
      <c r="M23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WI</v>
      </c>
      <c r="N23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5" s="9" t="s">
        <v>1201</v>
      </c>
      <c r="P235" s="9" t="s">
        <v>1202</v>
      </c>
      <c r="Q235" s="9" t="s">
        <v>816</v>
      </c>
      <c r="R235" s="7" t="s">
        <v>1203</v>
      </c>
      <c r="S23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3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5" s="7" t="str">
        <f>phone1819[[#This Row],[CONTACTFIRSTNAME]]&amp;"^"&amp;phone1819[[#This Row],[CONTACTLASTNAME]]&amp;"^"&amp;phone1819[[#This Row],[REGNBR]]</f>
        <v>Mark^Rourke^N935GB</v>
      </c>
      <c r="X23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5" s="37">
        <v>3</v>
      </c>
      <c r="Z235" s="14"/>
      <c r="AD23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3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Wisconsin </v>
      </c>
    </row>
    <row r="236" spans="1:33" ht="30" hidden="1" x14ac:dyDescent="0.25">
      <c r="A236" s="7">
        <v>204</v>
      </c>
      <c r="B236" s="7" t="str">
        <f>phone1819[[#This Row],[Company]]</f>
        <v>Altair Advanced Industries, Inc.</v>
      </c>
      <c r="C236" s="8" t="s">
        <v>1204</v>
      </c>
      <c r="D236" s="7" t="s">
        <v>121</v>
      </c>
      <c r="E236" s="9" t="s">
        <v>1205</v>
      </c>
      <c r="F236" s="8" t="s">
        <v>1206</v>
      </c>
      <c r="G236" s="7" t="s">
        <v>37</v>
      </c>
      <c r="H2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N96AD: BLI</v>
      </c>
      <c r="I2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N96AD: WA</v>
      </c>
      <c r="J2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N96AD: United States</v>
      </c>
      <c r="K236" s="7" t="s">
        <v>1207</v>
      </c>
      <c r="L23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Bellingham</v>
      </c>
      <c r="M23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WA</v>
      </c>
      <c r="N23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6" s="9" t="s">
        <v>1208</v>
      </c>
      <c r="P236" s="9" t="s">
        <v>1209</v>
      </c>
      <c r="Q236" s="9" t="s">
        <v>1210</v>
      </c>
      <c r="R236" s="7" t="s">
        <v>1211</v>
      </c>
      <c r="S23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3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6" s="7" t="str">
        <f>phone1819[[#This Row],[CONTACTFIRSTNAME]]&amp;"^"&amp;phone1819[[#This Row],[CONTACTLASTNAME]]&amp;"^"&amp;phone1819[[#This Row],[REGNBR]]</f>
        <v>Grace^Borsari^N96AD</v>
      </c>
      <c r="X23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6" s="47">
        <v>4</v>
      </c>
      <c r="Z236" s="14"/>
      <c r="AD236" s="9" t="str">
        <f>IFERROR(IF(INDEX([1]!email[#All],MATCH(phone1819[[#This Row],[Combined]],[1]!email[[#All],[combine]],0),2)=0,"",INDEX([1]!email[#All],MATCH(phone1819[[#This Row],[Combined]],[1]!email[[#All],[combine]],0),2)),"")</f>
        <v>gborsari@alpha.com</v>
      </c>
      <c r="AG23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Bellingham Olympia and Vancouver Washington</v>
      </c>
    </row>
    <row r="237" spans="1:33" ht="30" hidden="1" x14ac:dyDescent="0.25">
      <c r="A237" s="7">
        <v>232</v>
      </c>
      <c r="B237" s="7" t="str">
        <f>phone1819[[#This Row],[Company]]</f>
        <v>Pacific Flight Services, Pty. Ltd.</v>
      </c>
      <c r="C237" s="8" t="s">
        <v>1212</v>
      </c>
      <c r="D237" s="7" t="s">
        <v>121</v>
      </c>
      <c r="E237" s="9" t="s">
        <v>1213</v>
      </c>
      <c r="F237" s="8" t="s">
        <v>1214</v>
      </c>
      <c r="G237" s="7" t="s">
        <v>258</v>
      </c>
      <c r="H2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VH-PFV: XSP
VH-PFW: XSP</v>
      </c>
      <c r="I2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VH-PFV: 
VH-PFW: </v>
      </c>
      <c r="J2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VH-PFV: Singapore
VH-PFW: Singapore</v>
      </c>
      <c r="K237" s="7" t="s">
        <v>1215</v>
      </c>
      <c r="L23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Condell Park</v>
      </c>
      <c r="M23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23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237" s="9" t="s">
        <v>1216</v>
      </c>
      <c r="P237" s="9" t="s">
        <v>1217</v>
      </c>
      <c r="Q237" s="9" t="s">
        <v>457</v>
      </c>
      <c r="R237" s="7" t="s">
        <v>1218</v>
      </c>
      <c r="S23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3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7" s="7" t="str">
        <f>phone1819[[#This Row],[CONTACTFIRSTNAME]]&amp;"^"&amp;phone1819[[#This Row],[CONTACTLASTNAME]]&amp;"^"&amp;phone1819[[#This Row],[REGNBR]]</f>
        <v>Rod^Crane^VH-PFV, VH-PFW</v>
      </c>
      <c r="X23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7" s="10"/>
      <c r="AD237" s="7" t="str">
        <f>IFERROR(IF(INDEX([1]!email[#All],MATCH(phone1819[[#This Row],[Combined]],[1]!email[[#All],[combine]],0),2)=0,"",INDEX([1]!email[#All],MATCH(phone1819[[#This Row],[Combined]],[1]!email[[#All],[combine]],0),2)),"")</f>
        <v>rodcrane@pacificflight.com.au</v>
      </c>
      <c r="AG23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38" spans="1:33" ht="30" hidden="1" x14ac:dyDescent="0.25">
      <c r="A238" s="7">
        <v>240</v>
      </c>
      <c r="B238" s="7" t="str">
        <f>phone1819[[#This Row],[Company]]</f>
        <v>SFG Equipment Leasing Corporation I</v>
      </c>
      <c r="C238" s="8" t="s">
        <v>1219</v>
      </c>
      <c r="D238" s="7" t="s">
        <v>34</v>
      </c>
      <c r="E238" s="9" t="s">
        <v>623</v>
      </c>
      <c r="F238" s="8" t="s">
        <v>624</v>
      </c>
      <c r="G238" s="7" t="s">
        <v>37</v>
      </c>
      <c r="H2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XA-CHY: TLC</v>
      </c>
      <c r="I2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XA-CHY: </v>
      </c>
      <c r="J2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XA-CHY: Mexico</v>
      </c>
      <c r="K238" s="7" t="s">
        <v>1220</v>
      </c>
      <c r="L23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South Bend</v>
      </c>
      <c r="M23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IN</v>
      </c>
      <c r="N23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8" s="9" t="s">
        <v>1221</v>
      </c>
      <c r="P238" s="9" t="s">
        <v>1222</v>
      </c>
      <c r="Q238" s="9" t="s">
        <v>51</v>
      </c>
      <c r="R238" s="7"/>
      <c r="S23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3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8" s="7" t="str">
        <f>phone1819[[#This Row],[CONTACTFIRSTNAME]]&amp;"^"&amp;phone1819[[#This Row],[CONTACTLASTNAME]]&amp;"^"&amp;phone1819[[#This Row],[REGNBR]]</f>
        <v>Jeff^Buhr^XA-CHY</v>
      </c>
      <c r="X23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8" s="37">
        <v>3</v>
      </c>
      <c r="Z238" s="14"/>
      <c r="AD238" s="9" t="str">
        <f>IFERROR(IF(INDEX([1]!email[#All],MATCH(phone1819[[#This Row],[Combined]],[1]!email[[#All],[combine]],0),2)=0,"",INDEX([1]!email[#All],MATCH(phone1819[[#This Row],[Combined]],[1]!email[[#All],[combine]],0),2)),"")</f>
        <v>buhrj@1stsource.com</v>
      </c>
      <c r="AG23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Indiana (South Bend, north central)</v>
      </c>
    </row>
    <row r="239" spans="1:33" ht="30" hidden="1" x14ac:dyDescent="0.25">
      <c r="A239" s="7">
        <v>400</v>
      </c>
      <c r="B239" s="7" t="str">
        <f>phone1819[[#This Row],[Company]]</f>
        <v>Broadie's Aircraft &amp; Engine Service</v>
      </c>
      <c r="C239" s="8" t="s">
        <v>1223</v>
      </c>
      <c r="E239" s="9" t="s">
        <v>180</v>
      </c>
      <c r="F239" s="8"/>
      <c r="G239" s="7" t="s">
        <v>181</v>
      </c>
      <c r="J239" s="9"/>
      <c r="K239" s="7" t="s">
        <v>1224</v>
      </c>
      <c r="L239" s="7" t="str">
        <f>INDEX('[1]Maintenance Facilities'!$A$1:$Q$36,MATCH(phone1819[[#This Row],[Phone number]],'[1]Maintenance Facilities'!$L$1:$L$36,0),MATCH("City",'[1]Maintenance Facilities'!$A$1:$Q$1,0))</f>
        <v>Fort Worth</v>
      </c>
      <c r="M239" s="10" t="str">
        <f>INDEX('[1]Maintenance Facilities'!$A$1:$Q$36,MATCH(phone1819[[#This Row],[Phone number]],'[1]Maintenance Facilities'!$L$1:$L$36,0),MATCH("State",'[1]Maintenance Facilities'!$A$1:$Q$1,0))</f>
        <v>TX</v>
      </c>
      <c r="N239" s="7" t="str">
        <f>INDEX('[1]Maintenance Facilities'!$A$1:$Q$36,MATCH(phone1819[[#This Row],[Phone number]],'[1]Maintenance Facilities'!$L$1:$L$36,0),MATCH("Country",'[1]Maintenance Facilities'!$A$1:$Q$1,0))</f>
        <v>United States</v>
      </c>
      <c r="O239" s="9" t="s">
        <v>243</v>
      </c>
      <c r="P239" s="9" t="s">
        <v>1225</v>
      </c>
      <c r="Q239" s="9" t="s">
        <v>1226</v>
      </c>
      <c r="R239" s="7" t="s">
        <v>1227</v>
      </c>
      <c r="S23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3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39" s="7" t="str">
        <f>phone1819[[#This Row],[CONTACTFIRSTNAME]]&amp;"^"&amp;phone1819[[#This Row],[CONTACTLASTNAME]]&amp;"^"&amp;phone1819[[#This Row],[REGNBR]]</f>
        <v>Scott^Spoonemore^Your G150 Clients</v>
      </c>
      <c r="X23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9" s="13">
        <v>1</v>
      </c>
      <c r="Z239" s="14"/>
      <c r="AD239" s="9" t="str">
        <f>IFERROR(IF(INDEX([1]!email[#All],MATCH(phone1819[[#This Row],[Combined]],[1]!email[[#All],[combine]],0),2)=0,"",INDEX([1]!email[#All],MATCH(phone1819[[#This Row],[Combined]],[1]!email[[#All],[combine]],0),2)),"")</f>
        <v>service@broadiesaircraft.com</v>
      </c>
      <c r="AG23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0" spans="1:33" ht="30" hidden="1" x14ac:dyDescent="0.25">
      <c r="A240" s="7">
        <v>402</v>
      </c>
      <c r="B240" s="7" t="str">
        <f>phone1819[[#This Row],[Company]]</f>
        <v>Chartright Air Group</v>
      </c>
      <c r="C240" s="8" t="s">
        <v>1228</v>
      </c>
      <c r="E240" s="9" t="s">
        <v>180</v>
      </c>
      <c r="F240" s="8"/>
      <c r="G240" s="7" t="s">
        <v>181</v>
      </c>
      <c r="J240" s="9"/>
      <c r="K240" s="7" t="s">
        <v>1229</v>
      </c>
      <c r="L240" s="7" t="str">
        <f>INDEX('[1]Maintenance Facilities'!$A$1:$Q$36,MATCH(phone1819[[#This Row],[Phone number]],'[1]Maintenance Facilities'!$L$1:$L$36,0),MATCH("City",'[1]Maintenance Facilities'!$A$1:$Q$1,0))</f>
        <v>Mississauga</v>
      </c>
      <c r="M240" s="10" t="str">
        <f>INDEX('[1]Maintenance Facilities'!$A$1:$Q$36,MATCH(phone1819[[#This Row],[Phone number]],'[1]Maintenance Facilities'!$L$1:$L$36,0),MATCH("State",'[1]Maintenance Facilities'!$A$1:$Q$1,0))</f>
        <v>ON</v>
      </c>
      <c r="N240" s="7" t="str">
        <f>INDEX('[1]Maintenance Facilities'!$A$1:$Q$36,MATCH(phone1819[[#This Row],[Phone number]],'[1]Maintenance Facilities'!$L$1:$L$36,0),MATCH("Country",'[1]Maintenance Facilities'!$A$1:$Q$1,0))</f>
        <v>Canada</v>
      </c>
      <c r="O240" s="9" t="s">
        <v>1230</v>
      </c>
      <c r="P240" s="9" t="s">
        <v>1231</v>
      </c>
      <c r="Q240" s="9" t="s">
        <v>1232</v>
      </c>
      <c r="R240" s="7" t="s">
        <v>1233</v>
      </c>
      <c r="S24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0" s="7" t="str">
        <f>phone1819[[#This Row],[CONTACTFIRSTNAME]]&amp;"^"&amp;phone1819[[#This Row],[CONTACTLASTNAME]]&amp;"^"&amp;phone1819[[#This Row],[REGNBR]]</f>
        <v>Constantine^Tsokas^Your G150 Clients</v>
      </c>
      <c r="X24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0" s="13">
        <v>1</v>
      </c>
      <c r="Z240" s="14"/>
      <c r="AD24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4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1" spans="1:33" ht="30" hidden="1" x14ac:dyDescent="0.25">
      <c r="A241" s="7">
        <v>404</v>
      </c>
      <c r="B241" s="7" t="str">
        <f>phone1819[[#This Row],[Company]]</f>
        <v>Chicago Executive Service Center</v>
      </c>
      <c r="C241" s="8" t="s">
        <v>1234</v>
      </c>
      <c r="E241" s="9" t="s">
        <v>180</v>
      </c>
      <c r="F241" s="8"/>
      <c r="G241" s="7" t="s">
        <v>181</v>
      </c>
      <c r="J241" s="9"/>
      <c r="K241" s="7" t="s">
        <v>1235</v>
      </c>
      <c r="L241" s="7" t="str">
        <f>INDEX('[1]Maintenance Facilities'!$A$1:$Q$36,MATCH(phone1819[[#This Row],[Phone number]],'[1]Maintenance Facilities'!$L$1:$L$36,0),MATCH("City",'[1]Maintenance Facilities'!$A$1:$Q$1,0))</f>
        <v>Wheeling</v>
      </c>
      <c r="M241" s="10" t="str">
        <f>INDEX('[1]Maintenance Facilities'!$A$1:$Q$36,MATCH(phone1819[[#This Row],[Phone number]],'[1]Maintenance Facilities'!$L$1:$L$36,0),MATCH("State",'[1]Maintenance Facilities'!$A$1:$Q$1,0))</f>
        <v>IL</v>
      </c>
      <c r="N241" s="7" t="str">
        <f>INDEX('[1]Maintenance Facilities'!$A$1:$Q$36,MATCH(phone1819[[#This Row],[Phone number]],'[1]Maintenance Facilities'!$L$1:$L$36,0),MATCH("Country",'[1]Maintenance Facilities'!$A$1:$Q$1,0))</f>
        <v>United States</v>
      </c>
      <c r="O241" s="9" t="s">
        <v>1236</v>
      </c>
      <c r="P241" s="9" t="s">
        <v>1237</v>
      </c>
      <c r="Q241" s="9" t="s">
        <v>64</v>
      </c>
      <c r="R241" s="7" t="s">
        <v>1238</v>
      </c>
      <c r="S24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4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1" s="7" t="str">
        <f>phone1819[[#This Row],[CONTACTFIRSTNAME]]&amp;"^"&amp;phone1819[[#This Row],[CONTACTLASTNAME]]&amp;"^"&amp;phone1819[[#This Row],[REGNBR]]</f>
        <v>Edward^Leonard^Your G150 Clients</v>
      </c>
      <c r="X24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1" s="13">
        <v>1</v>
      </c>
      <c r="Z241" s="14"/>
      <c r="AD241" s="9" t="str">
        <f>IFERROR(IF(INDEX([1]!email[#All],MATCH(phone1819[[#This Row],[Combined]],[1]!email[[#All],[combine]],0),2)=0,"",INDEX([1]!email[#All],MATCH(phone1819[[#This Row],[Combined]],[1]!email[[#All],[combine]],0),2)),"")</f>
        <v>edwardl@cd-se.com</v>
      </c>
      <c r="AG24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2" spans="1:33" ht="45" x14ac:dyDescent="0.25">
      <c r="A242" s="7">
        <v>406</v>
      </c>
      <c r="B242" s="7" t="str">
        <f>phone1819[[#This Row],[Company]]</f>
        <v>Duncan Aviation Inc.</v>
      </c>
      <c r="C242" s="8" t="s">
        <v>1239</v>
      </c>
      <c r="E242" s="9" t="s">
        <v>1558</v>
      </c>
      <c r="F242" s="8"/>
      <c r="G242" s="7" t="s">
        <v>181</v>
      </c>
      <c r="J242" s="9"/>
      <c r="K242" s="7" t="s">
        <v>1240</v>
      </c>
      <c r="L242" s="7" t="str">
        <f>INDEX('[1]Maintenance Facilities'!$A$1:$Q$36,MATCH(phone1819[[#This Row],[Phone number]],'[1]Maintenance Facilities'!$L$1:$L$36,0),MATCH("City",'[1]Maintenance Facilities'!$A$1:$Q$1,0))</f>
        <v>Provo</v>
      </c>
      <c r="M242" s="35" t="str">
        <f>INDEX('[1]Maintenance Facilities'!$A$1:$Q$36,MATCH(phone1819[[#This Row],[Phone number]],'[1]Maintenance Facilities'!$L$1:$L$36,0),MATCH("State",'[1]Maintenance Facilities'!$A$1:$Q$1,0))</f>
        <v>UT</v>
      </c>
      <c r="N242" s="7" t="str">
        <f>INDEX('[1]Maintenance Facilities'!$A$1:$Q$36,MATCH(phone1819[[#This Row],[Phone number]],'[1]Maintenance Facilities'!$L$1:$L$36,0),MATCH("Country",'[1]Maintenance Facilities'!$A$1:$Q$1,0))</f>
        <v>United States</v>
      </c>
      <c r="O242" s="9" t="s">
        <v>215</v>
      </c>
      <c r="P242" s="9" t="s">
        <v>1241</v>
      </c>
      <c r="Q242" s="9" t="s">
        <v>1242</v>
      </c>
      <c r="R242" s="7" t="s">
        <v>1243</v>
      </c>
      <c r="S24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42" s="7" t="str">
        <f>phone1819[[#This Row],[CONTACTFIRSTNAME]]&amp;"^"&amp;phone1819[[#This Row],[CONTACTLASTNAME]]&amp;"^"&amp;phone1819[[#This Row],[REGNBR]]</f>
        <v>Chad^Doehring^Duncan G150 Clients</v>
      </c>
      <c r="X24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2" s="49">
        <v>1</v>
      </c>
      <c r="Z242" s="50"/>
      <c r="AA242" s="51"/>
      <c r="AB242" s="52"/>
      <c r="AC242" s="53" t="s">
        <v>1244</v>
      </c>
      <c r="AD242" s="53" t="str">
        <f>IFERROR(IF(INDEX([1]!email[#All],MATCH(phone1819[[#This Row],[Combined]],[1]!email[[#All],[combine]],0),2)=0,"",INDEX([1]!email[#All],MATCH(phone1819[[#This Row],[Combined]],[1]!email[[#All],[combine]],0),2)),"")</f>
        <v/>
      </c>
      <c r="AG24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3" spans="1:33" ht="45" x14ac:dyDescent="0.25">
      <c r="A243" s="7">
        <v>408</v>
      </c>
      <c r="B243" s="7" t="str">
        <f>phone1819[[#This Row],[Company]]</f>
        <v>Duncan Aviation Inc.</v>
      </c>
      <c r="C243" s="8" t="s">
        <v>1245</v>
      </c>
      <c r="E243" s="9" t="s">
        <v>1558</v>
      </c>
      <c r="F243" s="8"/>
      <c r="G243" s="7" t="s">
        <v>181</v>
      </c>
      <c r="J243" s="9"/>
      <c r="K243" s="7" t="s">
        <v>1240</v>
      </c>
      <c r="L243" s="7" t="str">
        <f>INDEX('[1]Maintenance Facilities'!$A$1:$Q$36,MATCH(phone1819[[#This Row],[Phone number]],'[1]Maintenance Facilities'!$L$1:$L$36,0),MATCH("City",'[1]Maintenance Facilities'!$A$1:$Q$1,0))</f>
        <v>Battle Creek</v>
      </c>
      <c r="M243" s="10" t="str">
        <f>INDEX('[1]Maintenance Facilities'!$A$1:$Q$36,MATCH(phone1819[[#This Row],[Phone number]],'[1]Maintenance Facilities'!$L$1:$L$36,0),MATCH("State",'[1]Maintenance Facilities'!$A$1:$Q$1,0))</f>
        <v>MI</v>
      </c>
      <c r="N243" s="7" t="str">
        <f>INDEX('[1]Maintenance Facilities'!$A$1:$Q$36,MATCH(phone1819[[#This Row],[Phone number]],'[1]Maintenance Facilities'!$L$1:$L$36,0),MATCH("Country",'[1]Maintenance Facilities'!$A$1:$Q$1,0))</f>
        <v>United States</v>
      </c>
      <c r="O243" s="9" t="s">
        <v>268</v>
      </c>
      <c r="P243" s="9" t="s">
        <v>1246</v>
      </c>
      <c r="Q243" s="9" t="s">
        <v>1247</v>
      </c>
      <c r="R243" s="7" t="s">
        <v>1243</v>
      </c>
      <c r="S24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43" s="7" t="str">
        <f>phone1819[[#This Row],[CONTACTFIRSTNAME]]&amp;"^"&amp;phone1819[[#This Row],[CONTACTLASTNAME]]&amp;"^"&amp;phone1819[[#This Row],[REGNBR]]</f>
        <v>Andrew^Richards^Duncan G150 Clients</v>
      </c>
      <c r="X24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3" s="49">
        <v>1</v>
      </c>
      <c r="Z243" s="50"/>
      <c r="AA243" s="51"/>
      <c r="AB243" s="52"/>
      <c r="AC243" s="52"/>
      <c r="AD243" s="52" t="str">
        <f>IFERROR(IF(INDEX([1]!email[#All],MATCH(phone1819[[#This Row],[Combined]],[1]!email[[#All],[combine]],0),2)=0,"",INDEX([1]!email[#All],MATCH(phone1819[[#This Row],[Combined]],[1]!email[[#All],[combine]],0),2)),"")</f>
        <v/>
      </c>
      <c r="AG24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4" spans="1:33" ht="45" x14ac:dyDescent="0.25">
      <c r="A244" s="7">
        <v>410</v>
      </c>
      <c r="B244" s="7" t="str">
        <f>phone1819[[#This Row],[Company]]</f>
        <v>Duncan Aviation Inc.</v>
      </c>
      <c r="C244" s="8" t="s">
        <v>1248</v>
      </c>
      <c r="E244" s="9" t="s">
        <v>1558</v>
      </c>
      <c r="F244" s="8"/>
      <c r="G244" s="7" t="s">
        <v>181</v>
      </c>
      <c r="J244" s="9"/>
      <c r="K244" s="7" t="s">
        <v>1240</v>
      </c>
      <c r="L244" s="7" t="str">
        <f>INDEX('[1]Maintenance Facilities'!$A$1:$Q$36,MATCH(phone1819[[#This Row],[Phone number]],'[1]Maintenance Facilities'!$L$1:$L$36,0),MATCH("City",'[1]Maintenance Facilities'!$A$1:$Q$1,0))</f>
        <v>Lincoln</v>
      </c>
      <c r="M244" s="35" t="str">
        <f>INDEX('[1]Maintenance Facilities'!$A$1:$Q$36,MATCH(phone1819[[#This Row],[Phone number]],'[1]Maintenance Facilities'!$L$1:$L$36,0),MATCH("State",'[1]Maintenance Facilities'!$A$1:$Q$1,0))</f>
        <v>NE</v>
      </c>
      <c r="N244" s="7" t="str">
        <f>INDEX('[1]Maintenance Facilities'!$A$1:$Q$36,MATCH(phone1819[[#This Row],[Phone number]],'[1]Maintenance Facilities'!$L$1:$L$36,0),MATCH("Country",'[1]Maintenance Facilities'!$A$1:$Q$1,0))</f>
        <v>United States</v>
      </c>
      <c r="O244" s="9" t="s">
        <v>155</v>
      </c>
      <c r="P244" s="9" t="s">
        <v>1119</v>
      </c>
      <c r="Q244" s="9"/>
      <c r="R244" s="7" t="s">
        <v>1243</v>
      </c>
      <c r="S24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44" s="7" t="str">
        <f>phone1819[[#This Row],[CONTACTFIRSTNAME]]&amp;"^"&amp;phone1819[[#This Row],[CONTACTLASTNAME]]&amp;"^"&amp;phone1819[[#This Row],[REGNBR]]</f>
        <v>Director^of Maintenance^Duncan G150 Clients</v>
      </c>
      <c r="X24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4" s="49">
        <v>1</v>
      </c>
      <c r="Z244" s="50"/>
      <c r="AA244" s="51"/>
      <c r="AB244" s="52"/>
      <c r="AC244" s="52"/>
      <c r="AD244" s="52" t="str">
        <f>IFERROR(IF(INDEX([1]!email[#All],MATCH(phone1819[[#This Row],[Combined]],[1]!email[[#All],[combine]],0),2)=0,"",INDEX([1]!email[#All],MATCH(phone1819[[#This Row],[Combined]],[1]!email[[#All],[combine]],0),2)),"")</f>
        <v/>
      </c>
      <c r="AG24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5" spans="1:33" ht="31.5" x14ac:dyDescent="0.25">
      <c r="A245" s="7">
        <v>412</v>
      </c>
      <c r="B245" s="7" t="str">
        <f>phone1819[[#This Row],[Company]]</f>
        <v>Elliott Aviation of Atlanta</v>
      </c>
      <c r="C245" s="8" t="s">
        <v>1249</v>
      </c>
      <c r="E245" s="9" t="s">
        <v>1559</v>
      </c>
      <c r="F245" s="8"/>
      <c r="G245" s="7" t="s">
        <v>181</v>
      </c>
      <c r="J245" s="9"/>
      <c r="K245" s="7" t="s">
        <v>1250</v>
      </c>
      <c r="L245" s="7" t="str">
        <f>INDEX('[1]Maintenance Facilities'!$A$1:$Q$36,MATCH(phone1819[[#This Row],[Phone number]],'[1]Maintenance Facilities'!$L$1:$L$36,0),MATCH("City",'[1]Maintenance Facilities'!$A$1:$Q$1,0))</f>
        <v>Atlanta</v>
      </c>
      <c r="M245" s="10" t="str">
        <f>INDEX('[1]Maintenance Facilities'!$A$1:$Q$36,MATCH(phone1819[[#This Row],[Phone number]],'[1]Maintenance Facilities'!$L$1:$L$36,0),MATCH("State",'[1]Maintenance Facilities'!$A$1:$Q$1,0))</f>
        <v>GA</v>
      </c>
      <c r="N245" s="7" t="str">
        <f>INDEX('[1]Maintenance Facilities'!$A$1:$Q$36,MATCH(phone1819[[#This Row],[Phone number]],'[1]Maintenance Facilities'!$L$1:$L$36,0),MATCH("Country",'[1]Maintenance Facilities'!$A$1:$Q$1,0))</f>
        <v>United States</v>
      </c>
      <c r="O245" s="9" t="s">
        <v>1251</v>
      </c>
      <c r="P245" s="9" t="s">
        <v>649</v>
      </c>
      <c r="Q245" s="9" t="s">
        <v>1252</v>
      </c>
      <c r="R245" s="7" t="s">
        <v>1253</v>
      </c>
      <c r="S24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45" s="7" t="str">
        <f>phone1819[[#This Row],[CONTACTFIRSTNAME]]&amp;"^"&amp;phone1819[[#This Row],[CONTACTLASTNAME]]&amp;"^"&amp;phone1819[[#This Row],[REGNBR]]</f>
        <v>Andy^Bertrand^Elliott G150 Clients</v>
      </c>
      <c r="X24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5" s="54">
        <v>1</v>
      </c>
      <c r="Z245" s="55"/>
      <c r="AA245" s="56"/>
      <c r="AB245" s="57"/>
      <c r="AC245" s="53" t="s">
        <v>1244</v>
      </c>
      <c r="AD245" s="53" t="str">
        <f>IFERROR(IF(INDEX([1]!email[#All],MATCH(phone1819[[#This Row],[Combined]],[1]!email[[#All],[combine]],0),2)=0,"",INDEX([1]!email[#All],MATCH(phone1819[[#This Row],[Combined]],[1]!email[[#All],[combine]],0),2)),"")</f>
        <v/>
      </c>
      <c r="AG24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6" spans="1:33" ht="30" hidden="1" x14ac:dyDescent="0.25">
      <c r="A246" s="7">
        <v>414</v>
      </c>
      <c r="B246" s="7" t="str">
        <f>phone1819[[#This Row],[Company]]</f>
        <v>EXCELAIRE - A Hawthorne Company</v>
      </c>
      <c r="C246" s="8" t="s">
        <v>1254</v>
      </c>
      <c r="E246" s="9" t="s">
        <v>180</v>
      </c>
      <c r="F246" s="8"/>
      <c r="G246" s="7" t="s">
        <v>181</v>
      </c>
      <c r="J246" s="9"/>
      <c r="K246" s="7" t="s">
        <v>1255</v>
      </c>
      <c r="L246" s="7" t="str">
        <f>INDEX('[1]Maintenance Facilities'!$A$1:$Q$36,MATCH(phone1819[[#This Row],[Phone number]],'[1]Maintenance Facilities'!$L$1:$L$36,0),MATCH("City",'[1]Maintenance Facilities'!$A$1:$Q$1,0))</f>
        <v>Ronkonkoma</v>
      </c>
      <c r="M246" s="10" t="str">
        <f>INDEX('[1]Maintenance Facilities'!$A$1:$Q$36,MATCH(phone1819[[#This Row],[Phone number]],'[1]Maintenance Facilities'!$L$1:$L$36,0),MATCH("State",'[1]Maintenance Facilities'!$A$1:$Q$1,0))</f>
        <v>NY</v>
      </c>
      <c r="N246" s="7" t="str">
        <f>INDEX('[1]Maintenance Facilities'!$A$1:$Q$36,MATCH(phone1819[[#This Row],[Phone number]],'[1]Maintenance Facilities'!$L$1:$L$36,0),MATCH("Country",'[1]Maintenance Facilities'!$A$1:$Q$1,0))</f>
        <v>United States</v>
      </c>
      <c r="O246" s="9" t="s">
        <v>1068</v>
      </c>
      <c r="P246" s="9" t="s">
        <v>1256</v>
      </c>
      <c r="Q246" s="9" t="s">
        <v>64</v>
      </c>
      <c r="R246" s="7" t="s">
        <v>1257</v>
      </c>
      <c r="S24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4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6" s="7" t="str">
        <f>phone1819[[#This Row],[CONTACTFIRSTNAME]]&amp;"^"&amp;phone1819[[#This Row],[CONTACTLASTNAME]]&amp;"^"&amp;phone1819[[#This Row],[REGNBR]]</f>
        <v>Christopher^Zarzano^Your G150 Clients</v>
      </c>
      <c r="X24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6" s="13">
        <v>1</v>
      </c>
      <c r="Z246" s="14"/>
      <c r="AD246" s="9" t="str">
        <f>IFERROR(IF(INDEX([1]!email[#All],MATCH(phone1819[[#This Row],[Combined]],[1]!email[[#All],[combine]],0),2)=0,"",INDEX([1]!email[#All],MATCH(phone1819[[#This Row],[Combined]],[1]!email[[#All],[combine]],0),2)),"")</f>
        <v>chrisz@excelaire.com</v>
      </c>
      <c r="AG24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7" spans="1:33" ht="30" hidden="1" x14ac:dyDescent="0.25">
      <c r="A247" s="7">
        <v>416</v>
      </c>
      <c r="B247" s="7" t="str">
        <f>phone1819[[#This Row],[Company]]</f>
        <v>Fast Air</v>
      </c>
      <c r="C247" s="45" t="s">
        <v>1258</v>
      </c>
      <c r="E247" s="9" t="s">
        <v>180</v>
      </c>
      <c r="F247" s="8"/>
      <c r="G247" s="7" t="s">
        <v>181</v>
      </c>
      <c r="J247" s="9"/>
      <c r="K247" s="7" t="s">
        <v>1259</v>
      </c>
      <c r="L247" s="7" t="str">
        <f>INDEX('[1]Maintenance Facilities'!$A$1:$Q$36,MATCH(phone1819[[#This Row],[Phone number]],'[1]Maintenance Facilities'!$L$1:$L$36,0),MATCH("City",'[1]Maintenance Facilities'!$A$1:$Q$1,0))</f>
        <v>Winnipeg</v>
      </c>
      <c r="M247" s="10" t="str">
        <f>INDEX('[1]Maintenance Facilities'!$A$1:$Q$36,MATCH(phone1819[[#This Row],[Phone number]],'[1]Maintenance Facilities'!$L$1:$L$36,0),MATCH("State",'[1]Maintenance Facilities'!$A$1:$Q$1,0))</f>
        <v>MN</v>
      </c>
      <c r="N247" s="7" t="str">
        <f>INDEX('[1]Maintenance Facilities'!$A$1:$Q$36,MATCH(phone1819[[#This Row],[Phone number]],'[1]Maintenance Facilities'!$L$1:$L$36,0),MATCH("Country",'[1]Maintenance Facilities'!$A$1:$Q$1,0))</f>
        <v>Canada</v>
      </c>
      <c r="O247" s="9" t="s">
        <v>1260</v>
      </c>
      <c r="P247" s="9" t="s">
        <v>1261</v>
      </c>
      <c r="Q247" s="9" t="s">
        <v>64</v>
      </c>
      <c r="R247" s="7" t="s">
        <v>1262</v>
      </c>
      <c r="S24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7" s="7" t="str">
        <f>phone1819[[#This Row],[CONTACTFIRSTNAME]]&amp;"^"&amp;phone1819[[#This Row],[CONTACTLASTNAME]]&amp;"^"&amp;phone1819[[#This Row],[REGNBR]]</f>
        <v>Denis^Bourgouin^Your G150 Clients</v>
      </c>
      <c r="X24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7" s="13">
        <v>1</v>
      </c>
      <c r="Z247" s="14"/>
      <c r="AD24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4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8" spans="1:33" ht="30" hidden="1" x14ac:dyDescent="0.25">
      <c r="A248" s="7">
        <v>418</v>
      </c>
      <c r="B248" s="7" t="str">
        <f>phone1819[[#This Row],[Company]]</f>
        <v>Jetport</v>
      </c>
      <c r="C248" s="8" t="s">
        <v>1263</v>
      </c>
      <c r="E248" s="9" t="s">
        <v>180</v>
      </c>
      <c r="F248" s="8"/>
      <c r="G248" s="7" t="s">
        <v>181</v>
      </c>
      <c r="J248" s="9"/>
      <c r="K248" s="7" t="s">
        <v>1264</v>
      </c>
      <c r="L248" s="7" t="str">
        <f>INDEX('[1]Maintenance Facilities'!$A$1:$Q$36,MATCH(phone1819[[#This Row],[Phone number]],'[1]Maintenance Facilities'!$L$1:$L$36,0),MATCH("City",'[1]Maintenance Facilities'!$A$1:$Q$1,0))</f>
        <v>Mount Hope</v>
      </c>
      <c r="M248" s="10" t="str">
        <f>INDEX('[1]Maintenance Facilities'!$A$1:$Q$36,MATCH(phone1819[[#This Row],[Phone number]],'[1]Maintenance Facilities'!$L$1:$L$36,0),MATCH("State",'[1]Maintenance Facilities'!$A$1:$Q$1,0))</f>
        <v>ON</v>
      </c>
      <c r="N248" s="7" t="str">
        <f>INDEX('[1]Maintenance Facilities'!$A$1:$Q$36,MATCH(phone1819[[#This Row],[Phone number]],'[1]Maintenance Facilities'!$L$1:$L$36,0),MATCH("Country",'[1]Maintenance Facilities'!$A$1:$Q$1,0))</f>
        <v>Canada</v>
      </c>
      <c r="O248" s="9" t="s">
        <v>155</v>
      </c>
      <c r="P248" s="9" t="s">
        <v>1119</v>
      </c>
      <c r="Q248" s="9"/>
      <c r="R248" s="7" t="s">
        <v>1265</v>
      </c>
      <c r="S24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4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8" s="7" t="str">
        <f>phone1819[[#This Row],[CONTACTFIRSTNAME]]&amp;"^"&amp;phone1819[[#This Row],[CONTACTLASTNAME]]&amp;"^"&amp;phone1819[[#This Row],[REGNBR]]</f>
        <v>Director^of Maintenance^Your G150 Clients</v>
      </c>
      <c r="X24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8" s="13">
        <v>1</v>
      </c>
      <c r="Z248" s="14"/>
      <c r="AD248" s="9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G24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9" spans="1:33" ht="30" hidden="1" x14ac:dyDescent="0.25">
      <c r="A249" s="7">
        <v>422</v>
      </c>
      <c r="B249" s="7" t="str">
        <f>phone1819[[#This Row],[Company]]</f>
        <v>Signature TechnicAir (STP)</v>
      </c>
      <c r="C249" s="8" t="s">
        <v>1266</v>
      </c>
      <c r="E249" s="9" t="s">
        <v>180</v>
      </c>
      <c r="F249" s="8"/>
      <c r="G249" s="7" t="s">
        <v>181</v>
      </c>
      <c r="J249" s="9"/>
      <c r="K249" s="7" t="s">
        <v>1267</v>
      </c>
      <c r="L249" s="7" t="str">
        <f>INDEX('[1]Maintenance Facilities'!$A$1:$Q$36,MATCH(phone1819[[#This Row],[Phone number]],'[1]Maintenance Facilities'!$L$1:$L$36,0),MATCH("City",'[1]Maintenance Facilities'!$A$1:$Q$1,0))</f>
        <v>Saint Paul</v>
      </c>
      <c r="M249" s="10" t="str">
        <f>INDEX('[1]Maintenance Facilities'!$A$1:$Q$36,MATCH(phone1819[[#This Row],[Phone number]],'[1]Maintenance Facilities'!$L$1:$L$36,0),MATCH("State",'[1]Maintenance Facilities'!$A$1:$Q$1,0))</f>
        <v>MN</v>
      </c>
      <c r="N249" s="7" t="str">
        <f>INDEX('[1]Maintenance Facilities'!$A$1:$Q$36,MATCH(phone1819[[#This Row],[Phone number]],'[1]Maintenance Facilities'!$L$1:$L$36,0),MATCH("Country",'[1]Maintenance Facilities'!$A$1:$Q$1,0))</f>
        <v>United States</v>
      </c>
      <c r="O249" s="9" t="s">
        <v>1268</v>
      </c>
      <c r="P249" s="9" t="s">
        <v>1269</v>
      </c>
      <c r="Q249" s="9" t="s">
        <v>64</v>
      </c>
      <c r="R249" s="7" t="s">
        <v>1270</v>
      </c>
      <c r="S24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9" s="7" t="str">
        <f>phone1819[[#This Row],[CONTACTFIRSTNAME]]&amp;"^"&amp;phone1819[[#This Row],[CONTACTLASTNAME]]&amp;"^"&amp;phone1819[[#This Row],[REGNBR]]</f>
        <v>Terry^Speight^Your G150 Clients</v>
      </c>
      <c r="X24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9" s="13">
        <v>1</v>
      </c>
      <c r="Z249" s="14"/>
      <c r="AC249" s="9" t="s">
        <v>1244</v>
      </c>
      <c r="AD24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4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0" spans="1:33" ht="30" hidden="1" x14ac:dyDescent="0.25">
      <c r="A250" s="7">
        <v>218</v>
      </c>
      <c r="B250" s="7" t="str">
        <f>phone1819[[#This Row],[Company]]</f>
        <v>Philippine Airlines, Inc.</v>
      </c>
      <c r="C250" s="8"/>
      <c r="D250" s="7" t="s">
        <v>1271</v>
      </c>
      <c r="E250" s="9" t="s">
        <v>1272</v>
      </c>
      <c r="F250" s="8" t="s">
        <v>1273</v>
      </c>
      <c r="G250" s="7" t="s">
        <v>37</v>
      </c>
      <c r="H2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RP-C5168: MNL</v>
      </c>
      <c r="I25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RP-C5168: </v>
      </c>
      <c r="J25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RP-C5168: Philippines</v>
      </c>
      <c r="K250" s="7" t="s">
        <v>1274</v>
      </c>
      <c r="L25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Pasay City, Metro Manila</v>
      </c>
      <c r="M25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5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Philippines</v>
      </c>
      <c r="O250" s="7" t="s">
        <v>73</v>
      </c>
      <c r="P250" s="7" t="s">
        <v>73</v>
      </c>
      <c r="Q250" s="7" t="s">
        <v>73</v>
      </c>
      <c r="R250" s="7" t="str">
        <f>IFERROR(INDEX([1]!JETNET[#All],MATCH(,[1]!JETNET[[#All],[COMPANYNAME]],0),MATCH("COMPWEBADDRESS",[1]!JETNET[#Headers],0)),"")</f>
        <v/>
      </c>
      <c r="S25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25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50" s="7" t="str">
        <f>phone1819[[#This Row],[CONTACTFIRSTNAME]]&amp;"^"&amp;phone1819[[#This Row],[CONTACTLASTNAME]]&amp;"^"&amp;phone1819[[#This Row],[REGNBR]]</f>
        <v>^^RP-C5168</v>
      </c>
      <c r="X25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0" s="10"/>
      <c r="AB250" s="7"/>
      <c r="AC250" s="7"/>
      <c r="AD250" s="7" t="str">
        <f>IFERROR(IF(INDEX([1]!email[#All],MATCH(phone1819[[#This Row],[Combined]],[1]!email[[#All],[combine]],0),2)=0,"",INDEX([1]!email[#All],MATCH(phone1819[[#This Row],[Combined]],[1]!email[[#All],[combine]],0),2)),"")</f>
        <v>corporate.finance@pal.com.ph</v>
      </c>
      <c r="AE250"/>
      <c r="AF250" s="30"/>
      <c r="AG25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1" spans="1:33" ht="30" hidden="1" x14ac:dyDescent="0.25">
      <c r="A251" s="7">
        <v>218</v>
      </c>
      <c r="B251" s="7" t="str">
        <f>phone1819[[#This Row],[Company]]</f>
        <v>Philippine Airlines, Inc.</v>
      </c>
      <c r="C251" s="8"/>
      <c r="D251" s="7" t="s">
        <v>1275</v>
      </c>
      <c r="E251" s="9" t="s">
        <v>1272</v>
      </c>
      <c r="F251" s="8" t="s">
        <v>1273</v>
      </c>
      <c r="G251" s="7" t="s">
        <v>37</v>
      </c>
      <c r="H2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RP-C5168: MNL</v>
      </c>
      <c r="I25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RP-C5168: </v>
      </c>
      <c r="J25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RP-C5168: Philippines</v>
      </c>
      <c r="K251" s="7" t="s">
        <v>1274</v>
      </c>
      <c r="L25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Pasay City, Metro Manila</v>
      </c>
      <c r="M25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5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Philippines</v>
      </c>
      <c r="O251" s="7" t="s">
        <v>1276</v>
      </c>
      <c r="P251" s="7" t="s">
        <v>1277</v>
      </c>
      <c r="Q251" s="7" t="s">
        <v>1210</v>
      </c>
      <c r="R251" s="7" t="str">
        <f>IFERROR(INDEX([1]!JETNET[#All],MATCH(,[1]!JETNET[[#All],[COMPANYNAME]],0),MATCH("COMPWEBADDRESS",[1]!JETNET[#Headers],0)),"")</f>
        <v/>
      </c>
      <c r="S25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5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51" s="7" t="str">
        <f>phone1819[[#This Row],[CONTACTFIRSTNAME]]&amp;"^"&amp;phone1819[[#This Row],[CONTACTLASTNAME]]&amp;"^"&amp;phone1819[[#This Row],[REGNBR]]</f>
        <v>Lucio^Tan^RP-C5168</v>
      </c>
      <c r="X25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1" s="10"/>
      <c r="AB251" s="7"/>
      <c r="AC251" s="7"/>
      <c r="AD251" s="7" t="str">
        <f>IFERROR(IF(INDEX([1]!email[#All],MATCH(phone1819[[#This Row],[Combined]],[1]!email[[#All],[combine]],0),2)=0,"",INDEX([1]!email[#All],MATCH(phone1819[[#This Row],[Combined]],[1]!email[[#All],[combine]],0),2)),"")</f>
        <v>lucio_tan@pal.com.ph</v>
      </c>
      <c r="AE251"/>
      <c r="AF251" s="30"/>
      <c r="AG25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2" spans="1:33" ht="30" hidden="1" x14ac:dyDescent="0.25">
      <c r="A252" s="7">
        <v>426</v>
      </c>
      <c r="B252" s="7" t="str">
        <f>phone1819[[#This Row],[Company]]</f>
        <v>StandardAero (IAH)</v>
      </c>
      <c r="C252" s="8" t="s">
        <v>1278</v>
      </c>
      <c r="E252" s="9" t="s">
        <v>180</v>
      </c>
      <c r="F252" s="8"/>
      <c r="G252" s="7" t="s">
        <v>181</v>
      </c>
      <c r="J252" s="9"/>
      <c r="K252" s="7" t="s">
        <v>1279</v>
      </c>
      <c r="L252" s="7" t="str">
        <f>INDEX('[1]Maintenance Facilities'!$A$1:$Q$36,MATCH(phone1819[[#This Row],[Phone number]],'[1]Maintenance Facilities'!$L$1:$L$36,0),MATCH("City",'[1]Maintenance Facilities'!$A$1:$Q$1,0))</f>
        <v>Houston</v>
      </c>
      <c r="M252" s="10" t="str">
        <f>INDEX('[1]Maintenance Facilities'!$A$1:$Q$36,MATCH(phone1819[[#This Row],[Phone number]],'[1]Maintenance Facilities'!$L$1:$L$36,0),MATCH("State",'[1]Maintenance Facilities'!$A$1:$Q$1,0))</f>
        <v>TX</v>
      </c>
      <c r="N252" s="7" t="str">
        <f>INDEX('[1]Maintenance Facilities'!$A$1:$Q$36,MATCH(phone1819[[#This Row],[Phone number]],'[1]Maintenance Facilities'!$L$1:$L$36,0),MATCH("Country",'[1]Maintenance Facilities'!$A$1:$Q$1,0))</f>
        <v>United States</v>
      </c>
      <c r="O252" s="9" t="s">
        <v>202</v>
      </c>
      <c r="P252" s="9" t="s">
        <v>1280</v>
      </c>
      <c r="Q252" s="9" t="s">
        <v>1252</v>
      </c>
      <c r="R252" s="7" t="s">
        <v>1281</v>
      </c>
      <c r="S25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5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2" s="7" t="str">
        <f>phone1819[[#This Row],[CONTACTFIRSTNAME]]&amp;"^"&amp;phone1819[[#This Row],[CONTACTLASTNAME]]&amp;"^"&amp;phone1819[[#This Row],[REGNBR]]</f>
        <v>Peter^Vandolzer^Your G150 Clients</v>
      </c>
      <c r="X25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2" s="13">
        <v>1</v>
      </c>
      <c r="Z252" s="14"/>
      <c r="AC252" s="9" t="s">
        <v>1244</v>
      </c>
      <c r="AD25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5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3" spans="1:33" hidden="1" x14ac:dyDescent="0.25">
      <c r="A253" s="7">
        <v>220</v>
      </c>
      <c r="B253" s="7" t="str">
        <f>phone1819[[#This Row],[Company]]</f>
        <v>Asian Aerospace Corporation</v>
      </c>
      <c r="C253" s="8"/>
      <c r="D253" s="7" t="s">
        <v>1282</v>
      </c>
      <c r="E253" s="9" t="s">
        <v>1283</v>
      </c>
      <c r="F253" s="8" t="s">
        <v>1284</v>
      </c>
      <c r="G253" s="7" t="s">
        <v>1285</v>
      </c>
      <c r="H2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RP-C8150: MNL</v>
      </c>
      <c r="I25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RP-C8150: </v>
      </c>
      <c r="J25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RP-C8150: Philippines</v>
      </c>
      <c r="K253" s="7" t="s">
        <v>1286</v>
      </c>
      <c r="L25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Pasay City</v>
      </c>
      <c r="M25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5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Philippines</v>
      </c>
      <c r="O253" s="7" t="s">
        <v>73</v>
      </c>
      <c r="P253" s="7" t="s">
        <v>73</v>
      </c>
      <c r="Q253" s="7" t="s">
        <v>73</v>
      </c>
      <c r="R253" s="7" t="str">
        <f>IFERROR(INDEX([1]!JETNET[#All],MATCH(,[1]!JETNET[[#All],[COMPANYNAME]],0),MATCH("COMPWEBADDRESS",[1]!JETNET[#Headers],0)),"")</f>
        <v/>
      </c>
      <c r="S25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5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53" s="7" t="str">
        <f>phone1819[[#This Row],[CONTACTFIRSTNAME]]&amp;"^"&amp;phone1819[[#This Row],[CONTACTLASTNAME]]&amp;"^"&amp;phone1819[[#This Row],[REGNBR]]</f>
        <v>^^RP-C8150</v>
      </c>
      <c r="X25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3" s="10"/>
      <c r="AB253" s="7"/>
      <c r="AC253" s="7"/>
      <c r="AD253" s="7" t="str">
        <f>IFERROR(IF(INDEX([1]!email[#All],MATCH(phone1819[[#This Row],[Combined]],[1]!email[[#All],[combine]],0),2)=0,"",INDEX([1]!email[#All],MATCH(phone1819[[#This Row],[Combined]],[1]!email[[#All],[combine]],0),2)),"")</f>
        <v>aircraftsales@asianaerospace.com.ph</v>
      </c>
      <c r="AE253"/>
      <c r="AF253" s="30"/>
      <c r="AG25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4" spans="1:33" ht="30" hidden="1" x14ac:dyDescent="0.25">
      <c r="A254" s="7">
        <v>220</v>
      </c>
      <c r="B254" s="7" t="str">
        <f>phone1819[[#This Row],[Company]]</f>
        <v>Asian Aerospace Corporation</v>
      </c>
      <c r="C254" s="8"/>
      <c r="D254" s="7" t="s">
        <v>1287</v>
      </c>
      <c r="E254" s="9" t="s">
        <v>1283</v>
      </c>
      <c r="F254" s="8" t="s">
        <v>1284</v>
      </c>
      <c r="G254" s="7" t="s">
        <v>1288</v>
      </c>
      <c r="H2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RP-C8150: MNL</v>
      </c>
      <c r="I254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RP-C8150: </v>
      </c>
      <c r="J254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RP-C8150: Philippines</v>
      </c>
      <c r="K254" s="7" t="s">
        <v>1286</v>
      </c>
      <c r="L25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Pasay City</v>
      </c>
      <c r="M25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5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Philippines</v>
      </c>
      <c r="O254" s="7" t="s">
        <v>202</v>
      </c>
      <c r="P254" s="7" t="s">
        <v>1289</v>
      </c>
      <c r="Q254" s="7" t="s">
        <v>171</v>
      </c>
      <c r="R254" s="7" t="str">
        <f>IFERROR(INDEX([1]!JETNET[#All],MATCH(,[1]!JETNET[[#All],[COMPANYNAME]],0),MATCH("COMPWEBADDRESS",[1]!JETNET[#Headers],0)),"")</f>
        <v/>
      </c>
      <c r="S25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Opens-7, Clicks-1</v>
      </c>
      <c r="T25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54" s="7" t="str">
        <f>phone1819[[#This Row],[CONTACTFIRSTNAME]]&amp;"^"&amp;phone1819[[#This Row],[CONTACTLASTNAME]]&amp;"^"&amp;phone1819[[#This Row],[REGNBR]]</f>
        <v>Peter^Rodriguez^RP-C8150</v>
      </c>
      <c r="X25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4" s="10"/>
      <c r="AB254" s="7"/>
      <c r="AC254" s="7"/>
      <c r="AD254" s="7" t="str">
        <f>IFERROR(IF(INDEX([1]!email[#All],MATCH(phone1819[[#This Row],[Combined]],[1]!email[[#All],[combine]],0),2)=0,"",INDEX([1]!email[#All],MATCH(phone1819[[#This Row],[Combined]],[1]!email[[#All],[combine]],0),2)),"")</f>
        <v>ceo@asianaerospace.com.ph</v>
      </c>
      <c r="AE254"/>
      <c r="AF254" s="30"/>
      <c r="AG25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5" spans="1:33" ht="30" hidden="1" x14ac:dyDescent="0.25">
      <c r="A255" s="7">
        <v>428</v>
      </c>
      <c r="B255" s="7" t="str">
        <f>phone1819[[#This Row],[Company]]</f>
        <v>Sunrise Jets</v>
      </c>
      <c r="C255" s="8" t="s">
        <v>1290</v>
      </c>
      <c r="E255" s="9" t="s">
        <v>180</v>
      </c>
      <c r="F255" s="8"/>
      <c r="G255" s="7" t="s">
        <v>181</v>
      </c>
      <c r="J255" s="9"/>
      <c r="K255" s="7" t="s">
        <v>1291</v>
      </c>
      <c r="L255" s="9" t="str">
        <f>INDEX('[1]Maintenance Facilities'!$A$1:$Q$36,MATCH(phone1819[[#This Row],[Phone number]],'[1]Maintenance Facilities'!$L$1:$L$36,0),MATCH("City",'[1]Maintenance Facilities'!$A$1:$Q$1,0))</f>
        <v>Westhampton Beach</v>
      </c>
      <c r="M255" s="10" t="str">
        <f>INDEX('[1]Maintenance Facilities'!$A$1:$Q$36,MATCH(phone1819[[#This Row],[Phone number]],'[1]Maintenance Facilities'!$L$1:$L$36,0),MATCH("State",'[1]Maintenance Facilities'!$A$1:$Q$1,0))</f>
        <v>NY</v>
      </c>
      <c r="N255" s="7" t="str">
        <f>INDEX('[1]Maintenance Facilities'!$A$1:$Q$36,MATCH(phone1819[[#This Row],[Phone number]],'[1]Maintenance Facilities'!$L$1:$L$36,0),MATCH("Country",'[1]Maintenance Facilities'!$A$1:$Q$1,0))</f>
        <v>United States</v>
      </c>
      <c r="O255" s="9" t="s">
        <v>189</v>
      </c>
      <c r="P255" s="9" t="s">
        <v>1292</v>
      </c>
      <c r="Q255" s="9" t="s">
        <v>108</v>
      </c>
      <c r="R255" s="7" t="s">
        <v>1293</v>
      </c>
      <c r="S25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5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5" s="7" t="str">
        <f>phone1819[[#This Row],[CONTACTFIRSTNAME]]&amp;"^"&amp;phone1819[[#This Row],[CONTACTLASTNAME]]&amp;"^"&amp;phone1819[[#This Row],[REGNBR]]</f>
        <v>Robert^Cappellano^Your G150 Clients</v>
      </c>
      <c r="X25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5" s="13">
        <v>1</v>
      </c>
      <c r="Z255" s="14"/>
      <c r="AD255" s="9" t="str">
        <f>IFERROR(IF(INDEX([1]!email[#All],MATCH(phone1819[[#This Row],[Combined]],[1]!email[[#All],[combine]],0),2)=0,"",INDEX([1]!email[#All],MATCH(phone1819[[#This Row],[Combined]],[1]!email[[#All],[combine]],0),2)),"")</f>
        <v>maintenance@sunrisejets.com</v>
      </c>
      <c r="AG25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6" spans="1:33" ht="30" hidden="1" x14ac:dyDescent="0.25">
      <c r="A256" s="7">
        <v>430</v>
      </c>
      <c r="B256" s="7" t="str">
        <f>phone1819[[#This Row],[Company]]</f>
        <v>Sunwest Aviation</v>
      </c>
      <c r="C256" s="8" t="s">
        <v>1294</v>
      </c>
      <c r="E256" s="9" t="s">
        <v>180</v>
      </c>
      <c r="F256" s="8"/>
      <c r="G256" s="7" t="s">
        <v>181</v>
      </c>
      <c r="J256" s="9"/>
      <c r="K256" s="7" t="s">
        <v>1295</v>
      </c>
      <c r="L256" s="7" t="str">
        <f>INDEX('[1]Maintenance Facilities'!$A$1:$Q$36,MATCH(phone1819[[#This Row],[Phone number]],'[1]Maintenance Facilities'!$L$1:$L$36,0),MATCH("City",'[1]Maintenance Facilities'!$A$1:$Q$1,0))</f>
        <v>Calgary</v>
      </c>
      <c r="M256" s="10" t="str">
        <f>INDEX('[1]Maintenance Facilities'!$A$1:$Q$36,MATCH(phone1819[[#This Row],[Phone number]],'[1]Maintenance Facilities'!$L$1:$L$36,0),MATCH("State",'[1]Maintenance Facilities'!$A$1:$Q$1,0))</f>
        <v>AB</v>
      </c>
      <c r="N256" s="7" t="str">
        <f>INDEX('[1]Maintenance Facilities'!$A$1:$Q$36,MATCH(phone1819[[#This Row],[Phone number]],'[1]Maintenance Facilities'!$L$1:$L$36,0),MATCH("Country",'[1]Maintenance Facilities'!$A$1:$Q$1,0))</f>
        <v>Canada</v>
      </c>
      <c r="O256" s="9" t="s">
        <v>155</v>
      </c>
      <c r="P256" s="9" t="s">
        <v>1119</v>
      </c>
      <c r="Q256" s="9" t="s">
        <v>1296</v>
      </c>
      <c r="R256" s="7" t="s">
        <v>1297</v>
      </c>
      <c r="S25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5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6" s="7" t="str">
        <f>phone1819[[#This Row],[CONTACTFIRSTNAME]]&amp;"^"&amp;phone1819[[#This Row],[CONTACTLASTNAME]]&amp;"^"&amp;phone1819[[#This Row],[REGNBR]]</f>
        <v>Director^of Maintenance^Your G150 Clients</v>
      </c>
      <c r="X25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6" s="13">
        <v>1</v>
      </c>
      <c r="Z256" s="14"/>
      <c r="AD256" s="9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G25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7" spans="1:33" ht="30" hidden="1" x14ac:dyDescent="0.25">
      <c r="A257" s="7">
        <v>432</v>
      </c>
      <c r="B257" s="7" t="str">
        <f>phone1819[[#This Row],[Company]]</f>
        <v>Thornton Aviation</v>
      </c>
      <c r="C257" s="8" t="s">
        <v>1298</v>
      </c>
      <c r="E257" s="9" t="s">
        <v>180</v>
      </c>
      <c r="F257" s="8"/>
      <c r="G257" s="7" t="s">
        <v>181</v>
      </c>
      <c r="J257" s="9"/>
      <c r="K257" s="7" t="s">
        <v>1299</v>
      </c>
      <c r="L257" s="7" t="str">
        <f>INDEX('[1]Maintenance Facilities'!$A$1:$Q$36,MATCH(phone1819[[#This Row],[Phone number]],'[1]Maintenance Facilities'!$L$1:$L$36,0),MATCH("City",'[1]Maintenance Facilities'!$A$1:$Q$1,0))</f>
        <v>Van Nuys</v>
      </c>
      <c r="M257" s="10" t="str">
        <f>INDEX('[1]Maintenance Facilities'!$A$1:$Q$36,MATCH(phone1819[[#This Row],[Phone number]],'[1]Maintenance Facilities'!$L$1:$L$36,0),MATCH("State",'[1]Maintenance Facilities'!$A$1:$Q$1,0))</f>
        <v>CA</v>
      </c>
      <c r="N257" s="7" t="str">
        <f>INDEX('[1]Maintenance Facilities'!$A$1:$Q$36,MATCH(phone1819[[#This Row],[Phone number]],'[1]Maintenance Facilities'!$L$1:$L$36,0),MATCH("Country",'[1]Maintenance Facilities'!$A$1:$Q$1,0))</f>
        <v>United States</v>
      </c>
      <c r="O257" s="9" t="s">
        <v>1300</v>
      </c>
      <c r="P257" s="9" t="s">
        <v>1301</v>
      </c>
      <c r="Q257" s="9" t="s">
        <v>64</v>
      </c>
      <c r="R257" s="7" t="s">
        <v>1302</v>
      </c>
      <c r="S25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5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7" s="7" t="str">
        <f>phone1819[[#This Row],[CONTACTFIRSTNAME]]&amp;"^"&amp;phone1819[[#This Row],[CONTACTLASTNAME]]&amp;"^"&amp;phone1819[[#This Row],[REGNBR]]</f>
        <v>Tim^Johnston^Your G150 Clients</v>
      </c>
      <c r="X25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7" s="13">
        <v>1</v>
      </c>
      <c r="Z257" s="14"/>
      <c r="AD257" s="9" t="str">
        <f>IFERROR(IF(INDEX([1]!email[#All],MATCH(phone1819[[#This Row],[Combined]],[1]!email[[#All],[combine]],0),2)=0,"",INDEX([1]!email[#All],MATCH(phone1819[[#This Row],[Combined]],[1]!email[[#All],[combine]],0),2)),"")</f>
        <v>tim@thorntonaviation.com</v>
      </c>
      <c r="AG25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8" spans="1:33" ht="30" hidden="1" x14ac:dyDescent="0.25">
      <c r="A258" s="7">
        <v>434</v>
      </c>
      <c r="B258" s="7" t="str">
        <f>phone1819[[#This Row],[Company]]</f>
        <v>West Star Aviation</v>
      </c>
      <c r="C258" s="8" t="s">
        <v>1303</v>
      </c>
      <c r="E258" s="9" t="s">
        <v>180</v>
      </c>
      <c r="F258" s="8"/>
      <c r="G258" s="7" t="s">
        <v>181</v>
      </c>
      <c r="J258" s="9"/>
      <c r="K258" s="7" t="s">
        <v>1304</v>
      </c>
      <c r="L258" s="7" t="str">
        <f>INDEX('[1]Maintenance Facilities'!$A$1:$Q$36,MATCH(phone1819[[#This Row],[Phone number]],'[1]Maintenance Facilities'!$L$1:$L$36,0),MATCH("City",'[1]Maintenance Facilities'!$A$1:$Q$1,0))</f>
        <v>Chattanooga</v>
      </c>
      <c r="M258" s="10" t="str">
        <f>INDEX('[1]Maintenance Facilities'!$A$1:$Q$36,MATCH(phone1819[[#This Row],[Phone number]],'[1]Maintenance Facilities'!$L$1:$L$36,0),MATCH("State",'[1]Maintenance Facilities'!$A$1:$Q$1,0))</f>
        <v>TN</v>
      </c>
      <c r="N258" s="7" t="str">
        <f>INDEX('[1]Maintenance Facilities'!$A$1:$Q$36,MATCH(phone1819[[#This Row],[Phone number]],'[1]Maintenance Facilities'!$L$1:$L$36,0),MATCH("Country",'[1]Maintenance Facilities'!$A$1:$Q$1,0))</f>
        <v>United States</v>
      </c>
      <c r="O258" s="9" t="s">
        <v>1305</v>
      </c>
      <c r="P258" s="9" t="s">
        <v>1306</v>
      </c>
      <c r="Q258" s="9"/>
      <c r="R258" s="7" t="s">
        <v>1307</v>
      </c>
      <c r="S25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5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8" s="7" t="str">
        <f>phone1819[[#This Row],[CONTACTFIRSTNAME]]&amp;"^"&amp;phone1819[[#This Row],[CONTACTLASTNAME]]&amp;"^"&amp;phone1819[[#This Row],[REGNBR]]</f>
        <v>Will^Carroll^Your G150 Clients</v>
      </c>
      <c r="X25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8" s="13">
        <v>1</v>
      </c>
      <c r="Z258" s="14"/>
      <c r="AC258" s="9" t="s">
        <v>1244</v>
      </c>
      <c r="AD258" s="9" t="str">
        <f>IFERROR(IF(INDEX([1]!email[#All],MATCH(phone1819[[#This Row],[Combined]],[1]!email[[#All],[combine]],0),2)=0,"",INDEX([1]!email[#All],MATCH(phone1819[[#This Row],[Combined]],[1]!email[[#All],[combine]],0),2)),"")</f>
        <v>wcarroll@wsa.aero</v>
      </c>
      <c r="AG25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9" spans="1:33" ht="30" hidden="1" x14ac:dyDescent="0.25">
      <c r="A259" s="7">
        <v>436</v>
      </c>
      <c r="B259" s="7" t="str">
        <f>phone1819[[#This Row],[Company]]</f>
        <v>West Star Aviation</v>
      </c>
      <c r="C259" s="8" t="s">
        <v>1308</v>
      </c>
      <c r="E259" s="9" t="s">
        <v>180</v>
      </c>
      <c r="F259" s="8"/>
      <c r="G259" s="7" t="s">
        <v>181</v>
      </c>
      <c r="J259" s="9"/>
      <c r="K259" s="7" t="s">
        <v>1304</v>
      </c>
      <c r="L259" s="7" t="str">
        <f>INDEX('[1]Maintenance Facilities'!$A$1:$Q$36,MATCH(phone1819[[#This Row],[Phone number]],'[1]Maintenance Facilities'!$L$1:$L$36,0),MATCH("City",'[1]Maintenance Facilities'!$A$1:$Q$1,0))</f>
        <v>East Alton</v>
      </c>
      <c r="M259" s="10" t="str">
        <f>INDEX('[1]Maintenance Facilities'!$A$1:$Q$36,MATCH(phone1819[[#This Row],[Phone number]],'[1]Maintenance Facilities'!$L$1:$L$36,0),MATCH("State",'[1]Maintenance Facilities'!$A$1:$Q$1,0))</f>
        <v>IL</v>
      </c>
      <c r="N259" s="7" t="str">
        <f>INDEX('[1]Maintenance Facilities'!$A$1:$Q$36,MATCH(phone1819[[#This Row],[Phone number]],'[1]Maintenance Facilities'!$L$1:$L$36,0),MATCH("Country",'[1]Maintenance Facilities'!$A$1:$Q$1,0))</f>
        <v>United States</v>
      </c>
      <c r="O259" s="9" t="s">
        <v>393</v>
      </c>
      <c r="P259" s="9" t="s">
        <v>1309</v>
      </c>
      <c r="Q259" s="9"/>
      <c r="R259" s="7" t="s">
        <v>1307</v>
      </c>
      <c r="S25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5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9" s="7" t="str">
        <f>phone1819[[#This Row],[CONTACTFIRSTNAME]]&amp;"^"&amp;phone1819[[#This Row],[CONTACTLASTNAME]]&amp;"^"&amp;phone1819[[#This Row],[REGNBR]]</f>
        <v>John^Sonsoucie^Your G150 Clients</v>
      </c>
      <c r="X25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9" s="13">
        <v>1</v>
      </c>
      <c r="Z259" s="14"/>
      <c r="AD259" s="9" t="str">
        <f>IFERROR(IF(INDEX([1]!email[#All],MATCH(phone1819[[#This Row],[Combined]],[1]!email[[#All],[combine]],0),2)=0,"",INDEX([1]!email[#All],MATCH(phone1819[[#This Row],[Combined]],[1]!email[[#All],[combine]],0),2)),"")</f>
        <v>jsonsoucie@wsa.aero</v>
      </c>
      <c r="AG25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0" spans="1:33" ht="30" hidden="1" x14ac:dyDescent="0.25">
      <c r="A260" s="7">
        <v>438</v>
      </c>
      <c r="B260" s="7" t="str">
        <f>phone1819[[#This Row],[Company]]</f>
        <v>West Star Aviation Inc.</v>
      </c>
      <c r="C260" s="8" t="s">
        <v>1310</v>
      </c>
      <c r="E260" s="9" t="s">
        <v>180</v>
      </c>
      <c r="F260" s="8"/>
      <c r="G260" s="7" t="s">
        <v>181</v>
      </c>
      <c r="J260" s="9"/>
      <c r="K260" s="7" t="s">
        <v>1311</v>
      </c>
      <c r="L260" s="7" t="str">
        <f>INDEX('[1]Maintenance Facilities'!$A$1:$Q$36,MATCH(phone1819[[#This Row],[Phone number]],'[1]Maintenance Facilities'!$L$1:$L$36,0),MATCH("City",'[1]Maintenance Facilities'!$A$1:$Q$1,0))</f>
        <v>Grand Junction</v>
      </c>
      <c r="M260" s="35" t="str">
        <f>INDEX('[1]Maintenance Facilities'!$A$1:$Q$36,MATCH(phone1819[[#This Row],[Phone number]],'[1]Maintenance Facilities'!$L$1:$L$36,0),MATCH("State",'[1]Maintenance Facilities'!$A$1:$Q$1,0))</f>
        <v>CO</v>
      </c>
      <c r="N260" s="7" t="str">
        <f>INDEX('[1]Maintenance Facilities'!$A$1:$Q$36,MATCH(phone1819[[#This Row],[Phone number]],'[1]Maintenance Facilities'!$L$1:$L$36,0),MATCH("Country",'[1]Maintenance Facilities'!$A$1:$Q$1,0))</f>
        <v>United States</v>
      </c>
      <c r="O260" s="9" t="s">
        <v>1312</v>
      </c>
      <c r="P260" s="9" t="s">
        <v>1313</v>
      </c>
      <c r="Q260" s="9"/>
      <c r="R260" s="7" t="s">
        <v>1307</v>
      </c>
      <c r="S26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0" s="7" t="str">
        <f>phone1819[[#This Row],[CONTACTFIRSTNAME]]&amp;"^"&amp;phone1819[[#This Row],[CONTACTLASTNAME]]&amp;"^"&amp;phone1819[[#This Row],[REGNBR]]</f>
        <v>Jon^Toms^Your G150 Clients</v>
      </c>
      <c r="X26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0" s="13">
        <v>1</v>
      </c>
      <c r="Z260" s="14"/>
      <c r="AD260" s="9" t="str">
        <f>IFERROR(IF(INDEX([1]!email[#All],MATCH(phone1819[[#This Row],[Combined]],[1]!email[[#All],[combine]],0),2)=0,"",INDEX([1]!email[#All],MATCH(phone1819[[#This Row],[Combined]],[1]!email[[#All],[combine]],0),2)),"")</f>
        <v>jtoms@wsa.aero</v>
      </c>
      <c r="AG26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1" spans="1:33" ht="30" hidden="1" x14ac:dyDescent="0.25">
      <c r="A261" s="7">
        <v>440</v>
      </c>
      <c r="B261" s="7" t="str">
        <f>phone1819[[#This Row],[Company]]</f>
        <v>West Star Aviation Inc.</v>
      </c>
      <c r="C261" s="8" t="s">
        <v>1314</v>
      </c>
      <c r="E261" s="9" t="s">
        <v>180</v>
      </c>
      <c r="F261" s="8"/>
      <c r="G261" s="7" t="s">
        <v>181</v>
      </c>
      <c r="J261" s="9"/>
      <c r="K261" s="7" t="s">
        <v>1311</v>
      </c>
      <c r="L261" s="7" t="str">
        <f>INDEX('[1]Maintenance Facilities'!$A$1:$Q$36,MATCH(phone1819[[#This Row],[Phone number]],'[1]Maintenance Facilities'!$L$1:$L$36,0),MATCH("City",'[1]Maintenance Facilities'!$A$1:$Q$1,0))</f>
        <v>Grand Junction</v>
      </c>
      <c r="M261" s="35" t="str">
        <f>INDEX('[1]Maintenance Facilities'!$A$1:$Q$36,MATCH(phone1819[[#This Row],[Phone number]],'[1]Maintenance Facilities'!$L$1:$L$36,0),MATCH("State",'[1]Maintenance Facilities'!$A$1:$Q$1,0))</f>
        <v>CO</v>
      </c>
      <c r="N261" s="7" t="str">
        <f>INDEX('[1]Maintenance Facilities'!$A$1:$Q$36,MATCH(phone1819[[#This Row],[Phone number]],'[1]Maintenance Facilities'!$L$1:$L$36,0),MATCH("Country",'[1]Maintenance Facilities'!$A$1:$Q$1,0))</f>
        <v>United States</v>
      </c>
      <c r="O261" s="9" t="s">
        <v>308</v>
      </c>
      <c r="P261" s="9" t="s">
        <v>1315</v>
      </c>
      <c r="Q261" s="9" t="s">
        <v>1252</v>
      </c>
      <c r="R261" s="7" t="s">
        <v>1307</v>
      </c>
      <c r="S26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1" s="7" t="str">
        <f>phone1819[[#This Row],[CONTACTFIRSTNAME]]&amp;"^"&amp;phone1819[[#This Row],[CONTACTLASTNAME]]&amp;"^"&amp;phone1819[[#This Row],[REGNBR]]</f>
        <v>David^Krogman^Your G150 Clients</v>
      </c>
      <c r="X26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1" s="13">
        <v>1</v>
      </c>
      <c r="Z261" s="14"/>
      <c r="AD261" s="9" t="str">
        <f>IFERROR(IF(INDEX([1]!email[#All],MATCH(phone1819[[#This Row],[Combined]],[1]!email[[#All],[combine]],0),2)=0,"",INDEX([1]!email[#All],MATCH(phone1819[[#This Row],[Combined]],[1]!email[[#All],[combine]],0),2)),"")</f>
        <v>dkrogman@wsa.aero</v>
      </c>
      <c r="AG26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2" spans="1:33" ht="30" hidden="1" x14ac:dyDescent="0.25">
      <c r="A262" s="7">
        <v>444</v>
      </c>
      <c r="B262" s="7" t="str">
        <f>phone1819[[#This Row],[Company]]</f>
        <v>ASG Aerospace</v>
      </c>
      <c r="C262" s="8" t="s">
        <v>1316</v>
      </c>
      <c r="E262" s="9" t="s">
        <v>180</v>
      </c>
      <c r="F262" s="8"/>
      <c r="G262" s="7" t="s">
        <v>181</v>
      </c>
      <c r="J262" s="9"/>
      <c r="K262" s="7" t="s">
        <v>1317</v>
      </c>
      <c r="L262" s="7" t="str">
        <f>INDEX('[1]Maintenance Facilities'!$A$1:$Q$36,MATCH(phone1819[[#This Row],[Phone number]],'[1]Maintenance Facilities'!$L$1:$L$36,0),MATCH("City",'[1]Maintenance Facilities'!$A$1:$Q$1,0))</f>
        <v>Miami</v>
      </c>
      <c r="M262" s="10" t="str">
        <f>INDEX('[1]Maintenance Facilities'!$A$1:$Q$36,MATCH(phone1819[[#This Row],[Phone number]],'[1]Maintenance Facilities'!$L$1:$L$36,0),MATCH("State",'[1]Maintenance Facilities'!$A$1:$Q$1,0))</f>
        <v>FL</v>
      </c>
      <c r="N262" s="7" t="str">
        <f>INDEX('[1]Maintenance Facilities'!$A$1:$Q$36,MATCH(phone1819[[#This Row],[Phone number]],'[1]Maintenance Facilities'!$L$1:$L$36,0),MATCH("Country",'[1]Maintenance Facilities'!$A$1:$Q$1,0))</f>
        <v>United States</v>
      </c>
      <c r="O262" s="9" t="s">
        <v>1318</v>
      </c>
      <c r="P262" s="9" t="s">
        <v>774</v>
      </c>
      <c r="Q262" s="9"/>
      <c r="R262" s="7" t="s">
        <v>1319</v>
      </c>
      <c r="S26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26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2" s="7" t="str">
        <f>phone1819[[#This Row],[CONTACTFIRSTNAME]]&amp;"^"&amp;phone1819[[#This Row],[CONTACTLASTNAME]]&amp;"^"&amp;phone1819[[#This Row],[REGNBR]]</f>
        <v>Art^Thompson^Your G150 Clients</v>
      </c>
      <c r="X26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2" s="19">
        <v>2</v>
      </c>
      <c r="Z262" s="14"/>
      <c r="AD262" s="9" t="str">
        <f>IFERROR(IF(INDEX([1]!email[#All],MATCH(phone1819[[#This Row],[Combined]],[1]!email[[#All],[combine]],0),2)=0,"",INDEX([1]!email[#All],MATCH(phone1819[[#This Row],[Combined]],[1]!email[[#All],[combine]],0),2)),"")</f>
        <v>athompson@asgaerospace.com</v>
      </c>
      <c r="AG26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3" spans="1:33" ht="30" hidden="1" x14ac:dyDescent="0.25">
      <c r="A263" s="7">
        <v>446</v>
      </c>
      <c r="B263" s="7" t="str">
        <f>phone1819[[#This Row],[Company]]</f>
        <v>Aurora Jet Partners</v>
      </c>
      <c r="C263" s="8" t="s">
        <v>1320</v>
      </c>
      <c r="E263" s="9" t="s">
        <v>180</v>
      </c>
      <c r="F263" s="8"/>
      <c r="G263" s="7" t="s">
        <v>181</v>
      </c>
      <c r="J263" s="9"/>
      <c r="K263" s="7" t="s">
        <v>1321</v>
      </c>
      <c r="L263" s="7" t="str">
        <f>INDEX('[1]Maintenance Facilities'!$A$1:$Q$36,MATCH(phone1819[[#This Row],[Phone number]],'[1]Maintenance Facilities'!$L$1:$L$36,0),MATCH("City",'[1]Maintenance Facilities'!$A$1:$Q$1,0))</f>
        <v>Edmonton International Airport</v>
      </c>
      <c r="M263" s="10" t="str">
        <f>INDEX('[1]Maintenance Facilities'!$A$1:$Q$36,MATCH(phone1819[[#This Row],[Phone number]],'[1]Maintenance Facilities'!$L$1:$L$36,0),MATCH("State",'[1]Maintenance Facilities'!$A$1:$Q$1,0))</f>
        <v>AB</v>
      </c>
      <c r="N263" s="7" t="str">
        <f>INDEX('[1]Maintenance Facilities'!$A$1:$Q$36,MATCH(phone1819[[#This Row],[Phone number]],'[1]Maintenance Facilities'!$L$1:$L$36,0),MATCH("Country",'[1]Maintenance Facilities'!$A$1:$Q$1,0))</f>
        <v>Canada</v>
      </c>
      <c r="O263" s="9" t="s">
        <v>155</v>
      </c>
      <c r="P263" s="9" t="s">
        <v>1119</v>
      </c>
      <c r="Q263" s="9"/>
      <c r="R263" s="7" t="s">
        <v>1322</v>
      </c>
      <c r="S26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3" s="7" t="str">
        <f>phone1819[[#This Row],[CONTACTFIRSTNAME]]&amp;"^"&amp;phone1819[[#This Row],[CONTACTLASTNAME]]&amp;"^"&amp;phone1819[[#This Row],[REGNBR]]</f>
        <v>Director^of Maintenance^Your G150 Clients</v>
      </c>
      <c r="X26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3" s="19">
        <v>2</v>
      </c>
      <c r="Z263" s="14"/>
      <c r="AD263" s="9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G26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4" spans="1:33" ht="30" hidden="1" x14ac:dyDescent="0.25">
      <c r="A264" s="7">
        <v>448</v>
      </c>
      <c r="B264" s="7" t="str">
        <f>phone1819[[#This Row],[Company]]</f>
        <v>Dumont Aviation</v>
      </c>
      <c r="C264" s="8" t="s">
        <v>1323</v>
      </c>
      <c r="E264" s="9" t="s">
        <v>180</v>
      </c>
      <c r="F264" s="8"/>
      <c r="G264" s="7" t="s">
        <v>181</v>
      </c>
      <c r="J264" s="9"/>
      <c r="K264" s="7" t="s">
        <v>1324</v>
      </c>
      <c r="L264" s="7" t="str">
        <f>INDEX('[1]Maintenance Facilities'!$A$1:$Q$36,MATCH(phone1819[[#This Row],[Phone number]],'[1]Maintenance Facilities'!$L$1:$L$36,0),MATCH("City",'[1]Maintenance Facilities'!$A$1:$Q$1,0))</f>
        <v>New Castle</v>
      </c>
      <c r="M264" s="10" t="str">
        <f>INDEX('[1]Maintenance Facilities'!$A$1:$Q$36,MATCH(phone1819[[#This Row],[Phone number]],'[1]Maintenance Facilities'!$L$1:$L$36,0),MATCH("State",'[1]Maintenance Facilities'!$A$1:$Q$1,0))</f>
        <v>DE</v>
      </c>
      <c r="N264" s="7" t="str">
        <f>INDEX('[1]Maintenance Facilities'!$A$1:$Q$36,MATCH(phone1819[[#This Row],[Phone number]],'[1]Maintenance Facilities'!$L$1:$L$36,0),MATCH("Country",'[1]Maintenance Facilities'!$A$1:$Q$1,0))</f>
        <v>United States</v>
      </c>
      <c r="O264" s="9" t="s">
        <v>58</v>
      </c>
      <c r="P264" s="9" t="s">
        <v>1325</v>
      </c>
      <c r="Q264" s="9"/>
      <c r="R264" s="7" t="s">
        <v>1326</v>
      </c>
      <c r="S26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6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4" s="7" t="str">
        <f>phone1819[[#This Row],[CONTACTFIRSTNAME]]&amp;"^"&amp;phone1819[[#This Row],[CONTACTLASTNAME]]&amp;"^"&amp;phone1819[[#This Row],[REGNBR]]</f>
        <v>James^Moore^Your G150 Clients</v>
      </c>
      <c r="X26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4" s="19">
        <v>2</v>
      </c>
      <c r="Z264" s="14"/>
      <c r="AD26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6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5" spans="1:33" ht="60" hidden="1" x14ac:dyDescent="0.25">
      <c r="A265" s="7">
        <v>450</v>
      </c>
      <c r="B265" s="7" t="str">
        <f>phone1819[[#This Row],[Company]]</f>
        <v>Hawthorne Global Aviation Services</v>
      </c>
      <c r="C265" s="8" t="s">
        <v>1327</v>
      </c>
      <c r="E265" s="9" t="s">
        <v>180</v>
      </c>
      <c r="F265" s="8"/>
      <c r="G265" s="7" t="s">
        <v>181</v>
      </c>
      <c r="J265" s="9"/>
      <c r="K265" s="7" t="s">
        <v>1328</v>
      </c>
      <c r="L265" s="7" t="str">
        <f>INDEX('[1]Maintenance Facilities'!$A$1:$Q$36,MATCH(phone1819[[#This Row],[Phone number]],'[1]Maintenance Facilities'!$L$1:$L$36,0),MATCH("City",'[1]Maintenance Facilities'!$A$1:$Q$1,0))</f>
        <v>North Charleston</v>
      </c>
      <c r="M265" s="10" t="str">
        <f>INDEX('[1]Maintenance Facilities'!$A$1:$Q$36,MATCH(phone1819[[#This Row],[Phone number]],'[1]Maintenance Facilities'!$L$1:$L$36,0),MATCH("State",'[1]Maintenance Facilities'!$A$1:$Q$1,0))</f>
        <v>SC</v>
      </c>
      <c r="N265" s="7" t="str">
        <f>INDEX('[1]Maintenance Facilities'!$A$1:$Q$36,MATCH(phone1819[[#This Row],[Phone number]],'[1]Maintenance Facilities'!$L$1:$L$36,0),MATCH("Country",'[1]Maintenance Facilities'!$A$1:$Q$1,0))</f>
        <v>United States</v>
      </c>
      <c r="O265" s="9" t="s">
        <v>415</v>
      </c>
      <c r="P265" s="9" t="s">
        <v>1329</v>
      </c>
      <c r="Q265" s="9" t="s">
        <v>51</v>
      </c>
      <c r="R265" s="7" t="s">
        <v>1330</v>
      </c>
      <c r="S26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</v>
      </c>
      <c r="T26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3/24/2022
Returned
Unable to Forward</v>
      </c>
      <c r="U265" s="7" t="str">
        <f>phone1819[[#This Row],[CONTACTFIRSTNAME]]&amp;"^"&amp;phone1819[[#This Row],[CONTACTLASTNAME]]&amp;"^"&amp;phone1819[[#This Row],[REGNBR]]</f>
        <v>Chuck^Kegley^Your G150 Clients</v>
      </c>
      <c r="X26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5" s="19">
        <v>2</v>
      </c>
      <c r="Z265" s="14"/>
      <c r="AD265" s="9" t="str">
        <f>IFERROR(IF(INDEX([1]!email[#All],MATCH(phone1819[[#This Row],[Combined]],[1]!email[[#All],[combine]],0),2)=0,"",INDEX([1]!email[#All],MATCH(phone1819[[#This Row],[Combined]],[1]!email[[#All],[combine]],0),2)),"")</f>
        <v>chuckk@hawthorne.aero</v>
      </c>
      <c r="AG26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6" spans="1:33" ht="30" hidden="1" x14ac:dyDescent="0.25">
      <c r="A266" s="7">
        <v>452</v>
      </c>
      <c r="B266" s="7" t="str">
        <f>phone1819[[#This Row],[Company]]</f>
        <v>Meta Special Aerospace</v>
      </c>
      <c r="C266" s="8" t="s">
        <v>1331</v>
      </c>
      <c r="E266" s="9" t="s">
        <v>180</v>
      </c>
      <c r="F266" s="8"/>
      <c r="G266" s="7" t="s">
        <v>181</v>
      </c>
      <c r="J266" s="9"/>
      <c r="K266" s="7" t="s">
        <v>1332</v>
      </c>
      <c r="L266" s="7" t="str">
        <f>INDEX('[1]Maintenance Facilities'!$A$1:$Q$36,MATCH(phone1819[[#This Row],[Phone number]],'[1]Maintenance Facilities'!$L$1:$L$36,0),MATCH("City",'[1]Maintenance Facilities'!$A$1:$Q$1,0))</f>
        <v>Oklahoma City</v>
      </c>
      <c r="M266" s="35" t="str">
        <f>INDEX('[1]Maintenance Facilities'!$A$1:$Q$36,MATCH(phone1819[[#This Row],[Phone number]],'[1]Maintenance Facilities'!$L$1:$L$36,0),MATCH("State",'[1]Maintenance Facilities'!$A$1:$Q$1,0))</f>
        <v>OK</v>
      </c>
      <c r="N266" s="7" t="str">
        <f>INDEX('[1]Maintenance Facilities'!$A$1:$Q$36,MATCH(phone1819[[#This Row],[Phone number]],'[1]Maintenance Facilities'!$L$1:$L$36,0),MATCH("Country",'[1]Maintenance Facilities'!$A$1:$Q$1,0))</f>
        <v>United States</v>
      </c>
      <c r="O266" s="9" t="s">
        <v>155</v>
      </c>
      <c r="P266" s="9" t="s">
        <v>1119</v>
      </c>
      <c r="Q266" s="9" t="s">
        <v>1333</v>
      </c>
      <c r="R266" s="7" t="s">
        <v>1334</v>
      </c>
      <c r="S26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6" s="7" t="str">
        <f>phone1819[[#This Row],[CONTACTFIRSTNAME]]&amp;"^"&amp;phone1819[[#This Row],[CONTACTLASTNAME]]&amp;"^"&amp;phone1819[[#This Row],[REGNBR]]</f>
        <v>Director^of Maintenance^Your G150 Clients</v>
      </c>
      <c r="X26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6" s="19">
        <v>2</v>
      </c>
      <c r="Z266" s="14"/>
      <c r="AD266" s="9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G26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7" spans="1:33" hidden="1" x14ac:dyDescent="0.25">
      <c r="A267" s="7">
        <v>28</v>
      </c>
      <c r="B267" s="7" t="str">
        <f>phone1819[[#This Row],[Company]]</f>
        <v>G-150 Aeronautics, Ltd.</v>
      </c>
      <c r="C267" s="8"/>
      <c r="D267" s="7" t="s">
        <v>157</v>
      </c>
      <c r="E267" s="9" t="s">
        <v>1335</v>
      </c>
      <c r="F267" s="8" t="s">
        <v>1336</v>
      </c>
      <c r="G267" s="7" t="s">
        <v>1337</v>
      </c>
      <c r="H2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M-FAST: JBQ</v>
      </c>
      <c r="I267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M-FAST: </v>
      </c>
      <c r="J267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M-FAST: Dominican Republic</v>
      </c>
      <c r="K267" s="7" t="s">
        <v>1338</v>
      </c>
      <c r="L26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Road Town, Tortola</v>
      </c>
      <c r="M26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6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Virgin Islands (British)</v>
      </c>
      <c r="Q267" s="9"/>
      <c r="R267" s="7" t="str">
        <f>IFERROR(INDEX([1]!JETNET[#All],MATCH(,[1]!JETNET[[#All],[COMPANYNAME]],0),MATCH("COMPWEBADDRESS",[1]!JETNET[#Headers],0)),"")</f>
        <v/>
      </c>
      <c r="S26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6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67" s="7" t="str">
        <f>phone1819[[#This Row],[CONTACTFIRSTNAME]]&amp;"^"&amp;phone1819[[#This Row],[CONTACTLASTNAME]]&amp;"^"&amp;phone1819[[#This Row],[REGNBR]]</f>
        <v>^^M-FAST</v>
      </c>
      <c r="X26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7" s="10"/>
      <c r="AB267" s="7"/>
      <c r="AC267" s="7"/>
      <c r="AD26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267"/>
      <c r="AF267" s="30"/>
      <c r="AG26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8" spans="1:33" ht="30" hidden="1" x14ac:dyDescent="0.25">
      <c r="A268" s="7">
        <v>454</v>
      </c>
      <c r="B268" s="7" t="str">
        <f>phone1819[[#This Row],[Company]]</f>
        <v>Meta Special Aerospace MRO</v>
      </c>
      <c r="C268" s="8" t="s">
        <v>1339</v>
      </c>
      <c r="E268" s="9" t="s">
        <v>180</v>
      </c>
      <c r="F268" s="8"/>
      <c r="G268" s="7" t="s">
        <v>181</v>
      </c>
      <c r="J268" s="9"/>
      <c r="K268" s="7" t="s">
        <v>1340</v>
      </c>
      <c r="L268" s="7" t="str">
        <f>INDEX('[1]Maintenance Facilities'!$A$1:$Q$36,MATCH(phone1819[[#This Row],[Phone number]],'[1]Maintenance Facilities'!$L$1:$L$36,0),MATCH("City",'[1]Maintenance Facilities'!$A$1:$Q$1,0))</f>
        <v>Oklahoma City</v>
      </c>
      <c r="M268" s="35" t="str">
        <f>INDEX('[1]Maintenance Facilities'!$A$1:$Q$36,MATCH(phone1819[[#This Row],[Phone number]],'[1]Maintenance Facilities'!$L$1:$L$36,0),MATCH("State",'[1]Maintenance Facilities'!$A$1:$Q$1,0))</f>
        <v>OK</v>
      </c>
      <c r="N268" s="7" t="str">
        <f>INDEX('[1]Maintenance Facilities'!$A$1:$Q$36,MATCH(phone1819[[#This Row],[Phone number]],'[1]Maintenance Facilities'!$L$1:$L$36,0),MATCH("Country",'[1]Maintenance Facilities'!$A$1:$Q$1,0))</f>
        <v>United States</v>
      </c>
      <c r="O268" s="9" t="s">
        <v>1090</v>
      </c>
      <c r="P268" s="9" t="s">
        <v>1341</v>
      </c>
      <c r="Q268" s="9" t="s">
        <v>1242</v>
      </c>
      <c r="R268" s="7" t="s">
        <v>1334</v>
      </c>
      <c r="S26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8" s="7" t="str">
        <f>phone1819[[#This Row],[CONTACTFIRSTNAME]]&amp;"^"&amp;phone1819[[#This Row],[CONTACTLASTNAME]]&amp;"^"&amp;phone1819[[#This Row],[REGNBR]]</f>
        <v>Ronald^Brown^Your G150 Clients</v>
      </c>
      <c r="X26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8" s="19">
        <v>2</v>
      </c>
      <c r="Z268" s="14"/>
      <c r="AD268" s="9" t="str">
        <f>IFERROR(IF(INDEX([1]!email[#All],MATCH(phone1819[[#This Row],[Combined]],[1]!email[[#All],[combine]],0),2)=0,"",INDEX([1]!email[#All],MATCH(phone1819[[#This Row],[Combined]],[1]!email[[#All],[combine]],0),2)),"")</f>
        <v>ronald.brown@msa.meta.aero</v>
      </c>
      <c r="AG26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9" spans="1:33" ht="30" hidden="1" x14ac:dyDescent="0.25">
      <c r="A269" s="7">
        <v>456</v>
      </c>
      <c r="B269" s="7" t="str">
        <f>phone1819[[#This Row],[Company]]</f>
        <v>Skyservice Business Aviation Services</v>
      </c>
      <c r="C269" s="8" t="s">
        <v>1342</v>
      </c>
      <c r="E269" s="9" t="s">
        <v>180</v>
      </c>
      <c r="F269" s="8"/>
      <c r="G269" s="7" t="s">
        <v>181</v>
      </c>
      <c r="J269" s="9"/>
      <c r="K269" s="7" t="s">
        <v>1343</v>
      </c>
      <c r="L269" s="7" t="str">
        <f>INDEX('[1]Maintenance Facilities'!$A$1:$Q$36,MATCH(phone1819[[#This Row],[Phone number]],'[1]Maintenance Facilities'!$L$1:$L$36,0),MATCH("City",'[1]Maintenance Facilities'!$A$1:$Q$1,0))</f>
        <v>Toronto</v>
      </c>
      <c r="M269" s="10" t="str">
        <f>INDEX('[1]Maintenance Facilities'!$A$1:$Q$36,MATCH(phone1819[[#This Row],[Phone number]],'[1]Maintenance Facilities'!$L$1:$L$36,0),MATCH("State",'[1]Maintenance Facilities'!$A$1:$Q$1,0))</f>
        <v>ON</v>
      </c>
      <c r="N269" s="7" t="str">
        <f>INDEX('[1]Maintenance Facilities'!$A$1:$Q$36,MATCH(phone1819[[#This Row],[Phone number]],'[1]Maintenance Facilities'!$L$1:$L$36,0),MATCH("Country",'[1]Maintenance Facilities'!$A$1:$Q$1,0))</f>
        <v>Canada</v>
      </c>
      <c r="O269" s="9" t="s">
        <v>611</v>
      </c>
      <c r="P269" s="9" t="s">
        <v>612</v>
      </c>
      <c r="Q269" s="9" t="s">
        <v>171</v>
      </c>
      <c r="R269" s="7" t="s">
        <v>1344</v>
      </c>
      <c r="S26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6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9" s="7" t="str">
        <f>phone1819[[#This Row],[CONTACTFIRSTNAME]]&amp;"^"&amp;phone1819[[#This Row],[CONTACTLASTNAME]]&amp;"^"&amp;phone1819[[#This Row],[REGNBR]]</f>
        <v>Benjamin^Murray^Your G150 Clients</v>
      </c>
      <c r="X26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9" s="19">
        <v>2</v>
      </c>
      <c r="Z269" s="14"/>
      <c r="AC269" s="9" t="s">
        <v>1244</v>
      </c>
      <c r="AD26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269" s="28"/>
      <c r="AG26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70" spans="1:33" ht="30" hidden="1" x14ac:dyDescent="0.25">
      <c r="A270" s="7">
        <v>458</v>
      </c>
      <c r="B270" s="7" t="str">
        <f>phone1819[[#This Row],[Company]]</f>
        <v>Trimec Aviation</v>
      </c>
      <c r="C270" s="8" t="s">
        <v>1345</v>
      </c>
      <c r="E270" s="9" t="s">
        <v>180</v>
      </c>
      <c r="F270" s="8"/>
      <c r="G270" s="7" t="s">
        <v>181</v>
      </c>
      <c r="J270" s="9"/>
      <c r="K270" s="7" t="s">
        <v>1346</v>
      </c>
      <c r="L270" s="7" t="str">
        <f>INDEX('[1]Maintenance Facilities'!$A$1:$Q$36,MATCH(phone1819[[#This Row],[Phone number]],'[1]Maintenance Facilities'!$L$1:$L$36,0),MATCH("City",'[1]Maintenance Facilities'!$A$1:$Q$1,0))</f>
        <v>Fort Worth</v>
      </c>
      <c r="M270" s="10" t="str">
        <f>INDEX('[1]Maintenance Facilities'!$A$1:$Q$36,MATCH(phone1819[[#This Row],[Phone number]],'[1]Maintenance Facilities'!$L$1:$L$36,0),MATCH("State",'[1]Maintenance Facilities'!$A$1:$Q$1,0))</f>
        <v>TX</v>
      </c>
      <c r="N270" s="7" t="str">
        <f>INDEX('[1]Maintenance Facilities'!$A$1:$Q$36,MATCH(phone1819[[#This Row],[Phone number]],'[1]Maintenance Facilities'!$L$1:$L$36,0),MATCH("Country",'[1]Maintenance Facilities'!$A$1:$Q$1,0))</f>
        <v>United States</v>
      </c>
      <c r="O270" s="9" t="s">
        <v>202</v>
      </c>
      <c r="P270" s="9" t="s">
        <v>1347</v>
      </c>
      <c r="Q270" s="9"/>
      <c r="R270" s="7" t="s">
        <v>1348</v>
      </c>
      <c r="S27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7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70" s="7" t="str">
        <f>phone1819[[#This Row],[CONTACTFIRSTNAME]]&amp;"^"&amp;phone1819[[#This Row],[CONTACTLASTNAME]]&amp;"^"&amp;phone1819[[#This Row],[REGNBR]]</f>
        <v>Peter^Rabadi^Your G150 Clients</v>
      </c>
      <c r="X27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0" s="19">
        <v>2</v>
      </c>
      <c r="Z270" s="14"/>
      <c r="AD270" s="9" t="str">
        <f>IFERROR(IF(INDEX([1]!email[#All],MATCH(phone1819[[#This Row],[Combined]],[1]!email[[#All],[combine]],0),2)=0,"",INDEX([1]!email[#All],MATCH(phone1819[[#This Row],[Combined]],[1]!email[[#All],[combine]],0),2)),"")</f>
        <v>sales@trimecaviation.com</v>
      </c>
      <c r="AG27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71" spans="1:33" ht="30" hidden="1" x14ac:dyDescent="0.25">
      <c r="A271" s="7">
        <v>468</v>
      </c>
      <c r="B271" s="7" t="str">
        <f>phone1819[[#This Row],[Company]]</f>
        <v>Quantum Aviation</v>
      </c>
      <c r="C271" s="8"/>
      <c r="D271" s="7" t="s">
        <v>157</v>
      </c>
      <c r="E271" s="9" t="s">
        <v>1349</v>
      </c>
      <c r="F271" s="8"/>
      <c r="G271" s="7"/>
      <c r="J271" s="9"/>
      <c r="K271" s="7" t="s">
        <v>1350</v>
      </c>
      <c r="L27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27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7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/>
      </c>
      <c r="O271" s="9" t="s">
        <v>155</v>
      </c>
      <c r="P271" s="9" t="s">
        <v>1119</v>
      </c>
      <c r="Q271" s="9"/>
      <c r="R271" s="7" t="str">
        <f>IFERROR(INDEX([1]!JETNET[#All],MATCH(,[1]!JETNET[[#All],[COMPANYNAME]],0),MATCH("COMPWEBADDRESS",[1]!JETNET[#Headers],0)),"")</f>
        <v/>
      </c>
      <c r="S27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7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71" s="7" t="str">
        <f>phone1819[[#This Row],[CONTACTFIRSTNAME]]&amp;"^"&amp;phone1819[[#This Row],[CONTACTLASTNAME]]&amp;"^"&amp;phone1819[[#This Row],[REGNBR]]</f>
        <v>Director^of Maintenance^Your G150 clients</v>
      </c>
      <c r="X27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1" s="10"/>
      <c r="AB271" s="7"/>
      <c r="AC271" s="7"/>
      <c r="AD271" s="7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E271"/>
      <c r="AF271" s="30"/>
      <c r="AG27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72" spans="1:33" ht="30" hidden="1" x14ac:dyDescent="0.25">
      <c r="A272" s="7">
        <v>464</v>
      </c>
      <c r="B272" s="7" t="str">
        <f>phone1819[[#This Row],[Company]]</f>
        <v>Napa Jet Center</v>
      </c>
      <c r="C272" s="8" t="s">
        <v>1351</v>
      </c>
      <c r="E272" s="9" t="s">
        <v>180</v>
      </c>
      <c r="F272" s="8"/>
      <c r="G272" s="7" t="s">
        <v>181</v>
      </c>
      <c r="J272" s="9"/>
      <c r="K272" s="7" t="s">
        <v>1352</v>
      </c>
      <c r="L272" s="7" t="str">
        <f>INDEX('[1]Maintenance Facilities'!$A$1:$Q$36,MATCH(phone1819[[#This Row],[Phone number]],'[1]Maintenance Facilities'!$L$1:$L$36,0),MATCH("City",'[1]Maintenance Facilities'!$A$1:$Q$1,0))</f>
        <v>Napa</v>
      </c>
      <c r="M272" s="10" t="str">
        <f>INDEX('[1]Maintenance Facilities'!$A$1:$Q$36,MATCH(phone1819[[#This Row],[Phone number]],'[1]Maintenance Facilities'!$L$1:$L$36,0),MATCH("State",'[1]Maintenance Facilities'!$A$1:$Q$1,0))</f>
        <v>CA</v>
      </c>
      <c r="N272" s="7" t="str">
        <f>INDEX('[1]Maintenance Facilities'!$A$1:$Q$36,MATCH(phone1819[[#This Row],[Phone number]],'[1]Maintenance Facilities'!$L$1:$L$36,0),MATCH("Country",'[1]Maintenance Facilities'!$A$1:$Q$1,0))</f>
        <v>United States</v>
      </c>
      <c r="O272" s="9" t="s">
        <v>39</v>
      </c>
      <c r="P272" s="9" t="s">
        <v>1353</v>
      </c>
      <c r="Q272" s="9"/>
      <c r="R272" s="7" t="s">
        <v>1354</v>
      </c>
      <c r="S27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hard Bounce</v>
      </c>
      <c r="T27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72" s="7" t="str">
        <f>phone1819[[#This Row],[CONTACTFIRSTNAME]]&amp;"^"&amp;phone1819[[#This Row],[CONTACTLASTNAME]]&amp;"^"&amp;phone1819[[#This Row],[REGNBR]]</f>
        <v>Michael^Acosta^Your G150 Clients</v>
      </c>
      <c r="X27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2" s="37">
        <v>3</v>
      </c>
      <c r="Z272" s="14"/>
      <c r="AC272" s="9" t="s">
        <v>1244</v>
      </c>
      <c r="AD272" s="9" t="str">
        <f>IFERROR(IF(INDEX([1]!email[#All],MATCH(phone1819[[#This Row],[Combined]],[1]!email[[#All],[combine]],0),2)=0,"",INDEX([1]!email[#All],MATCH(phone1819[[#This Row],[Combined]],[1]!email[[#All],[combine]],0),2)),"")</f>
        <v>macosta@napajetcenter.com</v>
      </c>
      <c r="AG27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73" spans="1:33" hidden="1" x14ac:dyDescent="0.25">
      <c r="A273" s="7">
        <v>244</v>
      </c>
      <c r="B273" s="7" t="str">
        <f>phone1819[[#This Row],[Company]]</f>
        <v>Impulsive Marine Investments, Inc.</v>
      </c>
      <c r="C273" s="8"/>
      <c r="D273" s="7" t="s">
        <v>157</v>
      </c>
      <c r="E273" s="9" t="s">
        <v>1355</v>
      </c>
      <c r="F273" s="8" t="s">
        <v>1356</v>
      </c>
      <c r="G273" s="9" t="s">
        <v>37</v>
      </c>
      <c r="H2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XA-JCZ: MID</v>
      </c>
      <c r="I27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XA-JCZ: </v>
      </c>
      <c r="J27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XA-JCZ: Mexico</v>
      </c>
      <c r="K273" s="7" t="s">
        <v>1357</v>
      </c>
      <c r="L27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27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7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Q273" s="9"/>
      <c r="R273" s="7"/>
      <c r="S27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7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73" s="7" t="str">
        <f>phone1819[[#This Row],[CONTACTFIRSTNAME]]&amp;"^"&amp;phone1819[[#This Row],[CONTACTLASTNAME]]&amp;"^"&amp;phone1819[[#This Row],[REGNBR]]</f>
        <v>^^XA-JCZ</v>
      </c>
      <c r="X27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3" s="10"/>
      <c r="AB273" s="7"/>
      <c r="AC273" s="7"/>
      <c r="AD273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273"/>
      <c r="AF273" s="30"/>
      <c r="AG27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75" spans="1:33" ht="15.75" x14ac:dyDescent="0.25">
      <c r="B275" s="59" t="s">
        <v>25</v>
      </c>
      <c r="Z275" s="60" t="s">
        <v>1358</v>
      </c>
    </row>
    <row r="276" spans="1:33" ht="15.75" x14ac:dyDescent="0.25">
      <c r="B276" s="61" t="s">
        <v>1359</v>
      </c>
      <c r="Z276" s="62" t="s">
        <v>1360</v>
      </c>
    </row>
    <row r="277" spans="1:33" ht="15.75" x14ac:dyDescent="0.25">
      <c r="B277" s="63" t="s">
        <v>1361</v>
      </c>
      <c r="Z277" s="64" t="s">
        <v>1362</v>
      </c>
    </row>
    <row r="278" spans="1:33" ht="15.75" x14ac:dyDescent="0.25">
      <c r="B278" s="65" t="s">
        <v>204</v>
      </c>
      <c r="Z278" s="66" t="s">
        <v>1363</v>
      </c>
    </row>
    <row r="279" spans="1:33" ht="15.75" x14ac:dyDescent="0.25">
      <c r="B279" s="67" t="s">
        <v>43</v>
      </c>
      <c r="Z279" s="68" t="s">
        <v>1364</v>
      </c>
    </row>
    <row r="280" spans="1:33" ht="15.75" x14ac:dyDescent="0.25">
      <c r="B280" s="69" t="s">
        <v>282</v>
      </c>
    </row>
    <row r="281" spans="1:33" ht="15.75" x14ac:dyDescent="0.25">
      <c r="B281" s="70" t="s">
        <v>361</v>
      </c>
    </row>
    <row r="282" spans="1:33" ht="15.75" x14ac:dyDescent="0.25">
      <c r="B282" s="71" t="s">
        <v>100</v>
      </c>
    </row>
  </sheetData>
  <conditionalFormatting sqref="AD1:AD272">
    <cfRule type="expression" dxfId="21" priority="1">
      <formula>NOT(_xlfn.ISFORMULA($AD1))</formula>
    </cfRule>
  </conditionalFormatting>
  <conditionalFormatting sqref="H1:H272 K1:K272 O1:Q272 Z1:AG272 B1:C272">
    <cfRule type="expression" dxfId="20" priority="2">
      <formula>$Z1=$B$282</formula>
    </cfRule>
    <cfRule type="expression" dxfId="19" priority="3">
      <formula>$Z1=$B$276</formula>
    </cfRule>
    <cfRule type="expression" dxfId="18" priority="4">
      <formula>$Z1=$B$277</formula>
    </cfRule>
    <cfRule type="expression" dxfId="17" priority="5">
      <formula>$Z1=$B$278</formula>
    </cfRule>
    <cfRule type="expression" dxfId="16" priority="6">
      <formula>$Z1=$B$279</formula>
    </cfRule>
    <cfRule type="expression" dxfId="15" priority="7">
      <formula>$Z1=$B$280</formula>
    </cfRule>
    <cfRule type="expression" dxfId="14" priority="8">
      <formula>$Z1=$B$281</formula>
    </cfRule>
  </conditionalFormatting>
  <dataValidations count="1">
    <dataValidation type="list" allowBlank="1" showInputMessage="1" showErrorMessage="1" sqref="Z2:Z273" xr:uid="{E2ED5143-3393-475B-A3F4-9A970FB0C1CA}">
      <formula1>General_Status</formula1>
    </dataValidation>
  </dataValidations>
  <hyperlinks>
    <hyperlink ref="R61" r:id="rId1" xr:uid="{D083844F-628C-445C-8465-08B997D74AB8}"/>
    <hyperlink ref="R13" r:id="rId2" xr:uid="{60C5EEB8-84E7-4635-8ED6-26CA5F4C85A1}"/>
    <hyperlink ref="R43" r:id="rId3" xr:uid="{36ECE96F-AADB-4945-B899-7A35FB87D55C}"/>
    <hyperlink ref="R3" r:id="rId4" xr:uid="{AD750BE3-201E-4BE4-B5C5-317C730928E3}"/>
    <hyperlink ref="R12" r:id="rId5" xr:uid="{DCB866C7-9FB8-492C-A27E-00750EEBDDED}"/>
    <hyperlink ref="R36" r:id="rId6" xr:uid="{4007E81E-84D6-4FF1-9672-0357B419A176}"/>
    <hyperlink ref="R4" r:id="rId7" xr:uid="{FE2F924F-6DDD-442E-8994-4CB6208A3A8E}"/>
    <hyperlink ref="R5" r:id="rId8" xr:uid="{2E07551B-BE2C-4999-BF2A-5A419F1AF1EB}"/>
    <hyperlink ref="R42" r:id="rId9" xr:uid="{995ABA40-B934-474A-8DB6-B80197F679D4}"/>
    <hyperlink ref="R30" r:id="rId10" xr:uid="{4B9E1F70-5C6D-425C-A384-83E3DDCAE89C}"/>
    <hyperlink ref="R2" r:id="rId11" xr:uid="{ED727925-9A25-40AA-BD16-2353095F6515}"/>
    <hyperlink ref="AD61" r:id="rId12" xr:uid="{9E94C1B5-40BD-4BB0-A370-BD4EDFE5254D}"/>
    <hyperlink ref="AB8" r:id="rId13" xr:uid="{F90CF1BC-69D2-4597-AA78-4EF757818714}"/>
  </hyperlinks>
  <pageMargins left="0.7" right="0.7" top="0.75" bottom="0.75" header="0.3" footer="0.3"/>
  <pageSetup orientation="portrait" r:id="rId14"/>
  <drawing r:id="rId15"/>
  <legacyDrawing r:id="rId1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7" name="Button 1">
              <controlPr defaultSize="0" print="0" autoFill="0" autoPict="0" macro="[1]!QuoteTheseSub">
                <anchor moveWithCells="1" sizeWithCells="1">
                  <from>
                    <xdr:col>28</xdr:col>
                    <xdr:colOff>885825</xdr:colOff>
                    <xdr:row>0</xdr:row>
                    <xdr:rowOff>28575</xdr:rowOff>
                  </from>
                  <to>
                    <xdr:col>28</xdr:col>
                    <xdr:colOff>2314575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tableParts count="1"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6C3E4-D47B-4E49-81A9-05AAC266C90B}">
  <dimension ref="A1:T71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34.7109375" customWidth="1"/>
    <col min="3" max="3" width="11.140625" customWidth="1"/>
    <col min="4" max="4" width="5.7109375" customWidth="1"/>
    <col min="5" max="5" width="14.28515625" bestFit="1" customWidth="1"/>
    <col min="6" max="6" width="15.28515625" customWidth="1"/>
    <col min="7" max="7" width="5.85546875" customWidth="1"/>
    <col min="8" max="8" width="15" customWidth="1"/>
    <col min="9" max="9" width="23" customWidth="1"/>
    <col min="10" max="10" width="16.85546875" customWidth="1"/>
    <col min="11" max="14" width="0.140625" customWidth="1"/>
    <col min="15" max="15" width="9" customWidth="1"/>
    <col min="16" max="16" width="26.140625" customWidth="1"/>
    <col min="17" max="17" width="36" customWidth="1"/>
    <col min="18" max="18" width="43.85546875" customWidth="1"/>
    <col min="19" max="19" width="10.28515625" customWidth="1"/>
    <col min="20" max="20" width="12.42578125" customWidth="1"/>
  </cols>
  <sheetData>
    <row r="1" spans="1:20" ht="30" x14ac:dyDescent="0.25">
      <c r="A1" s="104" t="s">
        <v>0</v>
      </c>
      <c r="B1" s="105" t="s">
        <v>1</v>
      </c>
      <c r="C1" s="113" t="s">
        <v>4</v>
      </c>
      <c r="D1" s="114" t="s">
        <v>5</v>
      </c>
      <c r="E1" s="113" t="s">
        <v>7</v>
      </c>
      <c r="F1" s="105" t="s">
        <v>11</v>
      </c>
      <c r="G1" s="122" t="s">
        <v>12</v>
      </c>
      <c r="H1" s="105" t="s">
        <v>13</v>
      </c>
      <c r="I1" s="127" t="s">
        <v>18</v>
      </c>
      <c r="J1" s="128" t="s">
        <v>19</v>
      </c>
      <c r="K1" s="105" t="s">
        <v>20</v>
      </c>
      <c r="L1" s="105" t="s">
        <v>21</v>
      </c>
      <c r="M1" s="105" t="s">
        <v>22</v>
      </c>
      <c r="N1" s="105" t="s">
        <v>23</v>
      </c>
      <c r="O1" s="105" t="s">
        <v>24</v>
      </c>
      <c r="P1" s="105" t="s">
        <v>25</v>
      </c>
      <c r="Q1" s="113" t="s">
        <v>27</v>
      </c>
      <c r="R1" s="113" t="s">
        <v>28</v>
      </c>
      <c r="S1" s="138" t="s">
        <v>30</v>
      </c>
      <c r="T1" s="139" t="s">
        <v>31</v>
      </c>
    </row>
    <row r="2" spans="1:20" ht="90" x14ac:dyDescent="0.25">
      <c r="A2" s="106">
        <v>38</v>
      </c>
      <c r="B2" s="107" t="s">
        <v>38</v>
      </c>
      <c r="C2" s="115" t="s">
        <v>35</v>
      </c>
      <c r="D2" s="116" t="s">
        <v>36</v>
      </c>
      <c r="E2" s="115" t="s">
        <v>1373</v>
      </c>
      <c r="F2" s="107" t="s">
        <v>1377</v>
      </c>
      <c r="G2" s="123" t="s">
        <v>1378</v>
      </c>
      <c r="H2" s="107" t="s">
        <v>83</v>
      </c>
      <c r="I2" s="129" t="s">
        <v>1385</v>
      </c>
      <c r="J2" s="129" t="s">
        <v>1386</v>
      </c>
      <c r="K2" s="107" t="s">
        <v>1387</v>
      </c>
      <c r="L2" s="107"/>
      <c r="M2" s="107"/>
      <c r="N2" s="107">
        <v>0</v>
      </c>
      <c r="O2" s="130">
        <v>1</v>
      </c>
      <c r="P2" s="131" t="s">
        <v>43</v>
      </c>
      <c r="Q2" s="115"/>
      <c r="R2" s="115" t="s">
        <v>1403</v>
      </c>
      <c r="S2" s="140"/>
      <c r="T2" s="141"/>
    </row>
    <row r="3" spans="1:20" ht="120" x14ac:dyDescent="0.25">
      <c r="A3" s="108">
        <v>60</v>
      </c>
      <c r="B3" s="109" t="s">
        <v>48</v>
      </c>
      <c r="C3" s="117" t="s">
        <v>46</v>
      </c>
      <c r="D3" s="118" t="s">
        <v>47</v>
      </c>
      <c r="E3" s="117" t="s">
        <v>1374</v>
      </c>
      <c r="F3" s="112" t="s">
        <v>864</v>
      </c>
      <c r="G3" s="124" t="s">
        <v>865</v>
      </c>
      <c r="H3" s="112" t="s">
        <v>83</v>
      </c>
      <c r="I3" s="132" t="s">
        <v>73</v>
      </c>
      <c r="J3" s="132" t="s">
        <v>1386</v>
      </c>
      <c r="K3" s="112" t="s">
        <v>1388</v>
      </c>
      <c r="L3" s="112"/>
      <c r="M3" s="112"/>
      <c r="N3" s="112">
        <v>0</v>
      </c>
      <c r="O3" s="133">
        <v>2</v>
      </c>
      <c r="P3" s="134" t="s">
        <v>43</v>
      </c>
      <c r="Q3" s="117" t="s">
        <v>54</v>
      </c>
      <c r="R3" s="135" t="s">
        <v>1404</v>
      </c>
      <c r="S3" s="142"/>
      <c r="T3" s="143" t="s">
        <v>56</v>
      </c>
    </row>
    <row r="4" spans="1:20" x14ac:dyDescent="0.25">
      <c r="A4" s="106">
        <v>60</v>
      </c>
      <c r="B4" s="109" t="s">
        <v>48</v>
      </c>
      <c r="C4" s="117" t="s">
        <v>46</v>
      </c>
      <c r="D4" s="116" t="s">
        <v>47</v>
      </c>
      <c r="E4" s="117" t="s">
        <v>1374</v>
      </c>
      <c r="F4" s="107" t="s">
        <v>864</v>
      </c>
      <c r="G4" s="124" t="s">
        <v>865</v>
      </c>
      <c r="H4" s="107" t="s">
        <v>83</v>
      </c>
      <c r="I4" s="129" t="s">
        <v>73</v>
      </c>
      <c r="J4" s="129" t="s">
        <v>1389</v>
      </c>
      <c r="K4" s="107" t="s">
        <v>1390</v>
      </c>
      <c r="L4" s="107"/>
      <c r="M4" s="107"/>
      <c r="N4" s="107">
        <v>0</v>
      </c>
      <c r="O4" s="123"/>
      <c r="P4" s="131" t="s">
        <v>43</v>
      </c>
      <c r="Q4" s="115"/>
      <c r="R4" s="115"/>
      <c r="S4" s="140"/>
      <c r="T4" s="141" t="s">
        <v>61</v>
      </c>
    </row>
    <row r="5" spans="1:20" x14ac:dyDescent="0.25">
      <c r="A5" s="108">
        <v>60</v>
      </c>
      <c r="B5" s="109" t="s">
        <v>48</v>
      </c>
      <c r="C5" s="117" t="s">
        <v>46</v>
      </c>
      <c r="D5" s="118" t="s">
        <v>47</v>
      </c>
      <c r="E5" s="117" t="s">
        <v>1374</v>
      </c>
      <c r="F5" s="112" t="s">
        <v>864</v>
      </c>
      <c r="G5" s="124" t="s">
        <v>865</v>
      </c>
      <c r="H5" s="112" t="s">
        <v>83</v>
      </c>
      <c r="I5" s="132" t="s">
        <v>73</v>
      </c>
      <c r="J5" s="132" t="s">
        <v>1389</v>
      </c>
      <c r="K5" s="112" t="s">
        <v>1391</v>
      </c>
      <c r="L5" s="112"/>
      <c r="M5" s="112"/>
      <c r="N5" s="112">
        <v>0</v>
      </c>
      <c r="O5" s="125"/>
      <c r="P5" s="134" t="s">
        <v>43</v>
      </c>
      <c r="Q5" s="119"/>
      <c r="R5" s="119"/>
      <c r="S5" s="142"/>
      <c r="T5" s="143"/>
    </row>
    <row r="6" spans="1:20" ht="45" x14ac:dyDescent="0.25">
      <c r="A6" s="106">
        <v>186</v>
      </c>
      <c r="B6" s="110" t="s">
        <v>70</v>
      </c>
      <c r="C6" s="115" t="s">
        <v>67</v>
      </c>
      <c r="D6" s="116" t="s">
        <v>68</v>
      </c>
      <c r="E6" s="121" t="s">
        <v>77</v>
      </c>
      <c r="F6" s="107" t="s">
        <v>1379</v>
      </c>
      <c r="G6" s="123" t="s">
        <v>1380</v>
      </c>
      <c r="H6" s="107" t="s">
        <v>83</v>
      </c>
      <c r="I6" s="129" t="s">
        <v>1392</v>
      </c>
      <c r="J6" s="129" t="s">
        <v>1386</v>
      </c>
      <c r="K6" s="107" t="s">
        <v>1393</v>
      </c>
      <c r="L6" s="107"/>
      <c r="M6" s="107"/>
      <c r="N6" s="107">
        <v>0</v>
      </c>
      <c r="O6" s="130">
        <v>1</v>
      </c>
      <c r="P6" s="131" t="s">
        <v>43</v>
      </c>
      <c r="Q6" s="115"/>
      <c r="R6" s="115"/>
      <c r="S6" s="140"/>
      <c r="T6" s="141"/>
    </row>
    <row r="7" spans="1:20" ht="45" x14ac:dyDescent="0.25">
      <c r="A7" s="108">
        <v>186</v>
      </c>
      <c r="B7" s="110" t="s">
        <v>70</v>
      </c>
      <c r="C7" s="119" t="s">
        <v>67</v>
      </c>
      <c r="D7" s="118" t="s">
        <v>68</v>
      </c>
      <c r="E7" s="121" t="s">
        <v>77</v>
      </c>
      <c r="F7" s="112" t="s">
        <v>1379</v>
      </c>
      <c r="G7" s="125" t="s">
        <v>1380</v>
      </c>
      <c r="H7" s="112" t="s">
        <v>83</v>
      </c>
      <c r="I7" s="132" t="s">
        <v>1392</v>
      </c>
      <c r="J7" s="132" t="s">
        <v>1386</v>
      </c>
      <c r="K7" s="112" t="s">
        <v>1393</v>
      </c>
      <c r="L7" s="112"/>
      <c r="M7" s="112"/>
      <c r="N7" s="112">
        <v>0</v>
      </c>
      <c r="O7" s="130">
        <v>1</v>
      </c>
      <c r="P7" s="134" t="s">
        <v>43</v>
      </c>
      <c r="Q7" s="119"/>
      <c r="R7" s="119"/>
      <c r="S7" s="142"/>
      <c r="T7" s="143"/>
    </row>
    <row r="8" spans="1:20" ht="135" x14ac:dyDescent="0.25">
      <c r="A8" s="106">
        <v>186</v>
      </c>
      <c r="B8" s="110" t="s">
        <v>80</v>
      </c>
      <c r="C8" s="115" t="s">
        <v>67</v>
      </c>
      <c r="D8" s="116" t="s">
        <v>68</v>
      </c>
      <c r="E8" s="121" t="s">
        <v>77</v>
      </c>
      <c r="F8" s="107" t="s">
        <v>81</v>
      </c>
      <c r="G8" s="123" t="s">
        <v>82</v>
      </c>
      <c r="H8" s="107" t="s">
        <v>83</v>
      </c>
      <c r="I8" s="129" t="s">
        <v>73</v>
      </c>
      <c r="J8" s="129" t="s">
        <v>73</v>
      </c>
      <c r="K8" s="107" t="s">
        <v>1394</v>
      </c>
      <c r="L8" s="107"/>
      <c r="M8" s="107"/>
      <c r="N8" s="107">
        <v>0</v>
      </c>
      <c r="O8" s="130">
        <v>1</v>
      </c>
      <c r="P8" s="131" t="s">
        <v>43</v>
      </c>
      <c r="Q8" s="136" t="s">
        <v>87</v>
      </c>
      <c r="R8" s="137" t="s">
        <v>1405</v>
      </c>
      <c r="S8" s="140"/>
      <c r="T8" s="141"/>
    </row>
    <row r="9" spans="1:20" ht="30" x14ac:dyDescent="0.25">
      <c r="A9" s="108">
        <v>186</v>
      </c>
      <c r="B9" s="110" t="s">
        <v>80</v>
      </c>
      <c r="C9" s="119" t="s">
        <v>67</v>
      </c>
      <c r="D9" s="118" t="s">
        <v>68</v>
      </c>
      <c r="E9" s="121" t="s">
        <v>77</v>
      </c>
      <c r="F9" s="112" t="s">
        <v>81</v>
      </c>
      <c r="G9" s="125" t="s">
        <v>82</v>
      </c>
      <c r="H9" s="112" t="s">
        <v>83</v>
      </c>
      <c r="I9" s="132" t="s">
        <v>1395</v>
      </c>
      <c r="J9" s="132" t="s">
        <v>1386</v>
      </c>
      <c r="K9" s="112" t="s">
        <v>1396</v>
      </c>
      <c r="L9" s="112"/>
      <c r="M9" s="112"/>
      <c r="N9" s="112">
        <v>0</v>
      </c>
      <c r="O9" s="130">
        <v>1</v>
      </c>
      <c r="P9" s="134" t="s">
        <v>43</v>
      </c>
      <c r="Q9" s="119"/>
      <c r="R9" s="119"/>
      <c r="S9" s="142"/>
      <c r="T9" s="143"/>
    </row>
    <row r="10" spans="1:20" ht="45" x14ac:dyDescent="0.25">
      <c r="A10" s="106">
        <v>50</v>
      </c>
      <c r="B10" s="111" t="s">
        <v>96</v>
      </c>
      <c r="C10" s="117" t="s">
        <v>94</v>
      </c>
      <c r="D10" s="120" t="s">
        <v>95</v>
      </c>
      <c r="E10" s="117" t="s">
        <v>1375</v>
      </c>
      <c r="F10" s="107" t="s">
        <v>1381</v>
      </c>
      <c r="G10" s="124" t="s">
        <v>1382</v>
      </c>
      <c r="H10" s="107" t="s">
        <v>83</v>
      </c>
      <c r="I10" s="129" t="s">
        <v>73</v>
      </c>
      <c r="J10" s="129" t="s">
        <v>1397</v>
      </c>
      <c r="K10" s="107" t="s">
        <v>1398</v>
      </c>
      <c r="L10" s="107"/>
      <c r="M10" s="107"/>
      <c r="N10" s="107">
        <v>0</v>
      </c>
      <c r="O10" s="131"/>
      <c r="P10" s="131" t="s">
        <v>100</v>
      </c>
      <c r="Q10" s="115"/>
      <c r="R10" s="135" t="s">
        <v>101</v>
      </c>
      <c r="S10" s="140"/>
      <c r="T10" s="141"/>
    </row>
    <row r="11" spans="1:20" x14ac:dyDescent="0.25">
      <c r="A11" s="108">
        <v>72</v>
      </c>
      <c r="B11" s="112" t="s">
        <v>105</v>
      </c>
      <c r="C11" s="119" t="s">
        <v>103</v>
      </c>
      <c r="D11" s="118" t="s">
        <v>104</v>
      </c>
      <c r="E11" s="119" t="s">
        <v>1376</v>
      </c>
      <c r="F11" s="112" t="s">
        <v>1383</v>
      </c>
      <c r="G11" s="125" t="s">
        <v>1384</v>
      </c>
      <c r="H11" s="112" t="s">
        <v>83</v>
      </c>
      <c r="I11" s="132" t="s">
        <v>73</v>
      </c>
      <c r="J11" s="132" t="s">
        <v>1386</v>
      </c>
      <c r="K11" s="112" t="s">
        <v>1399</v>
      </c>
      <c r="L11" s="112"/>
      <c r="M11" s="112"/>
      <c r="N11" s="112">
        <v>0</v>
      </c>
      <c r="O11" s="130">
        <v>1</v>
      </c>
      <c r="P11" s="134" t="s">
        <v>100</v>
      </c>
      <c r="Q11" s="119"/>
      <c r="R11" s="119" t="s">
        <v>142</v>
      </c>
      <c r="S11" s="144"/>
      <c r="T11" s="143"/>
    </row>
    <row r="12" spans="1:20" ht="30" x14ac:dyDescent="0.25">
      <c r="A12" s="106">
        <v>72</v>
      </c>
      <c r="B12" s="107" t="s">
        <v>112</v>
      </c>
      <c r="C12" s="115" t="s">
        <v>103</v>
      </c>
      <c r="D12" s="116" t="s">
        <v>104</v>
      </c>
      <c r="E12" s="115" t="s">
        <v>1376</v>
      </c>
      <c r="F12" s="107" t="s">
        <v>276</v>
      </c>
      <c r="G12" s="126" t="s">
        <v>277</v>
      </c>
      <c r="H12" s="107" t="s">
        <v>83</v>
      </c>
      <c r="I12" s="129" t="s">
        <v>73</v>
      </c>
      <c r="J12" s="129" t="s">
        <v>73</v>
      </c>
      <c r="K12" s="107" t="s">
        <v>1400</v>
      </c>
      <c r="L12" s="107"/>
      <c r="M12" s="107"/>
      <c r="N12" s="107">
        <v>0</v>
      </c>
      <c r="O12" s="130">
        <v>1</v>
      </c>
      <c r="P12" s="131" t="s">
        <v>100</v>
      </c>
      <c r="Q12" s="115"/>
      <c r="R12" s="115" t="s">
        <v>1406</v>
      </c>
      <c r="S12" s="145"/>
      <c r="T12" s="141"/>
    </row>
    <row r="13" spans="1:20" ht="30" x14ac:dyDescent="0.25">
      <c r="A13" s="108">
        <v>72</v>
      </c>
      <c r="B13" s="112" t="s">
        <v>112</v>
      </c>
      <c r="C13" s="119" t="s">
        <v>103</v>
      </c>
      <c r="D13" s="118" t="s">
        <v>104</v>
      </c>
      <c r="E13" s="119" t="s">
        <v>1376</v>
      </c>
      <c r="F13" s="112" t="s">
        <v>276</v>
      </c>
      <c r="G13" s="126" t="s">
        <v>277</v>
      </c>
      <c r="H13" s="112" t="s">
        <v>83</v>
      </c>
      <c r="I13" s="132" t="s">
        <v>1401</v>
      </c>
      <c r="J13" s="132" t="s">
        <v>1386</v>
      </c>
      <c r="K13" s="112" t="s">
        <v>1402</v>
      </c>
      <c r="L13" s="112"/>
      <c r="M13" s="112"/>
      <c r="N13" s="112">
        <v>0</v>
      </c>
      <c r="O13" s="130">
        <v>1</v>
      </c>
      <c r="P13" s="134" t="s">
        <v>100</v>
      </c>
      <c r="Q13" s="119"/>
      <c r="R13" s="119" t="s">
        <v>1406</v>
      </c>
      <c r="S13" s="144"/>
      <c r="T13" s="143"/>
    </row>
    <row r="14" spans="1:20" ht="30" x14ac:dyDescent="0.25">
      <c r="A14" s="106">
        <v>72</v>
      </c>
      <c r="B14" s="107" t="s">
        <v>112</v>
      </c>
      <c r="C14" s="115" t="s">
        <v>103</v>
      </c>
      <c r="D14" s="116" t="s">
        <v>104</v>
      </c>
      <c r="E14" s="115" t="s">
        <v>1376</v>
      </c>
      <c r="F14" s="107" t="s">
        <v>276</v>
      </c>
      <c r="G14" s="126" t="s">
        <v>277</v>
      </c>
      <c r="H14" s="107" t="s">
        <v>83</v>
      </c>
      <c r="I14" s="129" t="s">
        <v>1401</v>
      </c>
      <c r="J14" s="129" t="s">
        <v>1386</v>
      </c>
      <c r="K14" s="107" t="s">
        <v>1402</v>
      </c>
      <c r="L14" s="107"/>
      <c r="M14" s="107"/>
      <c r="N14" s="107">
        <v>0</v>
      </c>
      <c r="O14" s="130">
        <v>1</v>
      </c>
      <c r="P14" s="131" t="s">
        <v>100</v>
      </c>
      <c r="Q14" s="115"/>
      <c r="R14" s="115" t="s">
        <v>1406</v>
      </c>
      <c r="S14" s="145"/>
      <c r="T14" s="141"/>
    </row>
    <row r="15" spans="1:20" ht="150" x14ac:dyDescent="0.25">
      <c r="A15" s="108">
        <v>72</v>
      </c>
      <c r="B15" s="112" t="s">
        <v>135</v>
      </c>
      <c r="C15" s="119" t="s">
        <v>132</v>
      </c>
      <c r="D15" s="118" t="s">
        <v>133</v>
      </c>
      <c r="E15" s="119" t="s">
        <v>1407</v>
      </c>
      <c r="F15" s="112" t="s">
        <v>1408</v>
      </c>
      <c r="G15" s="125" t="s">
        <v>1409</v>
      </c>
      <c r="H15" s="112" t="s">
        <v>83</v>
      </c>
      <c r="I15" s="132" t="s">
        <v>73</v>
      </c>
      <c r="J15" s="132" t="s">
        <v>1386</v>
      </c>
      <c r="K15" s="112" t="s">
        <v>1412</v>
      </c>
      <c r="L15" s="112"/>
      <c r="M15" s="112"/>
      <c r="N15" s="112">
        <v>0</v>
      </c>
      <c r="O15" s="130">
        <v>1</v>
      </c>
      <c r="P15" s="134" t="s">
        <v>100</v>
      </c>
      <c r="Q15" s="119"/>
      <c r="R15" s="119" t="s">
        <v>1414</v>
      </c>
      <c r="S15" s="142"/>
      <c r="T15" s="143"/>
    </row>
    <row r="16" spans="1:20" x14ac:dyDescent="0.25">
      <c r="A16" s="106">
        <v>72</v>
      </c>
      <c r="B16" s="107" t="s">
        <v>139</v>
      </c>
      <c r="C16" s="115" t="s">
        <v>132</v>
      </c>
      <c r="D16" s="116" t="s">
        <v>133</v>
      </c>
      <c r="E16" s="115" t="s">
        <v>1407</v>
      </c>
      <c r="F16" s="107" t="s">
        <v>1410</v>
      </c>
      <c r="G16" s="123" t="s">
        <v>1411</v>
      </c>
      <c r="H16" s="107" t="s">
        <v>83</v>
      </c>
      <c r="I16" s="129" t="s">
        <v>73</v>
      </c>
      <c r="J16" s="129" t="s">
        <v>1386</v>
      </c>
      <c r="K16" s="107" t="s">
        <v>1413</v>
      </c>
      <c r="L16" s="107"/>
      <c r="M16" s="107"/>
      <c r="N16" s="107">
        <v>0</v>
      </c>
      <c r="O16" s="130">
        <v>1</v>
      </c>
      <c r="P16" s="131" t="s">
        <v>100</v>
      </c>
      <c r="Q16" s="115"/>
      <c r="R16" s="146" t="s">
        <v>142</v>
      </c>
      <c r="S16" s="140"/>
      <c r="T16" s="141"/>
    </row>
    <row r="17" spans="1:20" x14ac:dyDescent="0.25">
      <c r="A17" s="108">
        <v>72</v>
      </c>
      <c r="B17" s="112" t="s">
        <v>139</v>
      </c>
      <c r="C17" s="119" t="s">
        <v>132</v>
      </c>
      <c r="D17" s="118" t="s">
        <v>133</v>
      </c>
      <c r="E17" s="119" t="s">
        <v>1407</v>
      </c>
      <c r="F17" s="112" t="s">
        <v>1410</v>
      </c>
      <c r="G17" s="125" t="s">
        <v>1411</v>
      </c>
      <c r="H17" s="112" t="s">
        <v>83</v>
      </c>
      <c r="I17" s="132" t="s">
        <v>73</v>
      </c>
      <c r="J17" s="132" t="s">
        <v>1386</v>
      </c>
      <c r="K17" s="112" t="s">
        <v>1413</v>
      </c>
      <c r="L17" s="112"/>
      <c r="M17" s="112"/>
      <c r="N17" s="112">
        <v>0</v>
      </c>
      <c r="O17" s="130">
        <v>1</v>
      </c>
      <c r="P17" s="134" t="s">
        <v>100</v>
      </c>
      <c r="Q17" s="119"/>
      <c r="R17" s="147" t="s">
        <v>142</v>
      </c>
      <c r="S17" s="142"/>
      <c r="T17" s="143"/>
    </row>
    <row r="18" spans="1:20" x14ac:dyDescent="0.25">
      <c r="A18" s="106">
        <v>72</v>
      </c>
      <c r="B18" s="107" t="s">
        <v>158</v>
      </c>
      <c r="C18" s="115" t="s">
        <v>132</v>
      </c>
      <c r="D18" s="116" t="s">
        <v>133</v>
      </c>
      <c r="E18" s="115" t="s">
        <v>1407</v>
      </c>
      <c r="F18" s="107" t="s">
        <v>1415</v>
      </c>
      <c r="G18" s="123" t="s">
        <v>1416</v>
      </c>
      <c r="H18" s="107" t="s">
        <v>83</v>
      </c>
      <c r="I18" s="129" t="s">
        <v>73</v>
      </c>
      <c r="J18" s="129" t="s">
        <v>1386</v>
      </c>
      <c r="K18" s="107" t="s">
        <v>1422</v>
      </c>
      <c r="L18" s="107"/>
      <c r="M18" s="107"/>
      <c r="N18" s="107">
        <v>0</v>
      </c>
      <c r="O18" s="130">
        <v>1</v>
      </c>
      <c r="P18" s="131" t="s">
        <v>100</v>
      </c>
      <c r="Q18" s="115"/>
      <c r="R18" s="146" t="s">
        <v>142</v>
      </c>
      <c r="S18" s="140"/>
      <c r="T18" s="141"/>
    </row>
    <row r="19" spans="1:20" x14ac:dyDescent="0.25">
      <c r="A19" s="108">
        <v>72</v>
      </c>
      <c r="B19" s="112" t="s">
        <v>161</v>
      </c>
      <c r="C19" s="119" t="s">
        <v>132</v>
      </c>
      <c r="D19" s="118" t="s">
        <v>133</v>
      </c>
      <c r="E19" s="119" t="s">
        <v>1407</v>
      </c>
      <c r="F19" s="112" t="s">
        <v>1417</v>
      </c>
      <c r="G19" s="125" t="s">
        <v>1418</v>
      </c>
      <c r="H19" s="112" t="s">
        <v>83</v>
      </c>
      <c r="I19" s="132" t="s">
        <v>73</v>
      </c>
      <c r="J19" s="132" t="s">
        <v>1386</v>
      </c>
      <c r="K19" s="112" t="s">
        <v>1423</v>
      </c>
      <c r="L19" s="112"/>
      <c r="M19" s="112"/>
      <c r="N19" s="112">
        <v>0</v>
      </c>
      <c r="O19" s="130">
        <v>1</v>
      </c>
      <c r="P19" s="134" t="s">
        <v>100</v>
      </c>
      <c r="Q19" s="119"/>
      <c r="R19" s="147" t="s">
        <v>142</v>
      </c>
      <c r="S19" s="142"/>
      <c r="T19" s="143"/>
    </row>
    <row r="20" spans="1:20" x14ac:dyDescent="0.25">
      <c r="A20" s="106">
        <v>72</v>
      </c>
      <c r="B20" s="107" t="s">
        <v>164</v>
      </c>
      <c r="C20" s="115" t="s">
        <v>132</v>
      </c>
      <c r="D20" s="116" t="s">
        <v>133</v>
      </c>
      <c r="E20" s="115" t="s">
        <v>1407</v>
      </c>
      <c r="F20" s="107" t="s">
        <v>1419</v>
      </c>
      <c r="G20" s="123" t="s">
        <v>1420</v>
      </c>
      <c r="H20" s="107" t="s">
        <v>83</v>
      </c>
      <c r="I20" s="129" t="s">
        <v>73</v>
      </c>
      <c r="J20" s="129" t="s">
        <v>1386</v>
      </c>
      <c r="K20" s="107" t="s">
        <v>1424</v>
      </c>
      <c r="L20" s="107"/>
      <c r="M20" s="107"/>
      <c r="N20" s="107">
        <v>0</v>
      </c>
      <c r="O20" s="130">
        <v>1</v>
      </c>
      <c r="P20" s="131" t="s">
        <v>100</v>
      </c>
      <c r="Q20" s="115"/>
      <c r="R20" s="146" t="s">
        <v>142</v>
      </c>
      <c r="S20" s="140"/>
      <c r="T20" s="141"/>
    </row>
    <row r="21" spans="1:20" x14ac:dyDescent="0.25">
      <c r="A21" s="108">
        <v>72</v>
      </c>
      <c r="B21" s="112" t="s">
        <v>168</v>
      </c>
      <c r="C21" s="119" t="s">
        <v>132</v>
      </c>
      <c r="D21" s="118" t="s">
        <v>133</v>
      </c>
      <c r="E21" s="119" t="s">
        <v>1407</v>
      </c>
      <c r="F21" s="112" t="s">
        <v>1421</v>
      </c>
      <c r="G21" s="125" t="s">
        <v>1418</v>
      </c>
      <c r="H21" s="112" t="s">
        <v>83</v>
      </c>
      <c r="I21" s="132" t="s">
        <v>1425</v>
      </c>
      <c r="J21" s="132" t="s">
        <v>1386</v>
      </c>
      <c r="K21" s="112" t="s">
        <v>1426</v>
      </c>
      <c r="L21" s="112"/>
      <c r="M21" s="112"/>
      <c r="N21" s="112">
        <v>0</v>
      </c>
      <c r="O21" s="133">
        <v>2</v>
      </c>
      <c r="P21" s="134" t="s">
        <v>100</v>
      </c>
      <c r="Q21" s="119"/>
      <c r="R21" s="147" t="s">
        <v>142</v>
      </c>
      <c r="S21" s="142"/>
      <c r="T21" s="143"/>
    </row>
    <row r="22" spans="1:20" x14ac:dyDescent="0.25">
      <c r="A22" s="106">
        <v>30</v>
      </c>
      <c r="B22" s="107" t="s">
        <v>201</v>
      </c>
      <c r="C22" s="115" t="s">
        <v>199</v>
      </c>
      <c r="D22" s="116" t="s">
        <v>200</v>
      </c>
      <c r="E22" s="115" t="s">
        <v>1427</v>
      </c>
      <c r="F22" s="107" t="s">
        <v>1429</v>
      </c>
      <c r="G22" s="149" t="s">
        <v>1430</v>
      </c>
      <c r="H22" s="107" t="s">
        <v>83</v>
      </c>
      <c r="I22" s="129" t="s">
        <v>73</v>
      </c>
      <c r="J22" s="129" t="s">
        <v>1386</v>
      </c>
      <c r="K22" s="107" t="s">
        <v>1432</v>
      </c>
      <c r="L22" s="107"/>
      <c r="M22" s="107"/>
      <c r="N22" s="107">
        <v>0</v>
      </c>
      <c r="O22" s="130">
        <v>1</v>
      </c>
      <c r="P22" s="131" t="s">
        <v>204</v>
      </c>
      <c r="Q22" s="115"/>
      <c r="R22" s="115"/>
      <c r="S22" s="140"/>
      <c r="T22" s="141"/>
    </row>
    <row r="23" spans="1:20" ht="45" x14ac:dyDescent="0.25">
      <c r="A23" s="108">
        <v>30</v>
      </c>
      <c r="B23" s="112" t="s">
        <v>209</v>
      </c>
      <c r="C23" s="119" t="s">
        <v>207</v>
      </c>
      <c r="D23" s="148" t="s">
        <v>208</v>
      </c>
      <c r="E23" s="119" t="s">
        <v>1428</v>
      </c>
      <c r="F23" s="112" t="s">
        <v>1431</v>
      </c>
      <c r="G23" s="149" t="s">
        <v>1430</v>
      </c>
      <c r="H23" s="112" t="s">
        <v>83</v>
      </c>
      <c r="I23" s="132" t="s">
        <v>73</v>
      </c>
      <c r="J23" s="132" t="s">
        <v>73</v>
      </c>
      <c r="K23" s="112" t="s">
        <v>1433</v>
      </c>
      <c r="L23" s="112"/>
      <c r="M23" s="112"/>
      <c r="N23" s="112">
        <v>0</v>
      </c>
      <c r="O23" s="130">
        <v>1</v>
      </c>
      <c r="P23" s="134" t="s">
        <v>204</v>
      </c>
      <c r="Q23" s="119"/>
      <c r="R23" s="119"/>
      <c r="S23" s="151"/>
      <c r="T23" s="143"/>
    </row>
    <row r="24" spans="1:20" ht="45" x14ac:dyDescent="0.25">
      <c r="A24" s="106">
        <v>30</v>
      </c>
      <c r="B24" s="107" t="s">
        <v>209</v>
      </c>
      <c r="C24" s="115" t="s">
        <v>207</v>
      </c>
      <c r="D24" s="120" t="s">
        <v>208</v>
      </c>
      <c r="E24" s="115" t="s">
        <v>1428</v>
      </c>
      <c r="F24" s="107" t="s">
        <v>1431</v>
      </c>
      <c r="G24" s="149" t="s">
        <v>1430</v>
      </c>
      <c r="H24" s="107" t="s">
        <v>83</v>
      </c>
      <c r="I24" s="129" t="s">
        <v>73</v>
      </c>
      <c r="J24" s="129" t="s">
        <v>73</v>
      </c>
      <c r="K24" s="107" t="s">
        <v>1434</v>
      </c>
      <c r="L24" s="107"/>
      <c r="M24" s="107"/>
      <c r="N24" s="107">
        <v>0</v>
      </c>
      <c r="O24" s="150">
        <v>3</v>
      </c>
      <c r="P24" s="131" t="s">
        <v>204</v>
      </c>
      <c r="Q24" s="115" t="s">
        <v>218</v>
      </c>
      <c r="R24" s="115" t="s">
        <v>1435</v>
      </c>
      <c r="S24" s="152">
        <v>44662</v>
      </c>
      <c r="T24" s="141" t="s">
        <v>220</v>
      </c>
    </row>
    <row r="25" spans="1:20" ht="45" x14ac:dyDescent="0.25">
      <c r="A25" s="108">
        <v>30</v>
      </c>
      <c r="B25" s="112" t="s">
        <v>209</v>
      </c>
      <c r="C25" s="119" t="s">
        <v>207</v>
      </c>
      <c r="D25" s="148" t="s">
        <v>208</v>
      </c>
      <c r="E25" s="119" t="s">
        <v>1428</v>
      </c>
      <c r="F25" s="112" t="s">
        <v>1431</v>
      </c>
      <c r="G25" s="149" t="s">
        <v>1430</v>
      </c>
      <c r="H25" s="112" t="s">
        <v>83</v>
      </c>
      <c r="I25" s="132" t="s">
        <v>73</v>
      </c>
      <c r="J25" s="132" t="s">
        <v>73</v>
      </c>
      <c r="K25" s="112" t="s">
        <v>1460</v>
      </c>
      <c r="L25" s="112"/>
      <c r="M25" s="112"/>
      <c r="N25" s="112">
        <v>0</v>
      </c>
      <c r="O25" s="150">
        <v>3</v>
      </c>
      <c r="P25" s="134" t="s">
        <v>204</v>
      </c>
      <c r="Q25" s="119"/>
      <c r="R25" s="119"/>
      <c r="S25" s="142"/>
      <c r="T25" s="143"/>
    </row>
    <row r="26" spans="1:20" ht="45" x14ac:dyDescent="0.25">
      <c r="A26" s="106">
        <v>30</v>
      </c>
      <c r="B26" s="107" t="s">
        <v>209</v>
      </c>
      <c r="C26" s="115" t="s">
        <v>207</v>
      </c>
      <c r="D26" s="120" t="s">
        <v>208</v>
      </c>
      <c r="E26" s="115" t="s">
        <v>1428</v>
      </c>
      <c r="F26" s="107" t="s">
        <v>1431</v>
      </c>
      <c r="G26" s="149" t="s">
        <v>1430</v>
      </c>
      <c r="H26" s="107" t="s">
        <v>83</v>
      </c>
      <c r="I26" s="129" t="s">
        <v>1395</v>
      </c>
      <c r="J26" s="129" t="s">
        <v>1386</v>
      </c>
      <c r="K26" s="107" t="s">
        <v>1461</v>
      </c>
      <c r="L26" s="107"/>
      <c r="M26" s="107"/>
      <c r="N26" s="107">
        <v>0</v>
      </c>
      <c r="O26" s="150">
        <v>3</v>
      </c>
      <c r="P26" s="131" t="s">
        <v>204</v>
      </c>
      <c r="Q26" s="115"/>
      <c r="R26" s="115"/>
      <c r="S26" s="140"/>
      <c r="T26" s="141"/>
    </row>
    <row r="27" spans="1:20" ht="180" x14ac:dyDescent="0.25">
      <c r="A27" s="108">
        <v>72</v>
      </c>
      <c r="B27" s="112" t="s">
        <v>112</v>
      </c>
      <c r="C27" s="119" t="s">
        <v>103</v>
      </c>
      <c r="D27" s="118" t="s">
        <v>104</v>
      </c>
      <c r="E27" s="119" t="s">
        <v>1376</v>
      </c>
      <c r="F27" s="112" t="s">
        <v>276</v>
      </c>
      <c r="G27" s="126" t="s">
        <v>277</v>
      </c>
      <c r="H27" s="112" t="s">
        <v>83</v>
      </c>
      <c r="I27" s="132" t="s">
        <v>73</v>
      </c>
      <c r="J27" s="132" t="s">
        <v>73</v>
      </c>
      <c r="K27" s="112" t="s">
        <v>1462</v>
      </c>
      <c r="L27" s="112"/>
      <c r="M27" s="112"/>
      <c r="N27" s="112">
        <v>0</v>
      </c>
      <c r="O27" s="130">
        <v>1</v>
      </c>
      <c r="P27" s="134" t="s">
        <v>204</v>
      </c>
      <c r="Q27" s="119" t="s">
        <v>245</v>
      </c>
      <c r="R27" s="156" t="s">
        <v>1488</v>
      </c>
      <c r="S27" s="144">
        <v>44662</v>
      </c>
      <c r="T27" s="143" t="s">
        <v>247</v>
      </c>
    </row>
    <row r="28" spans="1:20" ht="30" x14ac:dyDescent="0.25">
      <c r="A28" s="106">
        <v>168</v>
      </c>
      <c r="B28" s="110" t="s">
        <v>251</v>
      </c>
      <c r="C28" s="115" t="s">
        <v>249</v>
      </c>
      <c r="D28" s="116" t="s">
        <v>250</v>
      </c>
      <c r="E28" s="115" t="s">
        <v>1436</v>
      </c>
      <c r="F28" s="107" t="s">
        <v>1447</v>
      </c>
      <c r="G28" s="126" t="s">
        <v>277</v>
      </c>
      <c r="H28" s="107" t="s">
        <v>83</v>
      </c>
      <c r="I28" s="129" t="s">
        <v>1395</v>
      </c>
      <c r="J28" s="129" t="s">
        <v>1386</v>
      </c>
      <c r="K28" s="107" t="s">
        <v>1463</v>
      </c>
      <c r="L28" s="107"/>
      <c r="M28" s="107"/>
      <c r="N28" s="107">
        <v>0</v>
      </c>
      <c r="O28" s="150">
        <v>3</v>
      </c>
      <c r="P28" s="131" t="s">
        <v>204</v>
      </c>
      <c r="Q28" s="115"/>
      <c r="R28" s="115"/>
      <c r="S28" s="140"/>
      <c r="T28" s="141"/>
    </row>
    <row r="29" spans="1:20" ht="30" x14ac:dyDescent="0.25">
      <c r="A29" s="108">
        <v>230</v>
      </c>
      <c r="B29" s="112" t="s">
        <v>259</v>
      </c>
      <c r="C29" s="119" t="s">
        <v>256</v>
      </c>
      <c r="D29" s="118" t="s">
        <v>257</v>
      </c>
      <c r="E29" s="119" t="s">
        <v>1437</v>
      </c>
      <c r="F29" s="112" t="s">
        <v>1448</v>
      </c>
      <c r="G29" s="125" t="s">
        <v>1449</v>
      </c>
      <c r="H29" s="112" t="s">
        <v>1450</v>
      </c>
      <c r="I29" s="132" t="s">
        <v>73</v>
      </c>
      <c r="J29" s="132" t="s">
        <v>73</v>
      </c>
      <c r="K29" s="112" t="s">
        <v>1464</v>
      </c>
      <c r="L29" s="112"/>
      <c r="M29" s="112"/>
      <c r="N29" s="112">
        <v>0</v>
      </c>
      <c r="O29" s="154">
        <v>1</v>
      </c>
      <c r="P29" s="112" t="s">
        <v>204</v>
      </c>
      <c r="Q29" s="119"/>
      <c r="R29" s="119" t="s">
        <v>1489</v>
      </c>
      <c r="S29" s="142"/>
      <c r="T29" s="143"/>
    </row>
    <row r="30" spans="1:20" x14ac:dyDescent="0.25">
      <c r="A30" s="106">
        <v>230</v>
      </c>
      <c r="B30" s="110" t="s">
        <v>259</v>
      </c>
      <c r="C30" s="115" t="s">
        <v>256</v>
      </c>
      <c r="D30" s="116" t="s">
        <v>257</v>
      </c>
      <c r="E30" s="121" t="s">
        <v>1437</v>
      </c>
      <c r="F30" s="107" t="s">
        <v>1448</v>
      </c>
      <c r="G30" s="123" t="s">
        <v>1449</v>
      </c>
      <c r="H30" s="107" t="s">
        <v>1450</v>
      </c>
      <c r="I30" s="129" t="s">
        <v>73</v>
      </c>
      <c r="J30" s="129" t="s">
        <v>1386</v>
      </c>
      <c r="K30" s="107" t="s">
        <v>1465</v>
      </c>
      <c r="L30" s="107"/>
      <c r="M30" s="107"/>
      <c r="N30" s="107">
        <v>0</v>
      </c>
      <c r="O30" s="123"/>
      <c r="P30" s="107" t="s">
        <v>204</v>
      </c>
      <c r="Q30" s="115"/>
      <c r="R30" s="115"/>
      <c r="S30" s="140"/>
      <c r="T30" s="141"/>
    </row>
    <row r="31" spans="1:20" ht="30" x14ac:dyDescent="0.25">
      <c r="A31" s="108">
        <v>230</v>
      </c>
      <c r="B31" s="110" t="s">
        <v>259</v>
      </c>
      <c r="C31" s="119" t="s">
        <v>256</v>
      </c>
      <c r="D31" s="118" t="s">
        <v>257</v>
      </c>
      <c r="E31" s="121" t="s">
        <v>1437</v>
      </c>
      <c r="F31" s="112" t="s">
        <v>1448</v>
      </c>
      <c r="G31" s="125" t="s">
        <v>1449</v>
      </c>
      <c r="H31" s="112" t="s">
        <v>1450</v>
      </c>
      <c r="I31" s="132" t="s">
        <v>1466</v>
      </c>
      <c r="J31" s="132" t="s">
        <v>1386</v>
      </c>
      <c r="K31" s="112" t="s">
        <v>1467</v>
      </c>
      <c r="L31" s="112"/>
      <c r="M31" s="112"/>
      <c r="N31" s="112">
        <v>0</v>
      </c>
      <c r="O31" s="125"/>
      <c r="P31" s="112" t="s">
        <v>204</v>
      </c>
      <c r="Q31" s="119"/>
      <c r="R31" s="119"/>
      <c r="S31" s="142"/>
      <c r="T31" s="143"/>
    </row>
    <row r="32" spans="1:20" x14ac:dyDescent="0.25">
      <c r="A32" s="106">
        <v>230</v>
      </c>
      <c r="B32" s="107" t="s">
        <v>259</v>
      </c>
      <c r="C32" s="115" t="s">
        <v>256</v>
      </c>
      <c r="D32" s="116" t="s">
        <v>257</v>
      </c>
      <c r="E32" s="115" t="s">
        <v>1437</v>
      </c>
      <c r="F32" s="107" t="s">
        <v>1448</v>
      </c>
      <c r="G32" s="123" t="s">
        <v>1449</v>
      </c>
      <c r="H32" s="107" t="s">
        <v>1450</v>
      </c>
      <c r="I32" s="129" t="s">
        <v>73</v>
      </c>
      <c r="J32" s="129" t="s">
        <v>1386</v>
      </c>
      <c r="K32" s="107" t="s">
        <v>1465</v>
      </c>
      <c r="L32" s="107"/>
      <c r="M32" s="107"/>
      <c r="N32" s="107">
        <v>0</v>
      </c>
      <c r="O32" s="123"/>
      <c r="P32" s="107" t="s">
        <v>204</v>
      </c>
      <c r="Q32" s="115"/>
      <c r="R32" s="115"/>
      <c r="S32" s="140"/>
      <c r="T32" s="141"/>
    </row>
    <row r="33" spans="1:20" ht="45" x14ac:dyDescent="0.25">
      <c r="A33" s="108">
        <v>54</v>
      </c>
      <c r="B33" s="112" t="s">
        <v>275</v>
      </c>
      <c r="C33" s="119" t="s">
        <v>273</v>
      </c>
      <c r="D33" s="118" t="s">
        <v>274</v>
      </c>
      <c r="E33" s="119" t="s">
        <v>1438</v>
      </c>
      <c r="F33" s="112" t="s">
        <v>276</v>
      </c>
      <c r="G33" s="126" t="s">
        <v>277</v>
      </c>
      <c r="H33" s="112" t="s">
        <v>83</v>
      </c>
      <c r="I33" s="132" t="s">
        <v>73</v>
      </c>
      <c r="J33" s="132" t="s">
        <v>1389</v>
      </c>
      <c r="K33" s="112" t="s">
        <v>1468</v>
      </c>
      <c r="L33" s="112"/>
      <c r="M33" s="112"/>
      <c r="N33" s="112">
        <v>0</v>
      </c>
      <c r="O33" s="130">
        <v>1</v>
      </c>
      <c r="P33" s="134" t="s">
        <v>282</v>
      </c>
      <c r="Q33" s="119"/>
      <c r="R33" s="119" t="s">
        <v>1490</v>
      </c>
      <c r="S33" s="142"/>
      <c r="T33" s="143"/>
    </row>
    <row r="34" spans="1:20" x14ac:dyDescent="0.25">
      <c r="A34" s="106">
        <v>54</v>
      </c>
      <c r="B34" s="107" t="s">
        <v>284</v>
      </c>
      <c r="C34" s="115" t="s">
        <v>273</v>
      </c>
      <c r="D34" s="116" t="s">
        <v>274</v>
      </c>
      <c r="E34" s="115" t="s">
        <v>1438</v>
      </c>
      <c r="F34" s="107" t="s">
        <v>276</v>
      </c>
      <c r="G34" s="126" t="s">
        <v>277</v>
      </c>
      <c r="H34" s="107" t="s">
        <v>83</v>
      </c>
      <c r="I34" s="129" t="s">
        <v>73</v>
      </c>
      <c r="J34" s="129" t="s">
        <v>1386</v>
      </c>
      <c r="K34" s="107" t="s">
        <v>1469</v>
      </c>
      <c r="L34" s="107"/>
      <c r="M34" s="107"/>
      <c r="N34" s="107">
        <v>0</v>
      </c>
      <c r="O34" s="130">
        <v>1</v>
      </c>
      <c r="P34" s="131" t="s">
        <v>282</v>
      </c>
      <c r="Q34" s="115"/>
      <c r="R34" s="146" t="s">
        <v>288</v>
      </c>
      <c r="S34" s="140"/>
      <c r="T34" s="141"/>
    </row>
    <row r="35" spans="1:20" ht="30" x14ac:dyDescent="0.25">
      <c r="A35" s="108">
        <v>54</v>
      </c>
      <c r="B35" s="112" t="s">
        <v>290</v>
      </c>
      <c r="C35" s="119" t="s">
        <v>273</v>
      </c>
      <c r="D35" s="118" t="s">
        <v>274</v>
      </c>
      <c r="E35" s="119" t="s">
        <v>1438</v>
      </c>
      <c r="F35" s="112" t="s">
        <v>1447</v>
      </c>
      <c r="G35" s="126" t="s">
        <v>277</v>
      </c>
      <c r="H35" s="112" t="s">
        <v>83</v>
      </c>
      <c r="I35" s="132" t="s">
        <v>73</v>
      </c>
      <c r="J35" s="132" t="s">
        <v>1386</v>
      </c>
      <c r="K35" s="112" t="s">
        <v>1470</v>
      </c>
      <c r="L35" s="112"/>
      <c r="M35" s="112"/>
      <c r="N35" s="112">
        <v>0</v>
      </c>
      <c r="O35" s="130">
        <v>1</v>
      </c>
      <c r="P35" s="134" t="s">
        <v>282</v>
      </c>
      <c r="Q35" s="119"/>
      <c r="R35" s="147" t="s">
        <v>293</v>
      </c>
      <c r="S35" s="142"/>
      <c r="T35" s="143"/>
    </row>
    <row r="36" spans="1:20" ht="45" x14ac:dyDescent="0.25">
      <c r="A36" s="106">
        <v>54</v>
      </c>
      <c r="B36" s="153" t="s">
        <v>295</v>
      </c>
      <c r="C36" s="115" t="s">
        <v>273</v>
      </c>
      <c r="D36" s="116" t="s">
        <v>274</v>
      </c>
      <c r="E36" s="115" t="s">
        <v>1438</v>
      </c>
      <c r="F36" s="107" t="s">
        <v>276</v>
      </c>
      <c r="G36" s="126" t="s">
        <v>277</v>
      </c>
      <c r="H36" s="107" t="s">
        <v>83</v>
      </c>
      <c r="I36" s="129" t="s">
        <v>1395</v>
      </c>
      <c r="J36" s="129" t="s">
        <v>1386</v>
      </c>
      <c r="K36" s="107" t="s">
        <v>1471</v>
      </c>
      <c r="L36" s="107"/>
      <c r="M36" s="107"/>
      <c r="N36" s="107">
        <v>0</v>
      </c>
      <c r="O36" s="133">
        <v>2</v>
      </c>
      <c r="P36" s="131" t="s">
        <v>282</v>
      </c>
      <c r="Q36" s="115" t="s">
        <v>298</v>
      </c>
      <c r="R36" s="115" t="s">
        <v>1491</v>
      </c>
      <c r="S36" s="152">
        <v>44657</v>
      </c>
      <c r="T36" s="141" t="s">
        <v>300</v>
      </c>
    </row>
    <row r="37" spans="1:20" ht="30" x14ac:dyDescent="0.25">
      <c r="A37" s="108">
        <v>54</v>
      </c>
      <c r="B37" s="153" t="s">
        <v>295</v>
      </c>
      <c r="C37" s="119" t="s">
        <v>273</v>
      </c>
      <c r="D37" s="118" t="s">
        <v>274</v>
      </c>
      <c r="E37" s="119" t="s">
        <v>1438</v>
      </c>
      <c r="F37" s="112" t="s">
        <v>276</v>
      </c>
      <c r="G37" s="126" t="s">
        <v>277</v>
      </c>
      <c r="H37" s="112" t="s">
        <v>83</v>
      </c>
      <c r="I37" s="132" t="s">
        <v>1395</v>
      </c>
      <c r="J37" s="132" t="s">
        <v>1386</v>
      </c>
      <c r="K37" s="112" t="s">
        <v>1471</v>
      </c>
      <c r="L37" s="112"/>
      <c r="M37" s="112"/>
      <c r="N37" s="112">
        <v>0</v>
      </c>
      <c r="O37" s="133">
        <v>2</v>
      </c>
      <c r="P37" s="134" t="s">
        <v>282</v>
      </c>
      <c r="Q37" s="119" t="s">
        <v>302</v>
      </c>
      <c r="R37" s="119" t="s">
        <v>303</v>
      </c>
      <c r="S37" s="142"/>
      <c r="T37" s="143"/>
    </row>
    <row r="38" spans="1:20" ht="135" x14ac:dyDescent="0.25">
      <c r="A38" s="106">
        <v>58</v>
      </c>
      <c r="B38" s="153" t="s">
        <v>307</v>
      </c>
      <c r="C38" s="115" t="s">
        <v>305</v>
      </c>
      <c r="D38" s="116" t="s">
        <v>306</v>
      </c>
      <c r="E38" s="115" t="s">
        <v>1439</v>
      </c>
      <c r="F38" s="107" t="s">
        <v>276</v>
      </c>
      <c r="G38" s="126" t="s">
        <v>277</v>
      </c>
      <c r="H38" s="107" t="s">
        <v>83</v>
      </c>
      <c r="I38" s="129" t="s">
        <v>73</v>
      </c>
      <c r="J38" s="129" t="s">
        <v>1386</v>
      </c>
      <c r="K38" s="107" t="s">
        <v>1472</v>
      </c>
      <c r="L38" s="107"/>
      <c r="M38" s="107"/>
      <c r="N38" s="107">
        <v>0</v>
      </c>
      <c r="O38" s="130">
        <v>1</v>
      </c>
      <c r="P38" s="131" t="s">
        <v>282</v>
      </c>
      <c r="Q38" s="115"/>
      <c r="R38" s="157" t="s">
        <v>1492</v>
      </c>
      <c r="S38" s="140"/>
      <c r="T38" s="141"/>
    </row>
    <row r="39" spans="1:20" ht="45" x14ac:dyDescent="0.25">
      <c r="A39" s="108">
        <v>66</v>
      </c>
      <c r="B39" s="112" t="s">
        <v>314</v>
      </c>
      <c r="C39" s="119" t="s">
        <v>312</v>
      </c>
      <c r="D39" s="118" t="s">
        <v>313</v>
      </c>
      <c r="E39" s="119" t="s">
        <v>1440</v>
      </c>
      <c r="F39" s="112" t="s">
        <v>1451</v>
      </c>
      <c r="G39" s="149" t="s">
        <v>1452</v>
      </c>
      <c r="H39" s="112" t="s">
        <v>83</v>
      </c>
      <c r="I39" s="132" t="s">
        <v>1401</v>
      </c>
      <c r="J39" s="132" t="s">
        <v>1386</v>
      </c>
      <c r="K39" s="112" t="s">
        <v>1473</v>
      </c>
      <c r="L39" s="112"/>
      <c r="M39" s="112"/>
      <c r="N39" s="112">
        <v>0</v>
      </c>
      <c r="O39" s="130">
        <v>1</v>
      </c>
      <c r="P39" s="134" t="s">
        <v>282</v>
      </c>
      <c r="Q39" s="119"/>
      <c r="R39" s="119" t="s">
        <v>1493</v>
      </c>
      <c r="S39" s="144"/>
      <c r="T39" s="143"/>
    </row>
    <row r="40" spans="1:20" ht="135" x14ac:dyDescent="0.25">
      <c r="A40" s="106">
        <v>94</v>
      </c>
      <c r="B40" s="107" t="s">
        <v>322</v>
      </c>
      <c r="C40" s="115" t="s">
        <v>320</v>
      </c>
      <c r="D40" s="116" t="s">
        <v>321</v>
      </c>
      <c r="E40" s="115" t="s">
        <v>1441</v>
      </c>
      <c r="F40" s="107" t="s">
        <v>1453</v>
      </c>
      <c r="G40" s="123" t="s">
        <v>1454</v>
      </c>
      <c r="H40" s="107" t="s">
        <v>83</v>
      </c>
      <c r="I40" s="129" t="s">
        <v>1474</v>
      </c>
      <c r="J40" s="129" t="s">
        <v>1386</v>
      </c>
      <c r="K40" s="107" t="s">
        <v>1475</v>
      </c>
      <c r="L40" s="107"/>
      <c r="M40" s="107"/>
      <c r="N40" s="107">
        <v>0</v>
      </c>
      <c r="O40" s="130">
        <v>1</v>
      </c>
      <c r="P40" s="131" t="s">
        <v>282</v>
      </c>
      <c r="Q40" s="136"/>
      <c r="R40" s="115" t="s">
        <v>1494</v>
      </c>
      <c r="S40" s="145">
        <v>44658</v>
      </c>
      <c r="T40" s="141" t="s">
        <v>326</v>
      </c>
    </row>
    <row r="41" spans="1:20" ht="30" x14ac:dyDescent="0.25">
      <c r="A41" s="108">
        <v>94</v>
      </c>
      <c r="B41" s="112" t="s">
        <v>322</v>
      </c>
      <c r="C41" s="119" t="s">
        <v>320</v>
      </c>
      <c r="D41" s="118" t="s">
        <v>321</v>
      </c>
      <c r="E41" s="119" t="s">
        <v>1441</v>
      </c>
      <c r="F41" s="112" t="s">
        <v>1453</v>
      </c>
      <c r="G41" s="125" t="s">
        <v>1454</v>
      </c>
      <c r="H41" s="112" t="s">
        <v>83</v>
      </c>
      <c r="I41" s="132" t="s">
        <v>1474</v>
      </c>
      <c r="J41" s="132" t="s">
        <v>1386</v>
      </c>
      <c r="K41" s="112" t="s">
        <v>1475</v>
      </c>
      <c r="L41" s="112"/>
      <c r="M41" s="112"/>
      <c r="N41" s="112">
        <v>0</v>
      </c>
      <c r="O41" s="130">
        <v>1</v>
      </c>
      <c r="P41" s="134" t="s">
        <v>282</v>
      </c>
      <c r="Q41" s="119"/>
      <c r="R41" s="119"/>
      <c r="S41" s="158"/>
      <c r="T41" s="143"/>
    </row>
    <row r="42" spans="1:20" ht="30" x14ac:dyDescent="0.25">
      <c r="A42" s="106">
        <v>168</v>
      </c>
      <c r="B42" s="110" t="s">
        <v>330</v>
      </c>
      <c r="C42" s="115" t="s">
        <v>328</v>
      </c>
      <c r="D42" s="116" t="s">
        <v>329</v>
      </c>
      <c r="E42" s="121" t="s">
        <v>1442</v>
      </c>
      <c r="F42" s="107" t="s">
        <v>276</v>
      </c>
      <c r="G42" s="126" t="s">
        <v>277</v>
      </c>
      <c r="H42" s="107" t="s">
        <v>83</v>
      </c>
      <c r="I42" s="129" t="s">
        <v>1476</v>
      </c>
      <c r="J42" s="129" t="s">
        <v>1386</v>
      </c>
      <c r="K42" s="107" t="s">
        <v>1477</v>
      </c>
      <c r="L42" s="107"/>
      <c r="M42" s="107"/>
      <c r="N42" s="107">
        <v>0</v>
      </c>
      <c r="O42" s="130">
        <v>1</v>
      </c>
      <c r="P42" s="131" t="s">
        <v>282</v>
      </c>
      <c r="Q42" s="115"/>
      <c r="R42" s="121"/>
      <c r="S42" s="152"/>
      <c r="T42" s="141"/>
    </row>
    <row r="43" spans="1:20" ht="60" x14ac:dyDescent="0.25">
      <c r="A43" s="108">
        <v>168</v>
      </c>
      <c r="B43" s="110" t="s">
        <v>330</v>
      </c>
      <c r="C43" s="119" t="s">
        <v>328</v>
      </c>
      <c r="D43" s="118" t="s">
        <v>329</v>
      </c>
      <c r="E43" s="121" t="s">
        <v>1442</v>
      </c>
      <c r="F43" s="112" t="s">
        <v>276</v>
      </c>
      <c r="G43" s="126" t="s">
        <v>277</v>
      </c>
      <c r="H43" s="112" t="s">
        <v>83</v>
      </c>
      <c r="I43" s="132" t="s">
        <v>73</v>
      </c>
      <c r="J43" s="132" t="s">
        <v>73</v>
      </c>
      <c r="K43" s="112" t="s">
        <v>1478</v>
      </c>
      <c r="L43" s="112"/>
      <c r="M43" s="112"/>
      <c r="N43" s="112">
        <v>0</v>
      </c>
      <c r="O43" s="130">
        <v>1</v>
      </c>
      <c r="P43" s="134" t="s">
        <v>282</v>
      </c>
      <c r="Q43" s="119"/>
      <c r="R43" s="121" t="s">
        <v>1495</v>
      </c>
      <c r="S43" s="151">
        <v>44656</v>
      </c>
      <c r="T43" s="143" t="s">
        <v>337</v>
      </c>
    </row>
    <row r="44" spans="1:20" x14ac:dyDescent="0.25">
      <c r="A44" s="106">
        <v>168</v>
      </c>
      <c r="B44" s="110" t="s">
        <v>338</v>
      </c>
      <c r="C44" s="115" t="s">
        <v>328</v>
      </c>
      <c r="D44" s="116" t="s">
        <v>329</v>
      </c>
      <c r="E44" s="121" t="s">
        <v>1442</v>
      </c>
      <c r="F44" s="107" t="s">
        <v>276</v>
      </c>
      <c r="G44" s="126" t="s">
        <v>277</v>
      </c>
      <c r="H44" s="107" t="s">
        <v>83</v>
      </c>
      <c r="I44" s="129" t="s">
        <v>73</v>
      </c>
      <c r="J44" s="129" t="s">
        <v>1386</v>
      </c>
      <c r="K44" s="107" t="s">
        <v>1479</v>
      </c>
      <c r="L44" s="107"/>
      <c r="M44" s="107"/>
      <c r="N44" s="107">
        <v>0</v>
      </c>
      <c r="O44" s="130">
        <v>1</v>
      </c>
      <c r="P44" s="131" t="s">
        <v>282</v>
      </c>
      <c r="Q44" s="115"/>
      <c r="R44" s="115"/>
      <c r="S44" s="140"/>
      <c r="T44" s="141"/>
    </row>
    <row r="45" spans="1:20" ht="90" x14ac:dyDescent="0.25">
      <c r="A45" s="108">
        <v>178</v>
      </c>
      <c r="B45" s="112" t="s">
        <v>343</v>
      </c>
      <c r="C45" s="147" t="s">
        <v>341</v>
      </c>
      <c r="D45" s="118" t="s">
        <v>342</v>
      </c>
      <c r="E45" s="119" t="s">
        <v>1443</v>
      </c>
      <c r="F45" s="112" t="s">
        <v>1455</v>
      </c>
      <c r="G45" s="125" t="s">
        <v>82</v>
      </c>
      <c r="H45" s="112" t="s">
        <v>83</v>
      </c>
      <c r="I45" s="132" t="s">
        <v>1480</v>
      </c>
      <c r="J45" s="132" t="s">
        <v>1386</v>
      </c>
      <c r="K45" s="112" t="s">
        <v>1481</v>
      </c>
      <c r="L45" s="112"/>
      <c r="M45" s="112"/>
      <c r="N45" s="112">
        <v>0</v>
      </c>
      <c r="O45" s="130">
        <v>1</v>
      </c>
      <c r="P45" s="134" t="s">
        <v>282</v>
      </c>
      <c r="Q45" s="119"/>
      <c r="R45" s="119" t="s">
        <v>1496</v>
      </c>
      <c r="S45" s="144"/>
      <c r="T45" s="143"/>
    </row>
    <row r="46" spans="1:20" ht="30" x14ac:dyDescent="0.25">
      <c r="A46" s="106">
        <v>442</v>
      </c>
      <c r="B46" s="107" t="s">
        <v>347</v>
      </c>
      <c r="C46" s="115" t="s">
        <v>180</v>
      </c>
      <c r="D46" s="116"/>
      <c r="E46" s="115"/>
      <c r="F46" s="107" t="s">
        <v>1447</v>
      </c>
      <c r="G46" s="126" t="s">
        <v>277</v>
      </c>
      <c r="H46" s="107" t="s">
        <v>83</v>
      </c>
      <c r="I46" s="129" t="s">
        <v>73</v>
      </c>
      <c r="J46" s="129" t="s">
        <v>1482</v>
      </c>
      <c r="K46" s="107" t="s">
        <v>1483</v>
      </c>
      <c r="L46" s="107"/>
      <c r="M46" s="107"/>
      <c r="N46" s="107">
        <v>0</v>
      </c>
      <c r="O46" s="133">
        <v>2</v>
      </c>
      <c r="P46" s="131" t="s">
        <v>282</v>
      </c>
      <c r="Q46" s="115" t="s">
        <v>351</v>
      </c>
      <c r="R46" s="115" t="s">
        <v>1497</v>
      </c>
      <c r="S46" s="152">
        <v>44657</v>
      </c>
      <c r="T46" s="141" t="s">
        <v>353</v>
      </c>
    </row>
    <row r="47" spans="1:20" ht="120" x14ac:dyDescent="0.25">
      <c r="A47" s="108">
        <v>34</v>
      </c>
      <c r="B47" s="112" t="s">
        <v>357</v>
      </c>
      <c r="C47" s="119" t="s">
        <v>355</v>
      </c>
      <c r="D47" s="118" t="s">
        <v>356</v>
      </c>
      <c r="E47" s="119" t="s">
        <v>1444</v>
      </c>
      <c r="F47" s="112" t="s">
        <v>1456</v>
      </c>
      <c r="G47" s="125" t="s">
        <v>1418</v>
      </c>
      <c r="H47" s="112" t="s">
        <v>83</v>
      </c>
      <c r="I47" s="132" t="s">
        <v>73</v>
      </c>
      <c r="J47" s="155" t="s">
        <v>1484</v>
      </c>
      <c r="K47" s="112" t="s">
        <v>1485</v>
      </c>
      <c r="L47" s="112"/>
      <c r="M47" s="112"/>
      <c r="N47" s="112">
        <v>0</v>
      </c>
      <c r="O47" s="130">
        <v>1</v>
      </c>
      <c r="P47" s="134" t="s">
        <v>361</v>
      </c>
      <c r="Q47" s="119" t="s">
        <v>1498</v>
      </c>
      <c r="R47" s="119" t="s">
        <v>1499</v>
      </c>
      <c r="S47" s="142"/>
      <c r="T47" s="143"/>
    </row>
    <row r="48" spans="1:20" ht="30" x14ac:dyDescent="0.25">
      <c r="A48" s="106">
        <v>42</v>
      </c>
      <c r="B48" s="107" t="s">
        <v>367</v>
      </c>
      <c r="C48" s="115" t="s">
        <v>365</v>
      </c>
      <c r="D48" s="116" t="s">
        <v>366</v>
      </c>
      <c r="E48" s="115" t="s">
        <v>1445</v>
      </c>
      <c r="F48" s="107" t="s">
        <v>1457</v>
      </c>
      <c r="G48" s="123" t="s">
        <v>1458</v>
      </c>
      <c r="H48" s="107" t="s">
        <v>83</v>
      </c>
      <c r="I48" s="129" t="s">
        <v>1395</v>
      </c>
      <c r="J48" s="129" t="s">
        <v>1386</v>
      </c>
      <c r="K48" s="107" t="s">
        <v>1486</v>
      </c>
      <c r="L48" s="107"/>
      <c r="M48" s="107"/>
      <c r="N48" s="107">
        <v>0</v>
      </c>
      <c r="O48" s="150">
        <v>3</v>
      </c>
      <c r="P48" s="131" t="s">
        <v>361</v>
      </c>
      <c r="Q48" s="115"/>
      <c r="R48" s="115"/>
      <c r="S48" s="140"/>
      <c r="T48" s="141"/>
    </row>
    <row r="49" spans="1:20" ht="30" x14ac:dyDescent="0.25">
      <c r="A49" s="108">
        <v>42</v>
      </c>
      <c r="B49" s="112" t="s">
        <v>367</v>
      </c>
      <c r="C49" s="119" t="s">
        <v>365</v>
      </c>
      <c r="D49" s="118" t="s">
        <v>366</v>
      </c>
      <c r="E49" s="119" t="s">
        <v>1445</v>
      </c>
      <c r="F49" s="112" t="s">
        <v>1457</v>
      </c>
      <c r="G49" s="125" t="s">
        <v>1458</v>
      </c>
      <c r="H49" s="112" t="s">
        <v>83</v>
      </c>
      <c r="I49" s="132" t="s">
        <v>1395</v>
      </c>
      <c r="J49" s="132" t="s">
        <v>1386</v>
      </c>
      <c r="K49" s="112" t="s">
        <v>1486</v>
      </c>
      <c r="L49" s="112"/>
      <c r="M49" s="112"/>
      <c r="N49" s="112">
        <v>0</v>
      </c>
      <c r="O49" s="150">
        <v>3</v>
      </c>
      <c r="P49" s="134" t="s">
        <v>361</v>
      </c>
      <c r="Q49" s="119"/>
      <c r="R49" s="119"/>
      <c r="S49" s="142"/>
      <c r="T49" s="143"/>
    </row>
    <row r="50" spans="1:20" ht="30" x14ac:dyDescent="0.25">
      <c r="A50" s="106">
        <v>42</v>
      </c>
      <c r="B50" s="107" t="s">
        <v>376</v>
      </c>
      <c r="C50" s="115" t="s">
        <v>374</v>
      </c>
      <c r="D50" s="116" t="s">
        <v>375</v>
      </c>
      <c r="E50" s="115" t="s">
        <v>1446</v>
      </c>
      <c r="F50" s="107" t="s">
        <v>1459</v>
      </c>
      <c r="G50" s="123" t="s">
        <v>1382</v>
      </c>
      <c r="H50" s="107" t="s">
        <v>83</v>
      </c>
      <c r="I50" s="129" t="s">
        <v>1395</v>
      </c>
      <c r="J50" s="129" t="s">
        <v>1386</v>
      </c>
      <c r="K50" s="107" t="s">
        <v>1487</v>
      </c>
      <c r="L50" s="107"/>
      <c r="M50" s="107"/>
      <c r="N50" s="107">
        <v>0</v>
      </c>
      <c r="O50" s="150">
        <v>3</v>
      </c>
      <c r="P50" s="131" t="s">
        <v>361</v>
      </c>
      <c r="Q50" s="115" t="s">
        <v>1500</v>
      </c>
      <c r="R50" s="115"/>
      <c r="S50" s="140"/>
      <c r="T50" s="141"/>
    </row>
    <row r="51" spans="1:20" ht="60" x14ac:dyDescent="0.25">
      <c r="A51" s="108">
        <v>42</v>
      </c>
      <c r="B51" s="112" t="s">
        <v>392</v>
      </c>
      <c r="C51" s="119" t="s">
        <v>389</v>
      </c>
      <c r="D51" s="148" t="s">
        <v>390</v>
      </c>
      <c r="E51" s="119" t="s">
        <v>1501</v>
      </c>
      <c r="F51" s="112" t="s">
        <v>1506</v>
      </c>
      <c r="G51" s="125" t="s">
        <v>1382</v>
      </c>
      <c r="H51" s="112" t="s">
        <v>83</v>
      </c>
      <c r="I51" s="132" t="s">
        <v>73</v>
      </c>
      <c r="J51" s="132" t="s">
        <v>1386</v>
      </c>
      <c r="K51" s="112" t="s">
        <v>1519</v>
      </c>
      <c r="L51" s="112"/>
      <c r="M51" s="112"/>
      <c r="N51" s="112">
        <v>0</v>
      </c>
      <c r="O51" s="130">
        <v>1</v>
      </c>
      <c r="P51" s="134" t="s">
        <v>361</v>
      </c>
      <c r="Q51" s="119" t="s">
        <v>1531</v>
      </c>
      <c r="R51" s="119" t="s">
        <v>1532</v>
      </c>
      <c r="S51" s="142"/>
      <c r="T51" s="143"/>
    </row>
    <row r="52" spans="1:20" ht="45" x14ac:dyDescent="0.25">
      <c r="A52" s="106">
        <v>52</v>
      </c>
      <c r="B52" s="107" t="s">
        <v>403</v>
      </c>
      <c r="C52" s="115" t="s">
        <v>401</v>
      </c>
      <c r="D52" s="116" t="s">
        <v>402</v>
      </c>
      <c r="E52" s="115" t="s">
        <v>1502</v>
      </c>
      <c r="F52" s="107" t="s">
        <v>1507</v>
      </c>
      <c r="G52" s="123" t="s">
        <v>1454</v>
      </c>
      <c r="H52" s="107" t="s">
        <v>83</v>
      </c>
      <c r="I52" s="129" t="s">
        <v>73</v>
      </c>
      <c r="J52" s="129" t="s">
        <v>1386</v>
      </c>
      <c r="K52" s="107" t="s">
        <v>1520</v>
      </c>
      <c r="L52" s="107"/>
      <c r="M52" s="107"/>
      <c r="N52" s="107">
        <v>0</v>
      </c>
      <c r="O52" s="130">
        <v>1</v>
      </c>
      <c r="P52" s="131" t="s">
        <v>361</v>
      </c>
      <c r="Q52" s="115"/>
      <c r="R52" s="115" t="s">
        <v>1533</v>
      </c>
      <c r="S52" s="145"/>
      <c r="T52" s="141"/>
    </row>
    <row r="53" spans="1:20" x14ac:dyDescent="0.25">
      <c r="A53" s="108">
        <v>68</v>
      </c>
      <c r="B53" s="112" t="s">
        <v>410</v>
      </c>
      <c r="C53" s="119" t="s">
        <v>408</v>
      </c>
      <c r="D53" s="118" t="s">
        <v>409</v>
      </c>
      <c r="E53" s="119" t="s">
        <v>1503</v>
      </c>
      <c r="F53" s="112" t="s">
        <v>1508</v>
      </c>
      <c r="G53" s="125" t="s">
        <v>1509</v>
      </c>
      <c r="H53" s="112" t="s">
        <v>83</v>
      </c>
      <c r="I53" s="132" t="s">
        <v>73</v>
      </c>
      <c r="J53" s="132" t="s">
        <v>1386</v>
      </c>
      <c r="K53" s="112" t="s">
        <v>1521</v>
      </c>
      <c r="L53" s="112"/>
      <c r="M53" s="112"/>
      <c r="N53" s="112">
        <v>0</v>
      </c>
      <c r="O53" s="130">
        <v>1</v>
      </c>
      <c r="P53" s="134" t="s">
        <v>361</v>
      </c>
      <c r="Q53" s="119"/>
      <c r="R53" s="119"/>
      <c r="S53" s="142"/>
      <c r="T53" s="143"/>
    </row>
    <row r="54" spans="1:20" ht="30" x14ac:dyDescent="0.25">
      <c r="A54" s="106">
        <v>68</v>
      </c>
      <c r="B54" s="107" t="s">
        <v>414</v>
      </c>
      <c r="C54" s="115" t="s">
        <v>408</v>
      </c>
      <c r="D54" s="116" t="s">
        <v>409</v>
      </c>
      <c r="E54" s="115" t="s">
        <v>1503</v>
      </c>
      <c r="F54" s="107" t="s">
        <v>1510</v>
      </c>
      <c r="G54" s="123" t="s">
        <v>1509</v>
      </c>
      <c r="H54" s="107" t="s">
        <v>83</v>
      </c>
      <c r="I54" s="129" t="s">
        <v>1522</v>
      </c>
      <c r="J54" s="129" t="s">
        <v>1386</v>
      </c>
      <c r="K54" s="107" t="s">
        <v>1523</v>
      </c>
      <c r="L54" s="107"/>
      <c r="M54" s="107"/>
      <c r="N54" s="107">
        <v>0</v>
      </c>
      <c r="O54" s="130">
        <v>1</v>
      </c>
      <c r="P54" s="131" t="s">
        <v>361</v>
      </c>
      <c r="Q54" s="115"/>
      <c r="R54" s="115" t="s">
        <v>1534</v>
      </c>
      <c r="S54" s="140"/>
      <c r="T54" s="141"/>
    </row>
    <row r="55" spans="1:20" x14ac:dyDescent="0.25">
      <c r="A55" s="108">
        <v>158</v>
      </c>
      <c r="B55" s="112" t="s">
        <v>422</v>
      </c>
      <c r="C55" s="119" t="s">
        <v>420</v>
      </c>
      <c r="D55" s="118" t="s">
        <v>421</v>
      </c>
      <c r="E55" s="119" t="s">
        <v>1504</v>
      </c>
      <c r="F55" s="112" t="s">
        <v>1451</v>
      </c>
      <c r="G55" s="149" t="s">
        <v>1452</v>
      </c>
      <c r="H55" s="112" t="s">
        <v>83</v>
      </c>
      <c r="I55" s="132" t="s">
        <v>73</v>
      </c>
      <c r="J55" s="132" t="s">
        <v>1386</v>
      </c>
      <c r="K55" s="112" t="s">
        <v>1524</v>
      </c>
      <c r="L55" s="112"/>
      <c r="M55" s="112"/>
      <c r="N55" s="112">
        <v>0</v>
      </c>
      <c r="O55" s="130">
        <v>1</v>
      </c>
      <c r="P55" s="134" t="s">
        <v>361</v>
      </c>
      <c r="Q55" s="119"/>
      <c r="R55" s="119" t="s">
        <v>1535</v>
      </c>
      <c r="S55" s="142"/>
      <c r="T55" s="143"/>
    </row>
    <row r="56" spans="1:20" ht="30" x14ac:dyDescent="0.25">
      <c r="A56" s="106">
        <v>777</v>
      </c>
      <c r="B56" s="107" t="s">
        <v>429</v>
      </c>
      <c r="C56" s="115" t="s">
        <v>427</v>
      </c>
      <c r="D56" s="116" t="s">
        <v>428</v>
      </c>
      <c r="E56" s="115" t="s">
        <v>1505</v>
      </c>
      <c r="F56" s="107" t="s">
        <v>1511</v>
      </c>
      <c r="G56" s="123" t="s">
        <v>1512</v>
      </c>
      <c r="H56" s="107" t="s">
        <v>83</v>
      </c>
      <c r="I56" s="129" t="s">
        <v>1401</v>
      </c>
      <c r="J56" s="129" t="s">
        <v>1525</v>
      </c>
      <c r="K56" s="107" t="s">
        <v>1526</v>
      </c>
      <c r="L56" s="107"/>
      <c r="M56" s="107"/>
      <c r="N56" s="107">
        <v>0</v>
      </c>
      <c r="O56" s="130">
        <v>1</v>
      </c>
      <c r="P56" s="131" t="s">
        <v>361</v>
      </c>
      <c r="Q56" s="115"/>
      <c r="R56" s="146" t="s">
        <v>431</v>
      </c>
      <c r="S56" s="140"/>
      <c r="T56" s="141"/>
    </row>
    <row r="57" spans="1:20" x14ac:dyDescent="0.25">
      <c r="A57" s="108">
        <v>777</v>
      </c>
      <c r="B57" s="112" t="s">
        <v>432</v>
      </c>
      <c r="C57" s="119" t="s">
        <v>427</v>
      </c>
      <c r="D57" s="118" t="s">
        <v>428</v>
      </c>
      <c r="E57" s="119" t="s">
        <v>1505</v>
      </c>
      <c r="F57" s="112" t="s">
        <v>73</v>
      </c>
      <c r="G57" s="125" t="s">
        <v>73</v>
      </c>
      <c r="H57" s="112" t="s">
        <v>83</v>
      </c>
      <c r="I57" s="132" t="s">
        <v>73</v>
      </c>
      <c r="J57" s="132" t="s">
        <v>73</v>
      </c>
      <c r="K57" s="112" t="s">
        <v>1527</v>
      </c>
      <c r="L57" s="112"/>
      <c r="M57" s="112"/>
      <c r="N57" s="112">
        <v>0</v>
      </c>
      <c r="O57" s="130">
        <v>1</v>
      </c>
      <c r="P57" s="134" t="s">
        <v>361</v>
      </c>
      <c r="Q57" s="119"/>
      <c r="R57" s="147" t="s">
        <v>431</v>
      </c>
      <c r="S57" s="142"/>
      <c r="T57" s="143"/>
    </row>
    <row r="58" spans="1:20" x14ac:dyDescent="0.25">
      <c r="A58" s="106">
        <v>777</v>
      </c>
      <c r="B58" s="107" t="s">
        <v>434</v>
      </c>
      <c r="C58" s="115" t="s">
        <v>427</v>
      </c>
      <c r="D58" s="116" t="s">
        <v>428</v>
      </c>
      <c r="E58" s="115" t="s">
        <v>1505</v>
      </c>
      <c r="F58" s="107" t="s">
        <v>1513</v>
      </c>
      <c r="G58" s="123" t="s">
        <v>1514</v>
      </c>
      <c r="H58" s="107" t="s">
        <v>83</v>
      </c>
      <c r="I58" s="129" t="s">
        <v>73</v>
      </c>
      <c r="J58" s="129" t="s">
        <v>1386</v>
      </c>
      <c r="K58" s="107" t="s">
        <v>1528</v>
      </c>
      <c r="L58" s="107"/>
      <c r="M58" s="107"/>
      <c r="N58" s="107">
        <v>0</v>
      </c>
      <c r="O58" s="130">
        <v>1</v>
      </c>
      <c r="P58" s="131" t="s">
        <v>361</v>
      </c>
      <c r="Q58" s="115"/>
      <c r="R58" s="146" t="s">
        <v>431</v>
      </c>
      <c r="S58" s="140"/>
      <c r="T58" s="141"/>
    </row>
    <row r="59" spans="1:20" x14ac:dyDescent="0.25">
      <c r="A59" s="108">
        <v>777</v>
      </c>
      <c r="B59" s="112" t="s">
        <v>438</v>
      </c>
      <c r="C59" s="119" t="s">
        <v>427</v>
      </c>
      <c r="D59" s="118" t="s">
        <v>428</v>
      </c>
      <c r="E59" s="119" t="s">
        <v>1505</v>
      </c>
      <c r="F59" s="112" t="s">
        <v>1515</v>
      </c>
      <c r="G59" s="125" t="s">
        <v>1516</v>
      </c>
      <c r="H59" s="112" t="s">
        <v>83</v>
      </c>
      <c r="I59" s="132" t="s">
        <v>73</v>
      </c>
      <c r="J59" s="132" t="s">
        <v>1386</v>
      </c>
      <c r="K59" s="112" t="s">
        <v>1529</v>
      </c>
      <c r="L59" s="112"/>
      <c r="M59" s="112"/>
      <c r="N59" s="112">
        <v>0</v>
      </c>
      <c r="O59" s="130">
        <v>1</v>
      </c>
      <c r="P59" s="134" t="s">
        <v>361</v>
      </c>
      <c r="Q59" s="119"/>
      <c r="R59" s="147" t="s">
        <v>431</v>
      </c>
      <c r="S59" s="142"/>
      <c r="T59" s="143"/>
    </row>
    <row r="60" spans="1:20" x14ac:dyDescent="0.25">
      <c r="A60" s="106">
        <v>777</v>
      </c>
      <c r="B60" s="107" t="s">
        <v>441</v>
      </c>
      <c r="C60" s="115" t="s">
        <v>427</v>
      </c>
      <c r="D60" s="116" t="s">
        <v>428</v>
      </c>
      <c r="E60" s="115" t="s">
        <v>1505</v>
      </c>
      <c r="F60" s="107" t="s">
        <v>1517</v>
      </c>
      <c r="G60" s="123" t="s">
        <v>1518</v>
      </c>
      <c r="H60" s="107" t="s">
        <v>83</v>
      </c>
      <c r="I60" s="129" t="s">
        <v>73</v>
      </c>
      <c r="J60" s="129" t="s">
        <v>1386</v>
      </c>
      <c r="K60" s="107" t="s">
        <v>1530</v>
      </c>
      <c r="L60" s="107"/>
      <c r="M60" s="107"/>
      <c r="N60" s="107">
        <v>0</v>
      </c>
      <c r="O60" s="130">
        <v>1</v>
      </c>
      <c r="P60" s="131" t="s">
        <v>361</v>
      </c>
      <c r="Q60" s="115"/>
      <c r="R60" s="146" t="s">
        <v>431</v>
      </c>
      <c r="S60" s="140"/>
      <c r="T60" s="141"/>
    </row>
    <row r="61" spans="1:20" x14ac:dyDescent="0.25">
      <c r="A61" s="108">
        <v>777</v>
      </c>
      <c r="B61" s="112" t="s">
        <v>481</v>
      </c>
      <c r="C61" s="119" t="s">
        <v>427</v>
      </c>
      <c r="D61" s="118" t="s">
        <v>428</v>
      </c>
      <c r="E61" s="119" t="s">
        <v>1505</v>
      </c>
      <c r="F61" s="112" t="s">
        <v>1536</v>
      </c>
      <c r="G61" s="125" t="s">
        <v>1537</v>
      </c>
      <c r="H61" s="112" t="s">
        <v>83</v>
      </c>
      <c r="I61" s="132" t="s">
        <v>73</v>
      </c>
      <c r="J61" s="132" t="s">
        <v>1386</v>
      </c>
      <c r="K61" s="112" t="s">
        <v>1540</v>
      </c>
      <c r="L61" s="112"/>
      <c r="M61" s="112"/>
      <c r="N61" s="112">
        <v>0</v>
      </c>
      <c r="O61" s="130">
        <v>1</v>
      </c>
      <c r="P61" s="134" t="s">
        <v>361</v>
      </c>
      <c r="Q61" s="119"/>
      <c r="R61" s="147" t="s">
        <v>431</v>
      </c>
      <c r="S61" s="142"/>
      <c r="T61" s="143"/>
    </row>
    <row r="62" spans="1:20" x14ac:dyDescent="0.25">
      <c r="A62" s="106">
        <v>777</v>
      </c>
      <c r="B62" s="107" t="s">
        <v>484</v>
      </c>
      <c r="C62" s="115" t="s">
        <v>427</v>
      </c>
      <c r="D62" s="116" t="s">
        <v>428</v>
      </c>
      <c r="E62" s="115" t="s">
        <v>1505</v>
      </c>
      <c r="F62" s="107" t="s">
        <v>1459</v>
      </c>
      <c r="G62" s="123" t="s">
        <v>1382</v>
      </c>
      <c r="H62" s="107" t="s">
        <v>83</v>
      </c>
      <c r="I62" s="129" t="s">
        <v>73</v>
      </c>
      <c r="J62" s="129" t="s">
        <v>1386</v>
      </c>
      <c r="K62" s="107" t="s">
        <v>1541</v>
      </c>
      <c r="L62" s="107"/>
      <c r="M62" s="107"/>
      <c r="N62" s="107">
        <v>0</v>
      </c>
      <c r="O62" s="130">
        <v>1</v>
      </c>
      <c r="P62" s="131" t="s">
        <v>361</v>
      </c>
      <c r="Q62" s="115"/>
      <c r="R62" s="146" t="s">
        <v>431</v>
      </c>
      <c r="S62" s="140"/>
      <c r="T62" s="141"/>
    </row>
    <row r="63" spans="1:20" x14ac:dyDescent="0.25">
      <c r="A63" s="108">
        <v>777</v>
      </c>
      <c r="B63" s="112" t="s">
        <v>487</v>
      </c>
      <c r="C63" s="119" t="s">
        <v>427</v>
      </c>
      <c r="D63" s="159" t="s">
        <v>428</v>
      </c>
      <c r="E63" s="119" t="s">
        <v>1505</v>
      </c>
      <c r="F63" s="112" t="s">
        <v>1538</v>
      </c>
      <c r="G63" s="125" t="s">
        <v>82</v>
      </c>
      <c r="H63" s="112" t="s">
        <v>83</v>
      </c>
      <c r="I63" s="132" t="s">
        <v>73</v>
      </c>
      <c r="J63" s="132" t="s">
        <v>1386</v>
      </c>
      <c r="K63" s="112" t="s">
        <v>1542</v>
      </c>
      <c r="L63" s="112"/>
      <c r="M63" s="112"/>
      <c r="N63" s="112">
        <v>0</v>
      </c>
      <c r="O63" s="133">
        <v>2</v>
      </c>
      <c r="P63" s="134" t="s">
        <v>361</v>
      </c>
      <c r="Q63" s="119"/>
      <c r="R63" s="147" t="s">
        <v>431</v>
      </c>
      <c r="S63" s="142"/>
      <c r="T63" s="143"/>
    </row>
    <row r="64" spans="1:20" x14ac:dyDescent="0.25">
      <c r="A64" s="106">
        <v>777</v>
      </c>
      <c r="B64" s="107" t="s">
        <v>491</v>
      </c>
      <c r="C64" s="115" t="s">
        <v>427</v>
      </c>
      <c r="D64" s="116" t="s">
        <v>428</v>
      </c>
      <c r="E64" s="115" t="s">
        <v>1505</v>
      </c>
      <c r="F64" s="107" t="s">
        <v>1539</v>
      </c>
      <c r="G64" s="123" t="s">
        <v>1418</v>
      </c>
      <c r="H64" s="107" t="s">
        <v>83</v>
      </c>
      <c r="I64" s="129" t="s">
        <v>73</v>
      </c>
      <c r="J64" s="129" t="s">
        <v>1386</v>
      </c>
      <c r="K64" s="107" t="s">
        <v>1543</v>
      </c>
      <c r="L64" s="107"/>
      <c r="M64" s="107"/>
      <c r="N64" s="107">
        <v>0</v>
      </c>
      <c r="O64" s="150">
        <v>3</v>
      </c>
      <c r="P64" s="131" t="s">
        <v>361</v>
      </c>
      <c r="Q64" s="115"/>
      <c r="R64" s="146" t="s">
        <v>431</v>
      </c>
      <c r="S64" s="140"/>
      <c r="T64" s="141"/>
    </row>
    <row r="65" spans="1:20" ht="60" x14ac:dyDescent="0.25">
      <c r="A65" s="108">
        <v>777</v>
      </c>
      <c r="B65" s="112" t="s">
        <v>517</v>
      </c>
      <c r="C65" s="119" t="s">
        <v>515</v>
      </c>
      <c r="D65" s="118" t="s">
        <v>516</v>
      </c>
      <c r="E65" s="119" t="s">
        <v>1544</v>
      </c>
      <c r="F65" s="112" t="s">
        <v>276</v>
      </c>
      <c r="G65" s="160" t="s">
        <v>277</v>
      </c>
      <c r="H65" s="112" t="s">
        <v>83</v>
      </c>
      <c r="I65" s="132" t="s">
        <v>73</v>
      </c>
      <c r="J65" s="132" t="s">
        <v>1386</v>
      </c>
      <c r="K65" s="112" t="s">
        <v>1546</v>
      </c>
      <c r="L65" s="112"/>
      <c r="M65" s="112"/>
      <c r="N65" s="112">
        <v>0</v>
      </c>
      <c r="O65" s="150">
        <v>3</v>
      </c>
      <c r="P65" s="125" t="s">
        <v>361</v>
      </c>
      <c r="Q65" s="119"/>
      <c r="R65" s="119" t="s">
        <v>1550</v>
      </c>
      <c r="S65" s="142"/>
      <c r="T65" s="143"/>
    </row>
    <row r="66" spans="1:20" ht="30" x14ac:dyDescent="0.25">
      <c r="A66" s="106">
        <v>777</v>
      </c>
      <c r="B66" s="107" t="s">
        <v>525</v>
      </c>
      <c r="C66" s="115" t="s">
        <v>522</v>
      </c>
      <c r="D66" s="120" t="s">
        <v>523</v>
      </c>
      <c r="E66" s="115" t="s">
        <v>1545</v>
      </c>
      <c r="F66" s="107" t="s">
        <v>1417</v>
      </c>
      <c r="G66" s="123" t="s">
        <v>1418</v>
      </c>
      <c r="H66" s="107" t="s">
        <v>83</v>
      </c>
      <c r="I66" s="129" t="s">
        <v>73</v>
      </c>
      <c r="J66" s="129" t="s">
        <v>73</v>
      </c>
      <c r="K66" s="107" t="s">
        <v>1547</v>
      </c>
      <c r="L66" s="107"/>
      <c r="M66" s="107"/>
      <c r="N66" s="107">
        <v>0</v>
      </c>
      <c r="O66" s="133">
        <v>2</v>
      </c>
      <c r="P66" s="131" t="s">
        <v>361</v>
      </c>
      <c r="Q66" s="115"/>
      <c r="R66" s="146" t="s">
        <v>1551</v>
      </c>
      <c r="S66" s="140"/>
      <c r="T66" s="141"/>
    </row>
    <row r="67" spans="1:20" ht="120" x14ac:dyDescent="0.25">
      <c r="A67" s="108">
        <v>777</v>
      </c>
      <c r="B67" s="112" t="s">
        <v>525</v>
      </c>
      <c r="C67" s="119" t="s">
        <v>522</v>
      </c>
      <c r="D67" s="148" t="s">
        <v>523</v>
      </c>
      <c r="E67" s="119" t="s">
        <v>1545</v>
      </c>
      <c r="F67" s="112" t="s">
        <v>1417</v>
      </c>
      <c r="G67" s="125" t="s">
        <v>1418</v>
      </c>
      <c r="H67" s="112" t="s">
        <v>83</v>
      </c>
      <c r="I67" s="132" t="s">
        <v>1548</v>
      </c>
      <c r="J67" s="132" t="s">
        <v>1386</v>
      </c>
      <c r="K67" s="112" t="s">
        <v>1549</v>
      </c>
      <c r="L67" s="112"/>
      <c r="M67" s="112"/>
      <c r="N67" s="112">
        <v>0</v>
      </c>
      <c r="O67" s="133">
        <v>2</v>
      </c>
      <c r="P67" s="134" t="s">
        <v>361</v>
      </c>
      <c r="Q67" s="119"/>
      <c r="R67" s="119" t="s">
        <v>1552</v>
      </c>
      <c r="S67" s="142"/>
      <c r="T67" s="143"/>
    </row>
    <row r="68" spans="1:20" ht="45" x14ac:dyDescent="0.25">
      <c r="A68" s="106">
        <v>406</v>
      </c>
      <c r="B68" s="107" t="s">
        <v>1240</v>
      </c>
      <c r="C68" s="115" t="s">
        <v>1558</v>
      </c>
      <c r="D68" s="116"/>
      <c r="E68" s="115"/>
      <c r="F68" s="107" t="s">
        <v>1553</v>
      </c>
      <c r="G68" s="149" t="s">
        <v>1430</v>
      </c>
      <c r="H68" s="107" t="s">
        <v>83</v>
      </c>
      <c r="I68" s="129" t="s">
        <v>73</v>
      </c>
      <c r="J68" s="129" t="s">
        <v>73</v>
      </c>
      <c r="K68" s="107" t="s">
        <v>1597</v>
      </c>
      <c r="L68" s="107"/>
      <c r="M68" s="107"/>
      <c r="N68" s="107">
        <v>0</v>
      </c>
      <c r="O68" s="161">
        <v>1</v>
      </c>
      <c r="P68" s="162"/>
      <c r="Q68" s="166"/>
      <c r="R68" s="167" t="s">
        <v>1244</v>
      </c>
      <c r="S68" s="140"/>
      <c r="T68" s="141"/>
    </row>
    <row r="69" spans="1:20" ht="45" x14ac:dyDescent="0.25">
      <c r="A69" s="108">
        <v>408</v>
      </c>
      <c r="B69" s="112" t="s">
        <v>1240</v>
      </c>
      <c r="C69" s="119" t="s">
        <v>1558</v>
      </c>
      <c r="D69" s="118"/>
      <c r="E69" s="119"/>
      <c r="F69" s="112" t="s">
        <v>1554</v>
      </c>
      <c r="G69" s="125" t="s">
        <v>1555</v>
      </c>
      <c r="H69" s="112" t="s">
        <v>83</v>
      </c>
      <c r="I69" s="132" t="s">
        <v>73</v>
      </c>
      <c r="J69" s="132" t="s">
        <v>73</v>
      </c>
      <c r="K69" s="112" t="s">
        <v>1598</v>
      </c>
      <c r="L69" s="112"/>
      <c r="M69" s="112"/>
      <c r="N69" s="112">
        <v>0</v>
      </c>
      <c r="O69" s="161">
        <v>1</v>
      </c>
      <c r="P69" s="163"/>
      <c r="Q69" s="166"/>
      <c r="R69" s="166"/>
      <c r="S69" s="142"/>
      <c r="T69" s="143"/>
    </row>
    <row r="70" spans="1:20" ht="45" x14ac:dyDescent="0.25">
      <c r="A70" s="106">
        <v>410</v>
      </c>
      <c r="B70" s="107" t="s">
        <v>1240</v>
      </c>
      <c r="C70" s="115" t="s">
        <v>1558</v>
      </c>
      <c r="D70" s="116"/>
      <c r="E70" s="115"/>
      <c r="F70" s="107" t="s">
        <v>1556</v>
      </c>
      <c r="G70" s="149" t="s">
        <v>1557</v>
      </c>
      <c r="H70" s="107" t="s">
        <v>83</v>
      </c>
      <c r="I70" s="129" t="s">
        <v>73</v>
      </c>
      <c r="J70" s="129" t="s">
        <v>73</v>
      </c>
      <c r="K70" s="107" t="s">
        <v>1599</v>
      </c>
      <c r="L70" s="107"/>
      <c r="M70" s="107"/>
      <c r="N70" s="107">
        <v>0</v>
      </c>
      <c r="O70" s="161">
        <v>1</v>
      </c>
      <c r="P70" s="162"/>
      <c r="Q70" s="166"/>
      <c r="R70" s="166"/>
      <c r="S70" s="140"/>
      <c r="T70" s="141"/>
    </row>
    <row r="71" spans="1:20" ht="31.5" x14ac:dyDescent="0.25">
      <c r="A71" s="108">
        <v>412</v>
      </c>
      <c r="B71" s="112" t="s">
        <v>1250</v>
      </c>
      <c r="C71" s="119" t="s">
        <v>1559</v>
      </c>
      <c r="D71" s="118"/>
      <c r="E71" s="119"/>
      <c r="F71" s="112" t="s">
        <v>1459</v>
      </c>
      <c r="G71" s="125" t="s">
        <v>1382</v>
      </c>
      <c r="H71" s="112" t="s">
        <v>83</v>
      </c>
      <c r="I71" s="132" t="s">
        <v>73</v>
      </c>
      <c r="J71" s="132" t="s">
        <v>73</v>
      </c>
      <c r="K71" s="112" t="s">
        <v>1600</v>
      </c>
      <c r="L71" s="112"/>
      <c r="M71" s="112"/>
      <c r="N71" s="112">
        <v>0</v>
      </c>
      <c r="O71" s="164">
        <v>1</v>
      </c>
      <c r="P71" s="165"/>
      <c r="Q71" s="168"/>
      <c r="R71" s="167" t="s">
        <v>1244</v>
      </c>
      <c r="S71" s="142"/>
      <c r="T71" s="143"/>
    </row>
  </sheetData>
  <conditionalFormatting sqref="P68:T71 P1:T67 E1:E71 B1:B71">
    <cfRule type="expression" dxfId="6" priority="1">
      <formula>$Z1=$B$282</formula>
    </cfRule>
    <cfRule type="expression" dxfId="5" priority="2">
      <formula>$Z1=$B$276</formula>
    </cfRule>
    <cfRule type="expression" dxfId="4" priority="3">
      <formula>$Z1=$B$277</formula>
    </cfRule>
    <cfRule type="expression" dxfId="3" priority="4">
      <formula>$Z1=$B$278</formula>
    </cfRule>
    <cfRule type="expression" dxfId="2" priority="5">
      <formula>$Z1=$B$279</formula>
    </cfRule>
    <cfRule type="expression" dxfId="1" priority="6">
      <formula>$Z1=$B$280</formula>
    </cfRule>
    <cfRule type="expression" dxfId="0" priority="7">
      <formula>$Z1=$B$281</formula>
    </cfRule>
  </conditionalFormatting>
  <dataValidations count="1">
    <dataValidation type="list" allowBlank="1" showInputMessage="1" showErrorMessage="1" sqref="P2:P71" xr:uid="{61E16B56-E1FF-4B56-A4DA-3CB6351331D6}">
      <formula1>xxx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2CF1-8D8F-4F8E-A560-469C848A59DA}">
  <dimension ref="A1:T71"/>
  <sheetViews>
    <sheetView workbookViewId="0">
      <selection activeCell="G8" sqref="G8"/>
    </sheetView>
  </sheetViews>
  <sheetFormatPr defaultRowHeight="15" x14ac:dyDescent="0.25"/>
  <cols>
    <col min="1" max="1" width="6.85546875" bestFit="1" customWidth="1"/>
    <col min="2" max="2" width="34.7109375" customWidth="1"/>
    <col min="3" max="3" width="11.140625" customWidth="1"/>
    <col min="4" max="4" width="5.7109375" customWidth="1"/>
    <col min="5" max="5" width="14.28515625" bestFit="1" customWidth="1"/>
    <col min="6" max="6" width="15.28515625" customWidth="1"/>
    <col min="7" max="7" width="5.85546875" customWidth="1"/>
    <col min="8" max="8" width="15" customWidth="1"/>
    <col min="9" max="9" width="23" customWidth="1"/>
    <col min="10" max="10" width="16.85546875" customWidth="1"/>
    <col min="11" max="14" width="0.140625" customWidth="1"/>
    <col min="15" max="15" width="9" customWidth="1"/>
    <col min="16" max="16" width="26.140625" customWidth="1"/>
    <col min="17" max="17" width="36" customWidth="1"/>
    <col min="18" max="18" width="43.85546875" customWidth="1"/>
    <col min="19" max="19" width="10.28515625" customWidth="1"/>
    <col min="20" max="20" width="12.42578125" customWidth="1"/>
  </cols>
  <sheetData>
    <row r="1" spans="1:20" ht="30" x14ac:dyDescent="0.25">
      <c r="A1" s="104" t="s">
        <v>0</v>
      </c>
      <c r="B1" s="105" t="s">
        <v>1</v>
      </c>
      <c r="C1" s="113" t="s">
        <v>4</v>
      </c>
      <c r="D1" s="114" t="s">
        <v>5</v>
      </c>
      <c r="E1" s="113" t="s">
        <v>7</v>
      </c>
      <c r="F1" s="105" t="s">
        <v>11</v>
      </c>
      <c r="G1" s="122" t="s">
        <v>12</v>
      </c>
      <c r="H1" s="105" t="s">
        <v>13</v>
      </c>
      <c r="I1" s="127" t="s">
        <v>18</v>
      </c>
      <c r="J1" s="128" t="s">
        <v>19</v>
      </c>
      <c r="K1" s="105" t="s">
        <v>20</v>
      </c>
      <c r="L1" s="105" t="s">
        <v>21</v>
      </c>
      <c r="M1" s="105" t="s">
        <v>22</v>
      </c>
      <c r="N1" s="105" t="s">
        <v>23</v>
      </c>
      <c r="O1" s="105" t="s">
        <v>24</v>
      </c>
      <c r="P1" s="105" t="s">
        <v>25</v>
      </c>
      <c r="Q1" s="113" t="s">
        <v>27</v>
      </c>
      <c r="R1" s="113" t="s">
        <v>28</v>
      </c>
      <c r="S1" s="138" t="s">
        <v>30</v>
      </c>
      <c r="T1" s="139" t="s">
        <v>31</v>
      </c>
    </row>
    <row r="2" spans="1:20" ht="90" x14ac:dyDescent="0.25">
      <c r="A2" s="106">
        <v>38</v>
      </c>
      <c r="B2" s="107" t="s">
        <v>38</v>
      </c>
      <c r="C2" s="115" t="s">
        <v>35</v>
      </c>
      <c r="D2" s="116" t="s">
        <v>36</v>
      </c>
      <c r="E2" s="115" t="s">
        <v>1373</v>
      </c>
      <c r="F2" s="107" t="s">
        <v>1377</v>
      </c>
      <c r="G2" s="123" t="s">
        <v>1378</v>
      </c>
      <c r="H2" s="107" t="s">
        <v>83</v>
      </c>
      <c r="I2" s="129" t="s">
        <v>1385</v>
      </c>
      <c r="J2" s="129" t="s">
        <v>1386</v>
      </c>
      <c r="K2" s="107" t="s">
        <v>1387</v>
      </c>
      <c r="L2" s="107"/>
      <c r="M2" s="107"/>
      <c r="N2" s="107">
        <v>0</v>
      </c>
      <c r="O2" s="130">
        <v>1</v>
      </c>
      <c r="P2" s="131" t="s">
        <v>43</v>
      </c>
      <c r="Q2" s="115"/>
      <c r="R2" s="115" t="s">
        <v>1403</v>
      </c>
      <c r="S2" s="140"/>
      <c r="T2" s="141"/>
    </row>
    <row r="3" spans="1:20" ht="120" x14ac:dyDescent="0.25">
      <c r="A3" s="108">
        <v>60</v>
      </c>
      <c r="B3" s="109" t="s">
        <v>48</v>
      </c>
      <c r="C3" s="117" t="s">
        <v>46</v>
      </c>
      <c r="D3" s="118" t="s">
        <v>47</v>
      </c>
      <c r="E3" s="117" t="s">
        <v>1374</v>
      </c>
      <c r="F3" s="112" t="s">
        <v>864</v>
      </c>
      <c r="G3" s="124" t="s">
        <v>865</v>
      </c>
      <c r="H3" s="112" t="s">
        <v>83</v>
      </c>
      <c r="I3" s="132" t="s">
        <v>73</v>
      </c>
      <c r="J3" s="132" t="s">
        <v>1386</v>
      </c>
      <c r="K3" s="112" t="s">
        <v>1388</v>
      </c>
      <c r="L3" s="112"/>
      <c r="M3" s="112"/>
      <c r="N3" s="112">
        <v>0</v>
      </c>
      <c r="O3" s="133">
        <v>2</v>
      </c>
      <c r="P3" s="134" t="s">
        <v>43</v>
      </c>
      <c r="Q3" s="117" t="s">
        <v>54</v>
      </c>
      <c r="R3" s="135" t="s">
        <v>1404</v>
      </c>
      <c r="S3" s="142"/>
      <c r="T3" s="143" t="s">
        <v>56</v>
      </c>
    </row>
    <row r="4" spans="1:20" x14ac:dyDescent="0.25">
      <c r="A4" s="106">
        <v>60</v>
      </c>
      <c r="B4" s="109" t="s">
        <v>48</v>
      </c>
      <c r="C4" s="117" t="s">
        <v>46</v>
      </c>
      <c r="D4" s="116" t="s">
        <v>47</v>
      </c>
      <c r="E4" s="117" t="s">
        <v>1374</v>
      </c>
      <c r="F4" s="107" t="s">
        <v>864</v>
      </c>
      <c r="G4" s="124" t="s">
        <v>865</v>
      </c>
      <c r="H4" s="107" t="s">
        <v>83</v>
      </c>
      <c r="I4" s="129" t="s">
        <v>73</v>
      </c>
      <c r="J4" s="129" t="s">
        <v>1389</v>
      </c>
      <c r="K4" s="107" t="s">
        <v>1390</v>
      </c>
      <c r="L4" s="107"/>
      <c r="M4" s="107"/>
      <c r="N4" s="107">
        <v>0</v>
      </c>
      <c r="O4" s="123"/>
      <c r="P4" s="131" t="s">
        <v>43</v>
      </c>
      <c r="Q4" s="115"/>
      <c r="R4" s="115"/>
      <c r="S4" s="140"/>
      <c r="T4" s="141" t="s">
        <v>61</v>
      </c>
    </row>
    <row r="5" spans="1:20" x14ac:dyDescent="0.25">
      <c r="A5" s="108">
        <v>60</v>
      </c>
      <c r="B5" s="109" t="s">
        <v>48</v>
      </c>
      <c r="C5" s="117" t="s">
        <v>46</v>
      </c>
      <c r="D5" s="118" t="s">
        <v>47</v>
      </c>
      <c r="E5" s="117" t="s">
        <v>1374</v>
      </c>
      <c r="F5" s="112" t="s">
        <v>864</v>
      </c>
      <c r="G5" s="124" t="s">
        <v>865</v>
      </c>
      <c r="H5" s="112" t="s">
        <v>83</v>
      </c>
      <c r="I5" s="132" t="s">
        <v>73</v>
      </c>
      <c r="J5" s="132" t="s">
        <v>1389</v>
      </c>
      <c r="K5" s="112" t="s">
        <v>1391</v>
      </c>
      <c r="L5" s="112"/>
      <c r="M5" s="112"/>
      <c r="N5" s="112">
        <v>0</v>
      </c>
      <c r="O5" s="125"/>
      <c r="P5" s="134" t="s">
        <v>43</v>
      </c>
      <c r="Q5" s="119"/>
      <c r="R5" s="119"/>
      <c r="S5" s="142"/>
      <c r="T5" s="143"/>
    </row>
    <row r="6" spans="1:20" ht="45" x14ac:dyDescent="0.25">
      <c r="A6" s="106">
        <v>186</v>
      </c>
      <c r="B6" s="110" t="s">
        <v>70</v>
      </c>
      <c r="C6" s="115" t="s">
        <v>67</v>
      </c>
      <c r="D6" s="116" t="s">
        <v>68</v>
      </c>
      <c r="E6" s="121" t="s">
        <v>77</v>
      </c>
      <c r="F6" s="107" t="s">
        <v>1379</v>
      </c>
      <c r="G6" s="123" t="s">
        <v>1380</v>
      </c>
      <c r="H6" s="107" t="s">
        <v>83</v>
      </c>
      <c r="I6" s="129" t="s">
        <v>1392</v>
      </c>
      <c r="J6" s="129" t="s">
        <v>1386</v>
      </c>
      <c r="K6" s="107" t="s">
        <v>1393</v>
      </c>
      <c r="L6" s="107"/>
      <c r="M6" s="107"/>
      <c r="N6" s="107">
        <v>0</v>
      </c>
      <c r="O6" s="130">
        <v>1</v>
      </c>
      <c r="P6" s="131" t="s">
        <v>43</v>
      </c>
      <c r="Q6" s="115"/>
      <c r="R6" s="115"/>
      <c r="S6" s="140"/>
      <c r="T6" s="141"/>
    </row>
    <row r="7" spans="1:20" ht="45" x14ac:dyDescent="0.25">
      <c r="A7" s="108">
        <v>186</v>
      </c>
      <c r="B7" s="110" t="s">
        <v>70</v>
      </c>
      <c r="C7" s="119" t="s">
        <v>67</v>
      </c>
      <c r="D7" s="118" t="s">
        <v>68</v>
      </c>
      <c r="E7" s="121" t="s">
        <v>77</v>
      </c>
      <c r="F7" s="112" t="s">
        <v>1379</v>
      </c>
      <c r="G7" s="125" t="s">
        <v>1380</v>
      </c>
      <c r="H7" s="112" t="s">
        <v>83</v>
      </c>
      <c r="I7" s="132" t="s">
        <v>1392</v>
      </c>
      <c r="J7" s="132" t="s">
        <v>1386</v>
      </c>
      <c r="K7" s="112" t="s">
        <v>1393</v>
      </c>
      <c r="L7" s="112"/>
      <c r="M7" s="112"/>
      <c r="N7" s="112">
        <v>0</v>
      </c>
      <c r="O7" s="130">
        <v>1</v>
      </c>
      <c r="P7" s="134" t="s">
        <v>43</v>
      </c>
      <c r="Q7" s="119"/>
      <c r="R7" s="119"/>
      <c r="S7" s="142"/>
      <c r="T7" s="143"/>
    </row>
    <row r="8" spans="1:20" ht="135" x14ac:dyDescent="0.25">
      <c r="A8" s="106">
        <v>186</v>
      </c>
      <c r="B8" s="110" t="s">
        <v>80</v>
      </c>
      <c r="C8" s="115" t="s">
        <v>67</v>
      </c>
      <c r="D8" s="116" t="s">
        <v>68</v>
      </c>
      <c r="E8" s="121" t="s">
        <v>77</v>
      </c>
      <c r="F8" s="107" t="s">
        <v>81</v>
      </c>
      <c r="G8" s="123" t="s">
        <v>82</v>
      </c>
      <c r="H8" s="107" t="s">
        <v>83</v>
      </c>
      <c r="I8" s="129" t="s">
        <v>73</v>
      </c>
      <c r="J8" s="129" t="s">
        <v>73</v>
      </c>
      <c r="K8" s="107" t="s">
        <v>1394</v>
      </c>
      <c r="L8" s="107"/>
      <c r="M8" s="107"/>
      <c r="N8" s="107">
        <v>0</v>
      </c>
      <c r="O8" s="130">
        <v>1</v>
      </c>
      <c r="P8" s="131" t="s">
        <v>43</v>
      </c>
      <c r="Q8" s="136" t="s">
        <v>87</v>
      </c>
      <c r="R8" s="137" t="s">
        <v>1405</v>
      </c>
      <c r="S8" s="140"/>
      <c r="T8" s="141"/>
    </row>
    <row r="9" spans="1:20" ht="30" x14ac:dyDescent="0.25">
      <c r="A9" s="108">
        <v>186</v>
      </c>
      <c r="B9" s="110" t="s">
        <v>80</v>
      </c>
      <c r="C9" s="119" t="s">
        <v>67</v>
      </c>
      <c r="D9" s="118" t="s">
        <v>68</v>
      </c>
      <c r="E9" s="121" t="s">
        <v>77</v>
      </c>
      <c r="F9" s="112" t="s">
        <v>81</v>
      </c>
      <c r="G9" s="125" t="s">
        <v>82</v>
      </c>
      <c r="H9" s="112" t="s">
        <v>83</v>
      </c>
      <c r="I9" s="132" t="s">
        <v>1395</v>
      </c>
      <c r="J9" s="132" t="s">
        <v>1386</v>
      </c>
      <c r="K9" s="112" t="s">
        <v>1396</v>
      </c>
      <c r="L9" s="112"/>
      <c r="M9" s="112"/>
      <c r="N9" s="112">
        <v>0</v>
      </c>
      <c r="O9" s="130">
        <v>1</v>
      </c>
      <c r="P9" s="134" t="s">
        <v>43</v>
      </c>
      <c r="Q9" s="119"/>
      <c r="R9" s="119"/>
      <c r="S9" s="142"/>
      <c r="T9" s="143"/>
    </row>
    <row r="10" spans="1:20" ht="45" x14ac:dyDescent="0.25">
      <c r="A10" s="106">
        <v>50</v>
      </c>
      <c r="B10" s="111" t="s">
        <v>96</v>
      </c>
      <c r="C10" s="117" t="s">
        <v>94</v>
      </c>
      <c r="D10" s="120" t="s">
        <v>95</v>
      </c>
      <c r="E10" s="117" t="s">
        <v>1375</v>
      </c>
      <c r="F10" s="107" t="s">
        <v>1381</v>
      </c>
      <c r="G10" s="124" t="s">
        <v>1382</v>
      </c>
      <c r="H10" s="107" t="s">
        <v>83</v>
      </c>
      <c r="I10" s="129" t="s">
        <v>73</v>
      </c>
      <c r="J10" s="129" t="s">
        <v>1397</v>
      </c>
      <c r="K10" s="107" t="s">
        <v>1398</v>
      </c>
      <c r="L10" s="107"/>
      <c r="M10" s="107"/>
      <c r="N10" s="107">
        <v>0</v>
      </c>
      <c r="O10" s="131"/>
      <c r="P10" s="131" t="s">
        <v>100</v>
      </c>
      <c r="Q10" s="115"/>
      <c r="R10" s="135" t="s">
        <v>101</v>
      </c>
      <c r="S10" s="140"/>
      <c r="T10" s="141"/>
    </row>
    <row r="11" spans="1:20" x14ac:dyDescent="0.25">
      <c r="A11" s="108">
        <v>72</v>
      </c>
      <c r="B11" s="112" t="s">
        <v>105</v>
      </c>
      <c r="C11" s="119" t="s">
        <v>103</v>
      </c>
      <c r="D11" s="118" t="s">
        <v>104</v>
      </c>
      <c r="E11" s="119" t="s">
        <v>1376</v>
      </c>
      <c r="F11" s="112" t="s">
        <v>1383</v>
      </c>
      <c r="G11" s="125" t="s">
        <v>1384</v>
      </c>
      <c r="H11" s="112" t="s">
        <v>83</v>
      </c>
      <c r="I11" s="132" t="s">
        <v>73</v>
      </c>
      <c r="J11" s="132" t="s">
        <v>1386</v>
      </c>
      <c r="K11" s="112" t="s">
        <v>1399</v>
      </c>
      <c r="L11" s="112"/>
      <c r="M11" s="112"/>
      <c r="N11" s="112">
        <v>0</v>
      </c>
      <c r="O11" s="130">
        <v>1</v>
      </c>
      <c r="P11" s="134" t="s">
        <v>100</v>
      </c>
      <c r="Q11" s="119"/>
      <c r="R11" s="119" t="s">
        <v>142</v>
      </c>
      <c r="S11" s="144"/>
      <c r="T11" s="143"/>
    </row>
    <row r="12" spans="1:20" ht="30" x14ac:dyDescent="0.25">
      <c r="A12" s="106">
        <v>72</v>
      </c>
      <c r="B12" s="107" t="s">
        <v>112</v>
      </c>
      <c r="C12" s="115" t="s">
        <v>103</v>
      </c>
      <c r="D12" s="116" t="s">
        <v>104</v>
      </c>
      <c r="E12" s="115" t="s">
        <v>1376</v>
      </c>
      <c r="F12" s="107" t="s">
        <v>276</v>
      </c>
      <c r="G12" s="126" t="s">
        <v>277</v>
      </c>
      <c r="H12" s="107" t="s">
        <v>83</v>
      </c>
      <c r="I12" s="129" t="s">
        <v>73</v>
      </c>
      <c r="J12" s="129" t="s">
        <v>73</v>
      </c>
      <c r="K12" s="107" t="s">
        <v>1400</v>
      </c>
      <c r="L12" s="107"/>
      <c r="M12" s="107"/>
      <c r="N12" s="107">
        <v>0</v>
      </c>
      <c r="O12" s="130">
        <v>1</v>
      </c>
      <c r="P12" s="131" t="s">
        <v>100</v>
      </c>
      <c r="Q12" s="115"/>
      <c r="R12" s="115" t="s">
        <v>1406</v>
      </c>
      <c r="S12" s="145"/>
      <c r="T12" s="141"/>
    </row>
    <row r="13" spans="1:20" ht="30" x14ac:dyDescent="0.25">
      <c r="A13" s="108">
        <v>72</v>
      </c>
      <c r="B13" s="112" t="s">
        <v>112</v>
      </c>
      <c r="C13" s="119" t="s">
        <v>103</v>
      </c>
      <c r="D13" s="118" t="s">
        <v>104</v>
      </c>
      <c r="E13" s="119" t="s">
        <v>1376</v>
      </c>
      <c r="F13" s="112" t="s">
        <v>276</v>
      </c>
      <c r="G13" s="126" t="s">
        <v>277</v>
      </c>
      <c r="H13" s="112" t="s">
        <v>83</v>
      </c>
      <c r="I13" s="132" t="s">
        <v>1401</v>
      </c>
      <c r="J13" s="132" t="s">
        <v>1386</v>
      </c>
      <c r="K13" s="112" t="s">
        <v>1402</v>
      </c>
      <c r="L13" s="112"/>
      <c r="M13" s="112"/>
      <c r="N13" s="112">
        <v>0</v>
      </c>
      <c r="O13" s="130">
        <v>1</v>
      </c>
      <c r="P13" s="134" t="s">
        <v>100</v>
      </c>
      <c r="Q13" s="119"/>
      <c r="R13" s="119" t="s">
        <v>1406</v>
      </c>
      <c r="S13" s="144"/>
      <c r="T13" s="143"/>
    </row>
    <row r="14" spans="1:20" ht="30" x14ac:dyDescent="0.25">
      <c r="A14" s="106">
        <v>72</v>
      </c>
      <c r="B14" s="107" t="s">
        <v>112</v>
      </c>
      <c r="C14" s="115" t="s">
        <v>103</v>
      </c>
      <c r="D14" s="116" t="s">
        <v>104</v>
      </c>
      <c r="E14" s="115" t="s">
        <v>1376</v>
      </c>
      <c r="F14" s="107" t="s">
        <v>276</v>
      </c>
      <c r="G14" s="126" t="s">
        <v>277</v>
      </c>
      <c r="H14" s="107" t="s">
        <v>83</v>
      </c>
      <c r="I14" s="129" t="s">
        <v>1401</v>
      </c>
      <c r="J14" s="129" t="s">
        <v>1386</v>
      </c>
      <c r="K14" s="107" t="s">
        <v>1402</v>
      </c>
      <c r="L14" s="107"/>
      <c r="M14" s="107"/>
      <c r="N14" s="107">
        <v>0</v>
      </c>
      <c r="O14" s="130">
        <v>1</v>
      </c>
      <c r="P14" s="131" t="s">
        <v>100</v>
      </c>
      <c r="Q14" s="115"/>
      <c r="R14" s="115" t="s">
        <v>1406</v>
      </c>
      <c r="S14" s="145"/>
      <c r="T14" s="141"/>
    </row>
    <row r="15" spans="1:20" ht="150" x14ac:dyDescent="0.25">
      <c r="A15" s="108">
        <v>72</v>
      </c>
      <c r="B15" s="112" t="s">
        <v>135</v>
      </c>
      <c r="C15" s="119" t="s">
        <v>132</v>
      </c>
      <c r="D15" s="118" t="s">
        <v>133</v>
      </c>
      <c r="E15" s="119" t="s">
        <v>1407</v>
      </c>
      <c r="F15" s="112" t="s">
        <v>1408</v>
      </c>
      <c r="G15" s="125" t="s">
        <v>1409</v>
      </c>
      <c r="H15" s="112" t="s">
        <v>83</v>
      </c>
      <c r="I15" s="132" t="s">
        <v>73</v>
      </c>
      <c r="J15" s="132" t="s">
        <v>1386</v>
      </c>
      <c r="K15" s="112" t="s">
        <v>1412</v>
      </c>
      <c r="L15" s="112"/>
      <c r="M15" s="112"/>
      <c r="N15" s="112">
        <v>0</v>
      </c>
      <c r="O15" s="130">
        <v>1</v>
      </c>
      <c r="P15" s="134" t="s">
        <v>100</v>
      </c>
      <c r="Q15" s="119"/>
      <c r="R15" s="119" t="s">
        <v>1414</v>
      </c>
      <c r="S15" s="142"/>
      <c r="T15" s="143"/>
    </row>
    <row r="16" spans="1:20" x14ac:dyDescent="0.25">
      <c r="A16" s="106">
        <v>72</v>
      </c>
      <c r="B16" s="107" t="s">
        <v>139</v>
      </c>
      <c r="C16" s="115" t="s">
        <v>132</v>
      </c>
      <c r="D16" s="116" t="s">
        <v>133</v>
      </c>
      <c r="E16" s="115" t="s">
        <v>1407</v>
      </c>
      <c r="F16" s="107" t="s">
        <v>1410</v>
      </c>
      <c r="G16" s="123" t="s">
        <v>1411</v>
      </c>
      <c r="H16" s="107" t="s">
        <v>83</v>
      </c>
      <c r="I16" s="129" t="s">
        <v>73</v>
      </c>
      <c r="J16" s="129" t="s">
        <v>1386</v>
      </c>
      <c r="K16" s="107" t="s">
        <v>1413</v>
      </c>
      <c r="L16" s="107"/>
      <c r="M16" s="107"/>
      <c r="N16" s="107">
        <v>0</v>
      </c>
      <c r="O16" s="130">
        <v>1</v>
      </c>
      <c r="P16" s="131" t="s">
        <v>100</v>
      </c>
      <c r="Q16" s="115"/>
      <c r="R16" s="146" t="s">
        <v>142</v>
      </c>
      <c r="S16" s="140"/>
      <c r="T16" s="141"/>
    </row>
    <row r="17" spans="1:20" x14ac:dyDescent="0.25">
      <c r="A17" s="108">
        <v>72</v>
      </c>
      <c r="B17" s="112" t="s">
        <v>139</v>
      </c>
      <c r="C17" s="119" t="s">
        <v>132</v>
      </c>
      <c r="D17" s="118" t="s">
        <v>133</v>
      </c>
      <c r="E17" s="119" t="s">
        <v>1407</v>
      </c>
      <c r="F17" s="112" t="s">
        <v>1410</v>
      </c>
      <c r="G17" s="125" t="s">
        <v>1411</v>
      </c>
      <c r="H17" s="112" t="s">
        <v>83</v>
      </c>
      <c r="I17" s="132" t="s">
        <v>73</v>
      </c>
      <c r="J17" s="132" t="s">
        <v>1386</v>
      </c>
      <c r="K17" s="112" t="s">
        <v>1413</v>
      </c>
      <c r="L17" s="112"/>
      <c r="M17" s="112"/>
      <c r="N17" s="112">
        <v>0</v>
      </c>
      <c r="O17" s="130">
        <v>1</v>
      </c>
      <c r="P17" s="134" t="s">
        <v>100</v>
      </c>
      <c r="Q17" s="119"/>
      <c r="R17" s="147" t="s">
        <v>142</v>
      </c>
      <c r="S17" s="142"/>
      <c r="T17" s="143"/>
    </row>
    <row r="18" spans="1:20" x14ac:dyDescent="0.25">
      <c r="A18" s="106">
        <v>72</v>
      </c>
      <c r="B18" s="107" t="s">
        <v>158</v>
      </c>
      <c r="C18" s="115" t="s">
        <v>132</v>
      </c>
      <c r="D18" s="116" t="s">
        <v>133</v>
      </c>
      <c r="E18" s="115" t="s">
        <v>1407</v>
      </c>
      <c r="F18" s="107" t="s">
        <v>1415</v>
      </c>
      <c r="G18" s="123" t="s">
        <v>1416</v>
      </c>
      <c r="H18" s="107" t="s">
        <v>83</v>
      </c>
      <c r="I18" s="129" t="s">
        <v>73</v>
      </c>
      <c r="J18" s="129" t="s">
        <v>1386</v>
      </c>
      <c r="K18" s="107" t="s">
        <v>1422</v>
      </c>
      <c r="L18" s="107"/>
      <c r="M18" s="107"/>
      <c r="N18" s="107">
        <v>0</v>
      </c>
      <c r="O18" s="130">
        <v>1</v>
      </c>
      <c r="P18" s="131" t="s">
        <v>100</v>
      </c>
      <c r="Q18" s="115"/>
      <c r="R18" s="146" t="s">
        <v>142</v>
      </c>
      <c r="S18" s="140"/>
      <c r="T18" s="141"/>
    </row>
    <row r="19" spans="1:20" x14ac:dyDescent="0.25">
      <c r="A19" s="108">
        <v>72</v>
      </c>
      <c r="B19" s="112" t="s">
        <v>161</v>
      </c>
      <c r="C19" s="119" t="s">
        <v>132</v>
      </c>
      <c r="D19" s="118" t="s">
        <v>133</v>
      </c>
      <c r="E19" s="119" t="s">
        <v>1407</v>
      </c>
      <c r="F19" s="112" t="s">
        <v>1417</v>
      </c>
      <c r="G19" s="125" t="s">
        <v>1418</v>
      </c>
      <c r="H19" s="112" t="s">
        <v>83</v>
      </c>
      <c r="I19" s="132" t="s">
        <v>73</v>
      </c>
      <c r="J19" s="132" t="s">
        <v>1386</v>
      </c>
      <c r="K19" s="112" t="s">
        <v>1423</v>
      </c>
      <c r="L19" s="112"/>
      <c r="M19" s="112"/>
      <c r="N19" s="112">
        <v>0</v>
      </c>
      <c r="O19" s="130">
        <v>1</v>
      </c>
      <c r="P19" s="134" t="s">
        <v>100</v>
      </c>
      <c r="Q19" s="119"/>
      <c r="R19" s="147" t="s">
        <v>142</v>
      </c>
      <c r="S19" s="142"/>
      <c r="T19" s="143"/>
    </row>
    <row r="20" spans="1:20" x14ac:dyDescent="0.25">
      <c r="A20" s="106">
        <v>72</v>
      </c>
      <c r="B20" s="107" t="s">
        <v>164</v>
      </c>
      <c r="C20" s="115" t="s">
        <v>132</v>
      </c>
      <c r="D20" s="116" t="s">
        <v>133</v>
      </c>
      <c r="E20" s="115" t="s">
        <v>1407</v>
      </c>
      <c r="F20" s="107" t="s">
        <v>1419</v>
      </c>
      <c r="G20" s="123" t="s">
        <v>1420</v>
      </c>
      <c r="H20" s="107" t="s">
        <v>83</v>
      </c>
      <c r="I20" s="129" t="s">
        <v>73</v>
      </c>
      <c r="J20" s="129" t="s">
        <v>1386</v>
      </c>
      <c r="K20" s="107" t="s">
        <v>1424</v>
      </c>
      <c r="L20" s="107"/>
      <c r="M20" s="107"/>
      <c r="N20" s="107">
        <v>0</v>
      </c>
      <c r="O20" s="130">
        <v>1</v>
      </c>
      <c r="P20" s="131" t="s">
        <v>100</v>
      </c>
      <c r="Q20" s="115"/>
      <c r="R20" s="146" t="s">
        <v>142</v>
      </c>
      <c r="S20" s="140"/>
      <c r="T20" s="141"/>
    </row>
    <row r="21" spans="1:20" x14ac:dyDescent="0.25">
      <c r="A21" s="108">
        <v>72</v>
      </c>
      <c r="B21" s="112" t="s">
        <v>168</v>
      </c>
      <c r="C21" s="119" t="s">
        <v>132</v>
      </c>
      <c r="D21" s="118" t="s">
        <v>133</v>
      </c>
      <c r="E21" s="119" t="s">
        <v>1407</v>
      </c>
      <c r="F21" s="112" t="s">
        <v>1421</v>
      </c>
      <c r="G21" s="125" t="s">
        <v>1418</v>
      </c>
      <c r="H21" s="112" t="s">
        <v>83</v>
      </c>
      <c r="I21" s="132" t="s">
        <v>1425</v>
      </c>
      <c r="J21" s="132" t="s">
        <v>1386</v>
      </c>
      <c r="K21" s="112" t="s">
        <v>1426</v>
      </c>
      <c r="L21" s="112"/>
      <c r="M21" s="112"/>
      <c r="N21" s="112">
        <v>0</v>
      </c>
      <c r="O21" s="133">
        <v>2</v>
      </c>
      <c r="P21" s="134" t="s">
        <v>100</v>
      </c>
      <c r="Q21" s="119"/>
      <c r="R21" s="147" t="s">
        <v>142</v>
      </c>
      <c r="S21" s="142"/>
      <c r="T21" s="143"/>
    </row>
    <row r="22" spans="1:20" x14ac:dyDescent="0.25">
      <c r="A22" s="106">
        <v>30</v>
      </c>
      <c r="B22" s="107" t="s">
        <v>201</v>
      </c>
      <c r="C22" s="115" t="s">
        <v>199</v>
      </c>
      <c r="D22" s="116" t="s">
        <v>200</v>
      </c>
      <c r="E22" s="115" t="s">
        <v>1427</v>
      </c>
      <c r="F22" s="107" t="s">
        <v>1429</v>
      </c>
      <c r="G22" s="149" t="s">
        <v>1430</v>
      </c>
      <c r="H22" s="107" t="s">
        <v>83</v>
      </c>
      <c r="I22" s="129" t="s">
        <v>73</v>
      </c>
      <c r="J22" s="129" t="s">
        <v>1386</v>
      </c>
      <c r="K22" s="107" t="s">
        <v>1432</v>
      </c>
      <c r="L22" s="107"/>
      <c r="M22" s="107"/>
      <c r="N22" s="107">
        <v>0</v>
      </c>
      <c r="O22" s="130">
        <v>1</v>
      </c>
      <c r="P22" s="131" t="s">
        <v>204</v>
      </c>
      <c r="Q22" s="115"/>
      <c r="R22" s="115"/>
      <c r="S22" s="140"/>
      <c r="T22" s="141"/>
    </row>
    <row r="23" spans="1:20" ht="45" x14ac:dyDescent="0.25">
      <c r="A23" s="108">
        <v>30</v>
      </c>
      <c r="B23" s="112" t="s">
        <v>209</v>
      </c>
      <c r="C23" s="119" t="s">
        <v>207</v>
      </c>
      <c r="D23" s="148" t="s">
        <v>208</v>
      </c>
      <c r="E23" s="119" t="s">
        <v>1428</v>
      </c>
      <c r="F23" s="112" t="s">
        <v>1431</v>
      </c>
      <c r="G23" s="149" t="s">
        <v>1430</v>
      </c>
      <c r="H23" s="112" t="s">
        <v>83</v>
      </c>
      <c r="I23" s="132" t="s">
        <v>73</v>
      </c>
      <c r="J23" s="132" t="s">
        <v>73</v>
      </c>
      <c r="K23" s="112" t="s">
        <v>1433</v>
      </c>
      <c r="L23" s="112"/>
      <c r="M23" s="112"/>
      <c r="N23" s="112">
        <v>0</v>
      </c>
      <c r="O23" s="130">
        <v>1</v>
      </c>
      <c r="P23" s="134" t="s">
        <v>204</v>
      </c>
      <c r="Q23" s="119"/>
      <c r="R23" s="119"/>
      <c r="S23" s="151"/>
      <c r="T23" s="143"/>
    </row>
    <row r="24" spans="1:20" ht="45" x14ac:dyDescent="0.25">
      <c r="A24" s="106">
        <v>30</v>
      </c>
      <c r="B24" s="107" t="s">
        <v>209</v>
      </c>
      <c r="C24" s="115" t="s">
        <v>207</v>
      </c>
      <c r="D24" s="120" t="s">
        <v>208</v>
      </c>
      <c r="E24" s="115" t="s">
        <v>1428</v>
      </c>
      <c r="F24" s="107" t="s">
        <v>1431</v>
      </c>
      <c r="G24" s="149" t="s">
        <v>1430</v>
      </c>
      <c r="H24" s="107" t="s">
        <v>83</v>
      </c>
      <c r="I24" s="129" t="s">
        <v>73</v>
      </c>
      <c r="J24" s="129" t="s">
        <v>73</v>
      </c>
      <c r="K24" s="107" t="s">
        <v>1434</v>
      </c>
      <c r="L24" s="107"/>
      <c r="M24" s="107"/>
      <c r="N24" s="107">
        <v>0</v>
      </c>
      <c r="O24" s="150">
        <v>3</v>
      </c>
      <c r="P24" s="131" t="s">
        <v>204</v>
      </c>
      <c r="Q24" s="115" t="s">
        <v>218</v>
      </c>
      <c r="R24" s="115" t="s">
        <v>1435</v>
      </c>
      <c r="S24" s="152">
        <v>44662</v>
      </c>
      <c r="T24" s="141" t="s">
        <v>220</v>
      </c>
    </row>
    <row r="25" spans="1:20" ht="45" x14ac:dyDescent="0.25">
      <c r="A25" s="108">
        <v>30</v>
      </c>
      <c r="B25" s="112" t="s">
        <v>209</v>
      </c>
      <c r="C25" s="119" t="s">
        <v>207</v>
      </c>
      <c r="D25" s="148" t="s">
        <v>208</v>
      </c>
      <c r="E25" s="119" t="s">
        <v>1428</v>
      </c>
      <c r="F25" s="112" t="s">
        <v>1431</v>
      </c>
      <c r="G25" s="149" t="s">
        <v>1430</v>
      </c>
      <c r="H25" s="112" t="s">
        <v>83</v>
      </c>
      <c r="I25" s="132" t="s">
        <v>73</v>
      </c>
      <c r="J25" s="132" t="s">
        <v>73</v>
      </c>
      <c r="K25" s="112" t="s">
        <v>1460</v>
      </c>
      <c r="L25" s="112"/>
      <c r="M25" s="112"/>
      <c r="N25" s="112">
        <v>0</v>
      </c>
      <c r="O25" s="150">
        <v>3</v>
      </c>
      <c r="P25" s="134" t="s">
        <v>204</v>
      </c>
      <c r="Q25" s="119"/>
      <c r="R25" s="119"/>
      <c r="S25" s="142"/>
      <c r="T25" s="143"/>
    </row>
    <row r="26" spans="1:20" ht="45" x14ac:dyDescent="0.25">
      <c r="A26" s="106">
        <v>30</v>
      </c>
      <c r="B26" s="107" t="s">
        <v>209</v>
      </c>
      <c r="C26" s="115" t="s">
        <v>207</v>
      </c>
      <c r="D26" s="120" t="s">
        <v>208</v>
      </c>
      <c r="E26" s="115" t="s">
        <v>1428</v>
      </c>
      <c r="F26" s="107" t="s">
        <v>1431</v>
      </c>
      <c r="G26" s="149" t="s">
        <v>1430</v>
      </c>
      <c r="H26" s="107" t="s">
        <v>83</v>
      </c>
      <c r="I26" s="129" t="s">
        <v>1395</v>
      </c>
      <c r="J26" s="129" t="s">
        <v>1386</v>
      </c>
      <c r="K26" s="107" t="s">
        <v>1461</v>
      </c>
      <c r="L26" s="107"/>
      <c r="M26" s="107"/>
      <c r="N26" s="107">
        <v>0</v>
      </c>
      <c r="O26" s="150">
        <v>3</v>
      </c>
      <c r="P26" s="131" t="s">
        <v>204</v>
      </c>
      <c r="Q26" s="115"/>
      <c r="R26" s="115"/>
      <c r="S26" s="140"/>
      <c r="T26" s="141"/>
    </row>
    <row r="27" spans="1:20" ht="180" x14ac:dyDescent="0.25">
      <c r="A27" s="108">
        <v>72</v>
      </c>
      <c r="B27" s="112" t="s">
        <v>112</v>
      </c>
      <c r="C27" s="119" t="s">
        <v>103</v>
      </c>
      <c r="D27" s="118" t="s">
        <v>104</v>
      </c>
      <c r="E27" s="119" t="s">
        <v>1376</v>
      </c>
      <c r="F27" s="112" t="s">
        <v>276</v>
      </c>
      <c r="G27" s="126" t="s">
        <v>277</v>
      </c>
      <c r="H27" s="112" t="s">
        <v>83</v>
      </c>
      <c r="I27" s="132" t="s">
        <v>73</v>
      </c>
      <c r="J27" s="132" t="s">
        <v>73</v>
      </c>
      <c r="K27" s="112" t="s">
        <v>1462</v>
      </c>
      <c r="L27" s="112"/>
      <c r="M27" s="112"/>
      <c r="N27" s="112">
        <v>0</v>
      </c>
      <c r="O27" s="130">
        <v>1</v>
      </c>
      <c r="P27" s="134" t="s">
        <v>204</v>
      </c>
      <c r="Q27" s="119" t="s">
        <v>245</v>
      </c>
      <c r="R27" s="156" t="s">
        <v>1488</v>
      </c>
      <c r="S27" s="144">
        <v>44662</v>
      </c>
      <c r="T27" s="143" t="s">
        <v>247</v>
      </c>
    </row>
    <row r="28" spans="1:20" ht="30" x14ac:dyDescent="0.25">
      <c r="A28" s="106">
        <v>168</v>
      </c>
      <c r="B28" s="110" t="s">
        <v>251</v>
      </c>
      <c r="C28" s="115" t="s">
        <v>249</v>
      </c>
      <c r="D28" s="116" t="s">
        <v>250</v>
      </c>
      <c r="E28" s="115" t="s">
        <v>1436</v>
      </c>
      <c r="F28" s="107" t="s">
        <v>1447</v>
      </c>
      <c r="G28" s="126" t="s">
        <v>277</v>
      </c>
      <c r="H28" s="107" t="s">
        <v>83</v>
      </c>
      <c r="I28" s="129" t="s">
        <v>1395</v>
      </c>
      <c r="J28" s="129" t="s">
        <v>1386</v>
      </c>
      <c r="K28" s="107" t="s">
        <v>1463</v>
      </c>
      <c r="L28" s="107"/>
      <c r="M28" s="107"/>
      <c r="N28" s="107">
        <v>0</v>
      </c>
      <c r="O28" s="150">
        <v>3</v>
      </c>
      <c r="P28" s="131" t="s">
        <v>204</v>
      </c>
      <c r="Q28" s="115"/>
      <c r="R28" s="115"/>
      <c r="S28" s="140"/>
      <c r="T28" s="141"/>
    </row>
    <row r="29" spans="1:20" ht="30" x14ac:dyDescent="0.25">
      <c r="A29" s="108">
        <v>230</v>
      </c>
      <c r="B29" s="112" t="s">
        <v>259</v>
      </c>
      <c r="C29" s="119" t="s">
        <v>256</v>
      </c>
      <c r="D29" s="118" t="s">
        <v>257</v>
      </c>
      <c r="E29" s="119" t="s">
        <v>1437</v>
      </c>
      <c r="F29" s="112" t="s">
        <v>1448</v>
      </c>
      <c r="G29" s="125" t="s">
        <v>1449</v>
      </c>
      <c r="H29" s="112" t="s">
        <v>1450</v>
      </c>
      <c r="I29" s="132" t="s">
        <v>73</v>
      </c>
      <c r="J29" s="132" t="s">
        <v>73</v>
      </c>
      <c r="K29" s="112" t="s">
        <v>1464</v>
      </c>
      <c r="L29" s="112"/>
      <c r="M29" s="112"/>
      <c r="N29" s="112">
        <v>0</v>
      </c>
      <c r="O29" s="154">
        <v>1</v>
      </c>
      <c r="P29" s="112" t="s">
        <v>204</v>
      </c>
      <c r="Q29" s="119"/>
      <c r="R29" s="119" t="s">
        <v>1489</v>
      </c>
      <c r="S29" s="142"/>
      <c r="T29" s="143"/>
    </row>
    <row r="30" spans="1:20" x14ac:dyDescent="0.25">
      <c r="A30" s="106">
        <v>230</v>
      </c>
      <c r="B30" s="110" t="s">
        <v>259</v>
      </c>
      <c r="C30" s="115" t="s">
        <v>256</v>
      </c>
      <c r="D30" s="116" t="s">
        <v>257</v>
      </c>
      <c r="E30" s="121" t="s">
        <v>1437</v>
      </c>
      <c r="F30" s="107" t="s">
        <v>1448</v>
      </c>
      <c r="G30" s="123" t="s">
        <v>1449</v>
      </c>
      <c r="H30" s="107" t="s">
        <v>1450</v>
      </c>
      <c r="I30" s="129" t="s">
        <v>73</v>
      </c>
      <c r="J30" s="129" t="s">
        <v>1386</v>
      </c>
      <c r="K30" s="107" t="s">
        <v>1465</v>
      </c>
      <c r="L30" s="107"/>
      <c r="M30" s="107"/>
      <c r="N30" s="107">
        <v>0</v>
      </c>
      <c r="O30" s="123"/>
      <c r="P30" s="107" t="s">
        <v>204</v>
      </c>
      <c r="Q30" s="115"/>
      <c r="R30" s="115"/>
      <c r="S30" s="140"/>
      <c r="T30" s="141"/>
    </row>
    <row r="31" spans="1:20" ht="30" x14ac:dyDescent="0.25">
      <c r="A31" s="108">
        <v>230</v>
      </c>
      <c r="B31" s="110" t="s">
        <v>259</v>
      </c>
      <c r="C31" s="119" t="s">
        <v>256</v>
      </c>
      <c r="D31" s="118" t="s">
        <v>257</v>
      </c>
      <c r="E31" s="121" t="s">
        <v>1437</v>
      </c>
      <c r="F31" s="112" t="s">
        <v>1448</v>
      </c>
      <c r="G31" s="125" t="s">
        <v>1449</v>
      </c>
      <c r="H31" s="112" t="s">
        <v>1450</v>
      </c>
      <c r="I31" s="132" t="s">
        <v>1466</v>
      </c>
      <c r="J31" s="132" t="s">
        <v>1386</v>
      </c>
      <c r="K31" s="112" t="s">
        <v>1467</v>
      </c>
      <c r="L31" s="112"/>
      <c r="M31" s="112"/>
      <c r="N31" s="112">
        <v>0</v>
      </c>
      <c r="O31" s="125"/>
      <c r="P31" s="112" t="s">
        <v>204</v>
      </c>
      <c r="Q31" s="119"/>
      <c r="R31" s="119"/>
      <c r="S31" s="142"/>
      <c r="T31" s="143"/>
    </row>
    <row r="32" spans="1:20" x14ac:dyDescent="0.25">
      <c r="A32" s="106">
        <v>230</v>
      </c>
      <c r="B32" s="107" t="s">
        <v>259</v>
      </c>
      <c r="C32" s="115" t="s">
        <v>256</v>
      </c>
      <c r="D32" s="116" t="s">
        <v>257</v>
      </c>
      <c r="E32" s="115" t="s">
        <v>1437</v>
      </c>
      <c r="F32" s="107" t="s">
        <v>1448</v>
      </c>
      <c r="G32" s="123" t="s">
        <v>1449</v>
      </c>
      <c r="H32" s="107" t="s">
        <v>1450</v>
      </c>
      <c r="I32" s="129" t="s">
        <v>73</v>
      </c>
      <c r="J32" s="129" t="s">
        <v>1386</v>
      </c>
      <c r="K32" s="107" t="s">
        <v>1465</v>
      </c>
      <c r="L32" s="107"/>
      <c r="M32" s="107"/>
      <c r="N32" s="107">
        <v>0</v>
      </c>
      <c r="O32" s="123"/>
      <c r="P32" s="107" t="s">
        <v>204</v>
      </c>
      <c r="Q32" s="115"/>
      <c r="R32" s="115"/>
      <c r="S32" s="140"/>
      <c r="T32" s="141"/>
    </row>
    <row r="33" spans="1:20" ht="45" x14ac:dyDescent="0.25">
      <c r="A33" s="108">
        <v>54</v>
      </c>
      <c r="B33" s="112" t="s">
        <v>275</v>
      </c>
      <c r="C33" s="119" t="s">
        <v>273</v>
      </c>
      <c r="D33" s="118" t="s">
        <v>274</v>
      </c>
      <c r="E33" s="119" t="s">
        <v>1438</v>
      </c>
      <c r="F33" s="112" t="s">
        <v>276</v>
      </c>
      <c r="G33" s="126" t="s">
        <v>277</v>
      </c>
      <c r="H33" s="112" t="s">
        <v>83</v>
      </c>
      <c r="I33" s="132" t="s">
        <v>73</v>
      </c>
      <c r="J33" s="132" t="s">
        <v>1389</v>
      </c>
      <c r="K33" s="112" t="s">
        <v>1468</v>
      </c>
      <c r="L33" s="112"/>
      <c r="M33" s="112"/>
      <c r="N33" s="112">
        <v>0</v>
      </c>
      <c r="O33" s="130">
        <v>1</v>
      </c>
      <c r="P33" s="134" t="s">
        <v>282</v>
      </c>
      <c r="Q33" s="119"/>
      <c r="R33" s="119" t="s">
        <v>1490</v>
      </c>
      <c r="S33" s="142"/>
      <c r="T33" s="143"/>
    </row>
    <row r="34" spans="1:20" x14ac:dyDescent="0.25">
      <c r="A34" s="106">
        <v>54</v>
      </c>
      <c r="B34" s="107" t="s">
        <v>284</v>
      </c>
      <c r="C34" s="115" t="s">
        <v>273</v>
      </c>
      <c r="D34" s="116" t="s">
        <v>274</v>
      </c>
      <c r="E34" s="115" t="s">
        <v>1438</v>
      </c>
      <c r="F34" s="107" t="s">
        <v>276</v>
      </c>
      <c r="G34" s="126" t="s">
        <v>277</v>
      </c>
      <c r="H34" s="107" t="s">
        <v>83</v>
      </c>
      <c r="I34" s="129" t="s">
        <v>73</v>
      </c>
      <c r="J34" s="129" t="s">
        <v>1386</v>
      </c>
      <c r="K34" s="107" t="s">
        <v>1469</v>
      </c>
      <c r="L34" s="107"/>
      <c r="M34" s="107"/>
      <c r="N34" s="107">
        <v>0</v>
      </c>
      <c r="O34" s="130">
        <v>1</v>
      </c>
      <c r="P34" s="131" t="s">
        <v>282</v>
      </c>
      <c r="Q34" s="115"/>
      <c r="R34" s="146" t="s">
        <v>288</v>
      </c>
      <c r="S34" s="140"/>
      <c r="T34" s="141"/>
    </row>
    <row r="35" spans="1:20" ht="30" x14ac:dyDescent="0.25">
      <c r="A35" s="108">
        <v>54</v>
      </c>
      <c r="B35" s="112" t="s">
        <v>290</v>
      </c>
      <c r="C35" s="119" t="s">
        <v>273</v>
      </c>
      <c r="D35" s="118" t="s">
        <v>274</v>
      </c>
      <c r="E35" s="119" t="s">
        <v>1438</v>
      </c>
      <c r="F35" s="112" t="s">
        <v>1447</v>
      </c>
      <c r="G35" s="126" t="s">
        <v>277</v>
      </c>
      <c r="H35" s="112" t="s">
        <v>83</v>
      </c>
      <c r="I35" s="132" t="s">
        <v>73</v>
      </c>
      <c r="J35" s="132" t="s">
        <v>1386</v>
      </c>
      <c r="K35" s="112" t="s">
        <v>1470</v>
      </c>
      <c r="L35" s="112"/>
      <c r="M35" s="112"/>
      <c r="N35" s="112">
        <v>0</v>
      </c>
      <c r="O35" s="130">
        <v>1</v>
      </c>
      <c r="P35" s="134" t="s">
        <v>282</v>
      </c>
      <c r="Q35" s="119"/>
      <c r="R35" s="147" t="s">
        <v>293</v>
      </c>
      <c r="S35" s="142"/>
      <c r="T35" s="143"/>
    </row>
    <row r="36" spans="1:20" ht="45" x14ac:dyDescent="0.25">
      <c r="A36" s="106">
        <v>54</v>
      </c>
      <c r="B36" s="153" t="s">
        <v>295</v>
      </c>
      <c r="C36" s="115" t="s">
        <v>273</v>
      </c>
      <c r="D36" s="116" t="s">
        <v>274</v>
      </c>
      <c r="E36" s="115" t="s">
        <v>1438</v>
      </c>
      <c r="F36" s="107" t="s">
        <v>276</v>
      </c>
      <c r="G36" s="126" t="s">
        <v>277</v>
      </c>
      <c r="H36" s="107" t="s">
        <v>83</v>
      </c>
      <c r="I36" s="129" t="s">
        <v>1395</v>
      </c>
      <c r="J36" s="129" t="s">
        <v>1386</v>
      </c>
      <c r="K36" s="107" t="s">
        <v>1471</v>
      </c>
      <c r="L36" s="107"/>
      <c r="M36" s="107"/>
      <c r="N36" s="107">
        <v>0</v>
      </c>
      <c r="O36" s="133">
        <v>2</v>
      </c>
      <c r="P36" s="131" t="s">
        <v>282</v>
      </c>
      <c r="Q36" s="115" t="s">
        <v>298</v>
      </c>
      <c r="R36" s="115" t="s">
        <v>1491</v>
      </c>
      <c r="S36" s="152">
        <v>44657</v>
      </c>
      <c r="T36" s="141" t="s">
        <v>300</v>
      </c>
    </row>
    <row r="37" spans="1:20" ht="30" x14ac:dyDescent="0.25">
      <c r="A37" s="108">
        <v>54</v>
      </c>
      <c r="B37" s="153" t="s">
        <v>295</v>
      </c>
      <c r="C37" s="119" t="s">
        <v>273</v>
      </c>
      <c r="D37" s="118" t="s">
        <v>274</v>
      </c>
      <c r="E37" s="119" t="s">
        <v>1438</v>
      </c>
      <c r="F37" s="112" t="s">
        <v>276</v>
      </c>
      <c r="G37" s="126" t="s">
        <v>277</v>
      </c>
      <c r="H37" s="112" t="s">
        <v>83</v>
      </c>
      <c r="I37" s="132" t="s">
        <v>1395</v>
      </c>
      <c r="J37" s="132" t="s">
        <v>1386</v>
      </c>
      <c r="K37" s="112" t="s">
        <v>1471</v>
      </c>
      <c r="L37" s="112"/>
      <c r="M37" s="112"/>
      <c r="N37" s="112">
        <v>0</v>
      </c>
      <c r="O37" s="133">
        <v>2</v>
      </c>
      <c r="P37" s="134" t="s">
        <v>282</v>
      </c>
      <c r="Q37" s="119" t="s">
        <v>302</v>
      </c>
      <c r="R37" s="119" t="s">
        <v>303</v>
      </c>
      <c r="S37" s="142"/>
      <c r="T37" s="143"/>
    </row>
    <row r="38" spans="1:20" ht="135" x14ac:dyDescent="0.25">
      <c r="A38" s="106">
        <v>58</v>
      </c>
      <c r="B38" s="153" t="s">
        <v>307</v>
      </c>
      <c r="C38" s="115" t="s">
        <v>305</v>
      </c>
      <c r="D38" s="116" t="s">
        <v>306</v>
      </c>
      <c r="E38" s="115" t="s">
        <v>1439</v>
      </c>
      <c r="F38" s="107" t="s">
        <v>276</v>
      </c>
      <c r="G38" s="126" t="s">
        <v>277</v>
      </c>
      <c r="H38" s="107" t="s">
        <v>83</v>
      </c>
      <c r="I38" s="129" t="s">
        <v>73</v>
      </c>
      <c r="J38" s="129" t="s">
        <v>1386</v>
      </c>
      <c r="K38" s="107" t="s">
        <v>1472</v>
      </c>
      <c r="L38" s="107"/>
      <c r="M38" s="107"/>
      <c r="N38" s="107">
        <v>0</v>
      </c>
      <c r="O38" s="130">
        <v>1</v>
      </c>
      <c r="P38" s="131" t="s">
        <v>282</v>
      </c>
      <c r="Q38" s="115"/>
      <c r="R38" s="157" t="s">
        <v>1492</v>
      </c>
      <c r="S38" s="140"/>
      <c r="T38" s="141"/>
    </row>
    <row r="39" spans="1:20" ht="45" x14ac:dyDescent="0.25">
      <c r="A39" s="108">
        <v>66</v>
      </c>
      <c r="B39" s="112" t="s">
        <v>314</v>
      </c>
      <c r="C39" s="119" t="s">
        <v>312</v>
      </c>
      <c r="D39" s="118" t="s">
        <v>313</v>
      </c>
      <c r="E39" s="119" t="s">
        <v>1440</v>
      </c>
      <c r="F39" s="112" t="s">
        <v>1451</v>
      </c>
      <c r="G39" s="149" t="s">
        <v>1452</v>
      </c>
      <c r="H39" s="112" t="s">
        <v>83</v>
      </c>
      <c r="I39" s="132" t="s">
        <v>1401</v>
      </c>
      <c r="J39" s="132" t="s">
        <v>1386</v>
      </c>
      <c r="K39" s="112" t="s">
        <v>1473</v>
      </c>
      <c r="L39" s="112"/>
      <c r="M39" s="112"/>
      <c r="N39" s="112">
        <v>0</v>
      </c>
      <c r="O39" s="130">
        <v>1</v>
      </c>
      <c r="P39" s="134" t="s">
        <v>282</v>
      </c>
      <c r="Q39" s="119"/>
      <c r="R39" s="119" t="s">
        <v>1493</v>
      </c>
      <c r="S39" s="144"/>
      <c r="T39" s="143"/>
    </row>
    <row r="40" spans="1:20" ht="135" x14ac:dyDescent="0.25">
      <c r="A40" s="106">
        <v>94</v>
      </c>
      <c r="B40" s="107" t="s">
        <v>322</v>
      </c>
      <c r="C40" s="115" t="s">
        <v>320</v>
      </c>
      <c r="D40" s="116" t="s">
        <v>321</v>
      </c>
      <c r="E40" s="115" t="s">
        <v>1441</v>
      </c>
      <c r="F40" s="107" t="s">
        <v>1453</v>
      </c>
      <c r="G40" s="123" t="s">
        <v>1454</v>
      </c>
      <c r="H40" s="107" t="s">
        <v>83</v>
      </c>
      <c r="I40" s="129" t="s">
        <v>1474</v>
      </c>
      <c r="J40" s="129" t="s">
        <v>1386</v>
      </c>
      <c r="K40" s="107" t="s">
        <v>1475</v>
      </c>
      <c r="L40" s="107"/>
      <c r="M40" s="107"/>
      <c r="N40" s="107">
        <v>0</v>
      </c>
      <c r="O40" s="130">
        <v>1</v>
      </c>
      <c r="P40" s="131" t="s">
        <v>282</v>
      </c>
      <c r="Q40" s="136"/>
      <c r="R40" s="115" t="s">
        <v>1494</v>
      </c>
      <c r="S40" s="145">
        <v>44658</v>
      </c>
      <c r="T40" s="141" t="s">
        <v>326</v>
      </c>
    </row>
    <row r="41" spans="1:20" ht="30" x14ac:dyDescent="0.25">
      <c r="A41" s="108">
        <v>94</v>
      </c>
      <c r="B41" s="112" t="s">
        <v>322</v>
      </c>
      <c r="C41" s="119" t="s">
        <v>320</v>
      </c>
      <c r="D41" s="118" t="s">
        <v>321</v>
      </c>
      <c r="E41" s="119" t="s">
        <v>1441</v>
      </c>
      <c r="F41" s="112" t="s">
        <v>1453</v>
      </c>
      <c r="G41" s="125" t="s">
        <v>1454</v>
      </c>
      <c r="H41" s="112" t="s">
        <v>83</v>
      </c>
      <c r="I41" s="132" t="s">
        <v>1474</v>
      </c>
      <c r="J41" s="132" t="s">
        <v>1386</v>
      </c>
      <c r="K41" s="112" t="s">
        <v>1475</v>
      </c>
      <c r="L41" s="112"/>
      <c r="M41" s="112"/>
      <c r="N41" s="112">
        <v>0</v>
      </c>
      <c r="O41" s="130">
        <v>1</v>
      </c>
      <c r="P41" s="134" t="s">
        <v>282</v>
      </c>
      <c r="Q41" s="119"/>
      <c r="R41" s="119"/>
      <c r="S41" s="158"/>
      <c r="T41" s="143"/>
    </row>
    <row r="42" spans="1:20" ht="30" x14ac:dyDescent="0.25">
      <c r="A42" s="106">
        <v>168</v>
      </c>
      <c r="B42" s="110" t="s">
        <v>330</v>
      </c>
      <c r="C42" s="115" t="s">
        <v>328</v>
      </c>
      <c r="D42" s="116" t="s">
        <v>329</v>
      </c>
      <c r="E42" s="121" t="s">
        <v>1442</v>
      </c>
      <c r="F42" s="107" t="s">
        <v>276</v>
      </c>
      <c r="G42" s="126" t="s">
        <v>277</v>
      </c>
      <c r="H42" s="107" t="s">
        <v>83</v>
      </c>
      <c r="I42" s="129" t="s">
        <v>1476</v>
      </c>
      <c r="J42" s="129" t="s">
        <v>1386</v>
      </c>
      <c r="K42" s="107" t="s">
        <v>1477</v>
      </c>
      <c r="L42" s="107"/>
      <c r="M42" s="107"/>
      <c r="N42" s="107">
        <v>0</v>
      </c>
      <c r="O42" s="130">
        <v>1</v>
      </c>
      <c r="P42" s="131" t="s">
        <v>282</v>
      </c>
      <c r="Q42" s="115"/>
      <c r="R42" s="121"/>
      <c r="S42" s="152"/>
      <c r="T42" s="141"/>
    </row>
    <row r="43" spans="1:20" ht="60" x14ac:dyDescent="0.25">
      <c r="A43" s="108">
        <v>168</v>
      </c>
      <c r="B43" s="110" t="s">
        <v>330</v>
      </c>
      <c r="C43" s="119" t="s">
        <v>328</v>
      </c>
      <c r="D43" s="118" t="s">
        <v>329</v>
      </c>
      <c r="E43" s="121" t="s">
        <v>1442</v>
      </c>
      <c r="F43" s="112" t="s">
        <v>276</v>
      </c>
      <c r="G43" s="126" t="s">
        <v>277</v>
      </c>
      <c r="H43" s="112" t="s">
        <v>83</v>
      </c>
      <c r="I43" s="132" t="s">
        <v>73</v>
      </c>
      <c r="J43" s="132" t="s">
        <v>73</v>
      </c>
      <c r="K43" s="112" t="s">
        <v>1478</v>
      </c>
      <c r="L43" s="112"/>
      <c r="M43" s="112"/>
      <c r="N43" s="112">
        <v>0</v>
      </c>
      <c r="O43" s="130">
        <v>1</v>
      </c>
      <c r="P43" s="134" t="s">
        <v>282</v>
      </c>
      <c r="Q43" s="119"/>
      <c r="R43" s="121" t="s">
        <v>1495</v>
      </c>
      <c r="S43" s="151">
        <v>44656</v>
      </c>
      <c r="T43" s="143" t="s">
        <v>337</v>
      </c>
    </row>
    <row r="44" spans="1:20" x14ac:dyDescent="0.25">
      <c r="A44" s="106">
        <v>168</v>
      </c>
      <c r="B44" s="110" t="s">
        <v>338</v>
      </c>
      <c r="C44" s="115" t="s">
        <v>328</v>
      </c>
      <c r="D44" s="116" t="s">
        <v>329</v>
      </c>
      <c r="E44" s="121" t="s">
        <v>1442</v>
      </c>
      <c r="F44" s="107" t="s">
        <v>276</v>
      </c>
      <c r="G44" s="126" t="s">
        <v>277</v>
      </c>
      <c r="H44" s="107" t="s">
        <v>83</v>
      </c>
      <c r="I44" s="129" t="s">
        <v>73</v>
      </c>
      <c r="J44" s="129" t="s">
        <v>1386</v>
      </c>
      <c r="K44" s="107" t="s">
        <v>1479</v>
      </c>
      <c r="L44" s="107"/>
      <c r="M44" s="107"/>
      <c r="N44" s="107">
        <v>0</v>
      </c>
      <c r="O44" s="130">
        <v>1</v>
      </c>
      <c r="P44" s="131" t="s">
        <v>282</v>
      </c>
      <c r="Q44" s="115"/>
      <c r="R44" s="115"/>
      <c r="S44" s="140"/>
      <c r="T44" s="141"/>
    </row>
    <row r="45" spans="1:20" ht="90" x14ac:dyDescent="0.25">
      <c r="A45" s="108">
        <v>178</v>
      </c>
      <c r="B45" s="112" t="s">
        <v>343</v>
      </c>
      <c r="C45" s="147" t="s">
        <v>341</v>
      </c>
      <c r="D45" s="118" t="s">
        <v>342</v>
      </c>
      <c r="E45" s="119" t="s">
        <v>1443</v>
      </c>
      <c r="F45" s="112" t="s">
        <v>1455</v>
      </c>
      <c r="G45" s="125" t="s">
        <v>82</v>
      </c>
      <c r="H45" s="112" t="s">
        <v>83</v>
      </c>
      <c r="I45" s="132" t="s">
        <v>1480</v>
      </c>
      <c r="J45" s="132" t="s">
        <v>1386</v>
      </c>
      <c r="K45" s="112" t="s">
        <v>1481</v>
      </c>
      <c r="L45" s="112"/>
      <c r="M45" s="112"/>
      <c r="N45" s="112">
        <v>0</v>
      </c>
      <c r="O45" s="130">
        <v>1</v>
      </c>
      <c r="P45" s="134" t="s">
        <v>282</v>
      </c>
      <c r="Q45" s="119"/>
      <c r="R45" s="119" t="s">
        <v>1496</v>
      </c>
      <c r="S45" s="144"/>
      <c r="T45" s="143"/>
    </row>
    <row r="46" spans="1:20" ht="30" x14ac:dyDescent="0.25">
      <c r="A46" s="106">
        <v>442</v>
      </c>
      <c r="B46" s="107" t="s">
        <v>347</v>
      </c>
      <c r="C46" s="115" t="s">
        <v>180</v>
      </c>
      <c r="D46" s="116"/>
      <c r="E46" s="115"/>
      <c r="F46" s="107" t="s">
        <v>1447</v>
      </c>
      <c r="G46" s="126" t="s">
        <v>277</v>
      </c>
      <c r="H46" s="107" t="s">
        <v>83</v>
      </c>
      <c r="I46" s="129" t="s">
        <v>73</v>
      </c>
      <c r="J46" s="129" t="s">
        <v>1482</v>
      </c>
      <c r="K46" s="107" t="s">
        <v>1483</v>
      </c>
      <c r="L46" s="107"/>
      <c r="M46" s="107"/>
      <c r="N46" s="107">
        <v>0</v>
      </c>
      <c r="O46" s="133">
        <v>2</v>
      </c>
      <c r="P46" s="131" t="s">
        <v>282</v>
      </c>
      <c r="Q46" s="115" t="s">
        <v>351</v>
      </c>
      <c r="R46" s="115" t="s">
        <v>1497</v>
      </c>
      <c r="S46" s="152">
        <v>44657</v>
      </c>
      <c r="T46" s="141" t="s">
        <v>353</v>
      </c>
    </row>
    <row r="47" spans="1:20" ht="120" x14ac:dyDescent="0.25">
      <c r="A47" s="108">
        <v>34</v>
      </c>
      <c r="B47" s="112" t="s">
        <v>357</v>
      </c>
      <c r="C47" s="119" t="s">
        <v>355</v>
      </c>
      <c r="D47" s="118" t="s">
        <v>356</v>
      </c>
      <c r="E47" s="119" t="s">
        <v>1444</v>
      </c>
      <c r="F47" s="112" t="s">
        <v>1456</v>
      </c>
      <c r="G47" s="125" t="s">
        <v>1418</v>
      </c>
      <c r="H47" s="112" t="s">
        <v>83</v>
      </c>
      <c r="I47" s="132" t="s">
        <v>73</v>
      </c>
      <c r="J47" s="155" t="s">
        <v>1484</v>
      </c>
      <c r="K47" s="112" t="s">
        <v>1485</v>
      </c>
      <c r="L47" s="112"/>
      <c r="M47" s="112"/>
      <c r="N47" s="112">
        <v>0</v>
      </c>
      <c r="O47" s="130">
        <v>1</v>
      </c>
      <c r="P47" s="134" t="s">
        <v>361</v>
      </c>
      <c r="Q47" s="119" t="s">
        <v>1498</v>
      </c>
      <c r="R47" s="119" t="s">
        <v>1499</v>
      </c>
      <c r="S47" s="142"/>
      <c r="T47" s="143"/>
    </row>
    <row r="48" spans="1:20" ht="30" x14ac:dyDescent="0.25">
      <c r="A48" s="106">
        <v>42</v>
      </c>
      <c r="B48" s="107" t="s">
        <v>367</v>
      </c>
      <c r="C48" s="115" t="s">
        <v>365</v>
      </c>
      <c r="D48" s="116" t="s">
        <v>366</v>
      </c>
      <c r="E48" s="115" t="s">
        <v>1445</v>
      </c>
      <c r="F48" s="107" t="s">
        <v>1457</v>
      </c>
      <c r="G48" s="123" t="s">
        <v>1458</v>
      </c>
      <c r="H48" s="107" t="s">
        <v>83</v>
      </c>
      <c r="I48" s="129" t="s">
        <v>1395</v>
      </c>
      <c r="J48" s="129" t="s">
        <v>1386</v>
      </c>
      <c r="K48" s="107" t="s">
        <v>1486</v>
      </c>
      <c r="L48" s="107"/>
      <c r="M48" s="107"/>
      <c r="N48" s="107">
        <v>0</v>
      </c>
      <c r="O48" s="150">
        <v>3</v>
      </c>
      <c r="P48" s="131" t="s">
        <v>361</v>
      </c>
      <c r="Q48" s="115"/>
      <c r="R48" s="115"/>
      <c r="S48" s="140"/>
      <c r="T48" s="141"/>
    </row>
    <row r="49" spans="1:20" ht="30" x14ac:dyDescent="0.25">
      <c r="A49" s="108">
        <v>42</v>
      </c>
      <c r="B49" s="112" t="s">
        <v>367</v>
      </c>
      <c r="C49" s="119" t="s">
        <v>365</v>
      </c>
      <c r="D49" s="118" t="s">
        <v>366</v>
      </c>
      <c r="E49" s="119" t="s">
        <v>1445</v>
      </c>
      <c r="F49" s="112" t="s">
        <v>1457</v>
      </c>
      <c r="G49" s="125" t="s">
        <v>1458</v>
      </c>
      <c r="H49" s="112" t="s">
        <v>83</v>
      </c>
      <c r="I49" s="132" t="s">
        <v>1395</v>
      </c>
      <c r="J49" s="132" t="s">
        <v>1386</v>
      </c>
      <c r="K49" s="112" t="s">
        <v>1486</v>
      </c>
      <c r="L49" s="112"/>
      <c r="M49" s="112"/>
      <c r="N49" s="112">
        <v>0</v>
      </c>
      <c r="O49" s="150">
        <v>3</v>
      </c>
      <c r="P49" s="134" t="s">
        <v>361</v>
      </c>
      <c r="Q49" s="119"/>
      <c r="R49" s="119"/>
      <c r="S49" s="142"/>
      <c r="T49" s="143"/>
    </row>
    <row r="50" spans="1:20" ht="30" x14ac:dyDescent="0.25">
      <c r="A50" s="106">
        <v>42</v>
      </c>
      <c r="B50" s="107" t="s">
        <v>376</v>
      </c>
      <c r="C50" s="115" t="s">
        <v>374</v>
      </c>
      <c r="D50" s="116" t="s">
        <v>375</v>
      </c>
      <c r="E50" s="115" t="s">
        <v>1446</v>
      </c>
      <c r="F50" s="107" t="s">
        <v>1459</v>
      </c>
      <c r="G50" s="123" t="s">
        <v>1382</v>
      </c>
      <c r="H50" s="107" t="s">
        <v>83</v>
      </c>
      <c r="I50" s="129" t="s">
        <v>1395</v>
      </c>
      <c r="J50" s="129" t="s">
        <v>1386</v>
      </c>
      <c r="K50" s="107" t="s">
        <v>1487</v>
      </c>
      <c r="L50" s="107"/>
      <c r="M50" s="107"/>
      <c r="N50" s="107">
        <v>0</v>
      </c>
      <c r="O50" s="150">
        <v>3</v>
      </c>
      <c r="P50" s="131" t="s">
        <v>361</v>
      </c>
      <c r="Q50" s="115" t="s">
        <v>1500</v>
      </c>
      <c r="R50" s="115"/>
      <c r="S50" s="140"/>
      <c r="T50" s="141"/>
    </row>
    <row r="51" spans="1:20" ht="60" x14ac:dyDescent="0.25">
      <c r="A51" s="108">
        <v>42</v>
      </c>
      <c r="B51" s="112" t="s">
        <v>392</v>
      </c>
      <c r="C51" s="119" t="s">
        <v>389</v>
      </c>
      <c r="D51" s="148" t="s">
        <v>390</v>
      </c>
      <c r="E51" s="119" t="s">
        <v>1501</v>
      </c>
      <c r="F51" s="112" t="s">
        <v>1506</v>
      </c>
      <c r="G51" s="125" t="s">
        <v>1382</v>
      </c>
      <c r="H51" s="112" t="s">
        <v>83</v>
      </c>
      <c r="I51" s="132" t="s">
        <v>73</v>
      </c>
      <c r="J51" s="132" t="s">
        <v>1386</v>
      </c>
      <c r="K51" s="112" t="s">
        <v>1519</v>
      </c>
      <c r="L51" s="112"/>
      <c r="M51" s="112"/>
      <c r="N51" s="112">
        <v>0</v>
      </c>
      <c r="O51" s="130">
        <v>1</v>
      </c>
      <c r="P51" s="134" t="s">
        <v>361</v>
      </c>
      <c r="Q51" s="119" t="s">
        <v>1531</v>
      </c>
      <c r="R51" s="119" t="s">
        <v>1532</v>
      </c>
      <c r="S51" s="142"/>
      <c r="T51" s="143"/>
    </row>
    <row r="52" spans="1:20" ht="45" x14ac:dyDescent="0.25">
      <c r="A52" s="106">
        <v>52</v>
      </c>
      <c r="B52" s="107" t="s">
        <v>403</v>
      </c>
      <c r="C52" s="115" t="s">
        <v>401</v>
      </c>
      <c r="D52" s="116" t="s">
        <v>402</v>
      </c>
      <c r="E52" s="115" t="s">
        <v>1502</v>
      </c>
      <c r="F52" s="107" t="s">
        <v>1507</v>
      </c>
      <c r="G52" s="123" t="s">
        <v>1454</v>
      </c>
      <c r="H52" s="107" t="s">
        <v>83</v>
      </c>
      <c r="I52" s="129" t="s">
        <v>73</v>
      </c>
      <c r="J52" s="129" t="s">
        <v>1386</v>
      </c>
      <c r="K52" s="107" t="s">
        <v>1520</v>
      </c>
      <c r="L52" s="107"/>
      <c r="M52" s="107"/>
      <c r="N52" s="107">
        <v>0</v>
      </c>
      <c r="O52" s="130">
        <v>1</v>
      </c>
      <c r="P52" s="131" t="s">
        <v>361</v>
      </c>
      <c r="Q52" s="115"/>
      <c r="R52" s="115" t="s">
        <v>1533</v>
      </c>
      <c r="S52" s="145"/>
      <c r="T52" s="141"/>
    </row>
    <row r="53" spans="1:20" x14ac:dyDescent="0.25">
      <c r="A53" s="108">
        <v>68</v>
      </c>
      <c r="B53" s="112" t="s">
        <v>410</v>
      </c>
      <c r="C53" s="119" t="s">
        <v>408</v>
      </c>
      <c r="D53" s="118" t="s">
        <v>409</v>
      </c>
      <c r="E53" s="119" t="s">
        <v>1503</v>
      </c>
      <c r="F53" s="112" t="s">
        <v>1508</v>
      </c>
      <c r="G53" s="125" t="s">
        <v>1509</v>
      </c>
      <c r="H53" s="112" t="s">
        <v>83</v>
      </c>
      <c r="I53" s="132" t="s">
        <v>73</v>
      </c>
      <c r="J53" s="132" t="s">
        <v>1386</v>
      </c>
      <c r="K53" s="112" t="s">
        <v>1521</v>
      </c>
      <c r="L53" s="112"/>
      <c r="M53" s="112"/>
      <c r="N53" s="112">
        <v>0</v>
      </c>
      <c r="O53" s="130">
        <v>1</v>
      </c>
      <c r="P53" s="134" t="s">
        <v>361</v>
      </c>
      <c r="Q53" s="119"/>
      <c r="R53" s="119"/>
      <c r="S53" s="142"/>
      <c r="T53" s="143"/>
    </row>
    <row r="54" spans="1:20" ht="30" x14ac:dyDescent="0.25">
      <c r="A54" s="106">
        <v>68</v>
      </c>
      <c r="B54" s="107" t="s">
        <v>414</v>
      </c>
      <c r="C54" s="115" t="s">
        <v>408</v>
      </c>
      <c r="D54" s="116" t="s">
        <v>409</v>
      </c>
      <c r="E54" s="115" t="s">
        <v>1503</v>
      </c>
      <c r="F54" s="107" t="s">
        <v>1510</v>
      </c>
      <c r="G54" s="123" t="s">
        <v>1509</v>
      </c>
      <c r="H54" s="107" t="s">
        <v>83</v>
      </c>
      <c r="I54" s="129" t="s">
        <v>1522</v>
      </c>
      <c r="J54" s="129" t="s">
        <v>1386</v>
      </c>
      <c r="K54" s="107" t="s">
        <v>1523</v>
      </c>
      <c r="L54" s="107"/>
      <c r="M54" s="107"/>
      <c r="N54" s="107">
        <v>0</v>
      </c>
      <c r="O54" s="130">
        <v>1</v>
      </c>
      <c r="P54" s="131" t="s">
        <v>361</v>
      </c>
      <c r="Q54" s="115"/>
      <c r="R54" s="115" t="s">
        <v>1534</v>
      </c>
      <c r="S54" s="140"/>
      <c r="T54" s="141"/>
    </row>
    <row r="55" spans="1:20" x14ac:dyDescent="0.25">
      <c r="A55" s="108">
        <v>158</v>
      </c>
      <c r="B55" s="112" t="s">
        <v>422</v>
      </c>
      <c r="C55" s="119" t="s">
        <v>420</v>
      </c>
      <c r="D55" s="118" t="s">
        <v>421</v>
      </c>
      <c r="E55" s="119" t="s">
        <v>1504</v>
      </c>
      <c r="F55" s="112" t="s">
        <v>1451</v>
      </c>
      <c r="G55" s="149" t="s">
        <v>1452</v>
      </c>
      <c r="H55" s="112" t="s">
        <v>83</v>
      </c>
      <c r="I55" s="132" t="s">
        <v>73</v>
      </c>
      <c r="J55" s="132" t="s">
        <v>1386</v>
      </c>
      <c r="K55" s="112" t="s">
        <v>1524</v>
      </c>
      <c r="L55" s="112"/>
      <c r="M55" s="112"/>
      <c r="N55" s="112">
        <v>0</v>
      </c>
      <c r="O55" s="130">
        <v>1</v>
      </c>
      <c r="P55" s="134" t="s">
        <v>361</v>
      </c>
      <c r="Q55" s="119"/>
      <c r="R55" s="119" t="s">
        <v>1535</v>
      </c>
      <c r="S55" s="142"/>
      <c r="T55" s="143"/>
    </row>
    <row r="56" spans="1:20" ht="30" x14ac:dyDescent="0.25">
      <c r="A56" s="106">
        <v>777</v>
      </c>
      <c r="B56" s="107" t="s">
        <v>429</v>
      </c>
      <c r="C56" s="115" t="s">
        <v>427</v>
      </c>
      <c r="D56" s="116" t="s">
        <v>428</v>
      </c>
      <c r="E56" s="115" t="s">
        <v>1505</v>
      </c>
      <c r="F56" s="107" t="s">
        <v>1511</v>
      </c>
      <c r="G56" s="123" t="s">
        <v>1512</v>
      </c>
      <c r="H56" s="107" t="s">
        <v>83</v>
      </c>
      <c r="I56" s="129" t="s">
        <v>1401</v>
      </c>
      <c r="J56" s="129" t="s">
        <v>1525</v>
      </c>
      <c r="K56" s="107" t="s">
        <v>1526</v>
      </c>
      <c r="L56" s="107"/>
      <c r="M56" s="107"/>
      <c r="N56" s="107">
        <v>0</v>
      </c>
      <c r="O56" s="130">
        <v>1</v>
      </c>
      <c r="P56" s="131" t="s">
        <v>361</v>
      </c>
      <c r="Q56" s="115"/>
      <c r="R56" s="146" t="s">
        <v>431</v>
      </c>
      <c r="S56" s="140"/>
      <c r="T56" s="141"/>
    </row>
    <row r="57" spans="1:20" x14ac:dyDescent="0.25">
      <c r="A57" s="108">
        <v>777</v>
      </c>
      <c r="B57" s="112" t="s">
        <v>432</v>
      </c>
      <c r="C57" s="119" t="s">
        <v>427</v>
      </c>
      <c r="D57" s="118" t="s">
        <v>428</v>
      </c>
      <c r="E57" s="119" t="s">
        <v>1505</v>
      </c>
      <c r="F57" s="112" t="s">
        <v>73</v>
      </c>
      <c r="G57" s="125" t="s">
        <v>73</v>
      </c>
      <c r="H57" s="112" t="s">
        <v>83</v>
      </c>
      <c r="I57" s="132" t="s">
        <v>73</v>
      </c>
      <c r="J57" s="132" t="s">
        <v>73</v>
      </c>
      <c r="K57" s="112" t="s">
        <v>1527</v>
      </c>
      <c r="L57" s="112"/>
      <c r="M57" s="112"/>
      <c r="N57" s="112">
        <v>0</v>
      </c>
      <c r="O57" s="130">
        <v>1</v>
      </c>
      <c r="P57" s="134" t="s">
        <v>361</v>
      </c>
      <c r="Q57" s="119"/>
      <c r="R57" s="147" t="s">
        <v>431</v>
      </c>
      <c r="S57" s="142"/>
      <c r="T57" s="143"/>
    </row>
    <row r="58" spans="1:20" x14ac:dyDescent="0.25">
      <c r="A58" s="106">
        <v>777</v>
      </c>
      <c r="B58" s="107" t="s">
        <v>434</v>
      </c>
      <c r="C58" s="115" t="s">
        <v>427</v>
      </c>
      <c r="D58" s="116" t="s">
        <v>428</v>
      </c>
      <c r="E58" s="115" t="s">
        <v>1505</v>
      </c>
      <c r="F58" s="107" t="s">
        <v>1513</v>
      </c>
      <c r="G58" s="123" t="s">
        <v>1514</v>
      </c>
      <c r="H58" s="107" t="s">
        <v>83</v>
      </c>
      <c r="I58" s="129" t="s">
        <v>73</v>
      </c>
      <c r="J58" s="129" t="s">
        <v>1386</v>
      </c>
      <c r="K58" s="107" t="s">
        <v>1528</v>
      </c>
      <c r="L58" s="107"/>
      <c r="M58" s="107"/>
      <c r="N58" s="107">
        <v>0</v>
      </c>
      <c r="O58" s="130">
        <v>1</v>
      </c>
      <c r="P58" s="131" t="s">
        <v>361</v>
      </c>
      <c r="Q58" s="115"/>
      <c r="R58" s="146" t="s">
        <v>431</v>
      </c>
      <c r="S58" s="140"/>
      <c r="T58" s="141"/>
    </row>
    <row r="59" spans="1:20" x14ac:dyDescent="0.25">
      <c r="A59" s="108">
        <v>777</v>
      </c>
      <c r="B59" s="112" t="s">
        <v>438</v>
      </c>
      <c r="C59" s="119" t="s">
        <v>427</v>
      </c>
      <c r="D59" s="118" t="s">
        <v>428</v>
      </c>
      <c r="E59" s="119" t="s">
        <v>1505</v>
      </c>
      <c r="F59" s="112" t="s">
        <v>1515</v>
      </c>
      <c r="G59" s="125" t="s">
        <v>1516</v>
      </c>
      <c r="H59" s="112" t="s">
        <v>83</v>
      </c>
      <c r="I59" s="132" t="s">
        <v>73</v>
      </c>
      <c r="J59" s="132" t="s">
        <v>1386</v>
      </c>
      <c r="K59" s="112" t="s">
        <v>1529</v>
      </c>
      <c r="L59" s="112"/>
      <c r="M59" s="112"/>
      <c r="N59" s="112">
        <v>0</v>
      </c>
      <c r="O59" s="130">
        <v>1</v>
      </c>
      <c r="P59" s="134" t="s">
        <v>361</v>
      </c>
      <c r="Q59" s="119"/>
      <c r="R59" s="147" t="s">
        <v>431</v>
      </c>
      <c r="S59" s="142"/>
      <c r="T59" s="143"/>
    </row>
    <row r="60" spans="1:20" x14ac:dyDescent="0.25">
      <c r="A60" s="106">
        <v>777</v>
      </c>
      <c r="B60" s="107" t="s">
        <v>441</v>
      </c>
      <c r="C60" s="115" t="s">
        <v>427</v>
      </c>
      <c r="D60" s="116" t="s">
        <v>428</v>
      </c>
      <c r="E60" s="115" t="s">
        <v>1505</v>
      </c>
      <c r="F60" s="107" t="s">
        <v>1517</v>
      </c>
      <c r="G60" s="123" t="s">
        <v>1518</v>
      </c>
      <c r="H60" s="107" t="s">
        <v>83</v>
      </c>
      <c r="I60" s="129" t="s">
        <v>73</v>
      </c>
      <c r="J60" s="129" t="s">
        <v>1386</v>
      </c>
      <c r="K60" s="107" t="s">
        <v>1530</v>
      </c>
      <c r="L60" s="107"/>
      <c r="M60" s="107"/>
      <c r="N60" s="107">
        <v>0</v>
      </c>
      <c r="O60" s="130">
        <v>1</v>
      </c>
      <c r="P60" s="131" t="s">
        <v>361</v>
      </c>
      <c r="Q60" s="115"/>
      <c r="R60" s="146" t="s">
        <v>431</v>
      </c>
      <c r="S60" s="140"/>
      <c r="T60" s="141"/>
    </row>
    <row r="61" spans="1:20" x14ac:dyDescent="0.25">
      <c r="A61" s="108">
        <v>777</v>
      </c>
      <c r="B61" s="112" t="s">
        <v>481</v>
      </c>
      <c r="C61" s="119" t="s">
        <v>427</v>
      </c>
      <c r="D61" s="118" t="s">
        <v>428</v>
      </c>
      <c r="E61" s="119" t="s">
        <v>1505</v>
      </c>
      <c r="F61" s="112" t="s">
        <v>1536</v>
      </c>
      <c r="G61" s="125" t="s">
        <v>1537</v>
      </c>
      <c r="H61" s="112" t="s">
        <v>83</v>
      </c>
      <c r="I61" s="132" t="s">
        <v>73</v>
      </c>
      <c r="J61" s="132" t="s">
        <v>1386</v>
      </c>
      <c r="K61" s="112" t="s">
        <v>1540</v>
      </c>
      <c r="L61" s="112"/>
      <c r="M61" s="112"/>
      <c r="N61" s="112">
        <v>0</v>
      </c>
      <c r="O61" s="130">
        <v>1</v>
      </c>
      <c r="P61" s="134" t="s">
        <v>361</v>
      </c>
      <c r="Q61" s="119"/>
      <c r="R61" s="147" t="s">
        <v>431</v>
      </c>
      <c r="S61" s="142"/>
      <c r="T61" s="143"/>
    </row>
    <row r="62" spans="1:20" x14ac:dyDescent="0.25">
      <c r="A62" s="106">
        <v>777</v>
      </c>
      <c r="B62" s="107" t="s">
        <v>484</v>
      </c>
      <c r="C62" s="115" t="s">
        <v>427</v>
      </c>
      <c r="D62" s="116" t="s">
        <v>428</v>
      </c>
      <c r="E62" s="115" t="s">
        <v>1505</v>
      </c>
      <c r="F62" s="107" t="s">
        <v>1459</v>
      </c>
      <c r="G62" s="123" t="s">
        <v>1382</v>
      </c>
      <c r="H62" s="107" t="s">
        <v>83</v>
      </c>
      <c r="I62" s="129" t="s">
        <v>73</v>
      </c>
      <c r="J62" s="129" t="s">
        <v>1386</v>
      </c>
      <c r="K62" s="107" t="s">
        <v>1541</v>
      </c>
      <c r="L62" s="107"/>
      <c r="M62" s="107"/>
      <c r="N62" s="107">
        <v>0</v>
      </c>
      <c r="O62" s="130">
        <v>1</v>
      </c>
      <c r="P62" s="131" t="s">
        <v>361</v>
      </c>
      <c r="Q62" s="115"/>
      <c r="R62" s="146" t="s">
        <v>431</v>
      </c>
      <c r="S62" s="140"/>
      <c r="T62" s="141"/>
    </row>
    <row r="63" spans="1:20" x14ac:dyDescent="0.25">
      <c r="A63" s="108">
        <v>777</v>
      </c>
      <c r="B63" s="112" t="s">
        <v>487</v>
      </c>
      <c r="C63" s="119" t="s">
        <v>427</v>
      </c>
      <c r="D63" s="159" t="s">
        <v>428</v>
      </c>
      <c r="E63" s="119" t="s">
        <v>1505</v>
      </c>
      <c r="F63" s="112" t="s">
        <v>1538</v>
      </c>
      <c r="G63" s="125" t="s">
        <v>82</v>
      </c>
      <c r="H63" s="112" t="s">
        <v>83</v>
      </c>
      <c r="I63" s="132" t="s">
        <v>73</v>
      </c>
      <c r="J63" s="132" t="s">
        <v>1386</v>
      </c>
      <c r="K63" s="112" t="s">
        <v>1542</v>
      </c>
      <c r="L63" s="112"/>
      <c r="M63" s="112"/>
      <c r="N63" s="112">
        <v>0</v>
      </c>
      <c r="O63" s="133">
        <v>2</v>
      </c>
      <c r="P63" s="134" t="s">
        <v>361</v>
      </c>
      <c r="Q63" s="119"/>
      <c r="R63" s="147" t="s">
        <v>431</v>
      </c>
      <c r="S63" s="142"/>
      <c r="T63" s="143"/>
    </row>
    <row r="64" spans="1:20" x14ac:dyDescent="0.25">
      <c r="A64" s="106">
        <v>777</v>
      </c>
      <c r="B64" s="107" t="s">
        <v>491</v>
      </c>
      <c r="C64" s="115" t="s">
        <v>427</v>
      </c>
      <c r="D64" s="116" t="s">
        <v>428</v>
      </c>
      <c r="E64" s="115" t="s">
        <v>1505</v>
      </c>
      <c r="F64" s="107" t="s">
        <v>1539</v>
      </c>
      <c r="G64" s="123" t="s">
        <v>1418</v>
      </c>
      <c r="H64" s="107" t="s">
        <v>83</v>
      </c>
      <c r="I64" s="129" t="s">
        <v>73</v>
      </c>
      <c r="J64" s="129" t="s">
        <v>1386</v>
      </c>
      <c r="K64" s="107" t="s">
        <v>1543</v>
      </c>
      <c r="L64" s="107"/>
      <c r="M64" s="107"/>
      <c r="N64" s="107">
        <v>0</v>
      </c>
      <c r="O64" s="150">
        <v>3</v>
      </c>
      <c r="P64" s="131" t="s">
        <v>361</v>
      </c>
      <c r="Q64" s="115"/>
      <c r="R64" s="146" t="s">
        <v>431</v>
      </c>
      <c r="S64" s="140"/>
      <c r="T64" s="141"/>
    </row>
    <row r="65" spans="1:20" ht="60" x14ac:dyDescent="0.25">
      <c r="A65" s="108">
        <v>777</v>
      </c>
      <c r="B65" s="112" t="s">
        <v>517</v>
      </c>
      <c r="C65" s="119" t="s">
        <v>515</v>
      </c>
      <c r="D65" s="118" t="s">
        <v>516</v>
      </c>
      <c r="E65" s="119" t="s">
        <v>1544</v>
      </c>
      <c r="F65" s="112" t="s">
        <v>276</v>
      </c>
      <c r="G65" s="160" t="s">
        <v>277</v>
      </c>
      <c r="H65" s="112" t="s">
        <v>83</v>
      </c>
      <c r="I65" s="132" t="s">
        <v>73</v>
      </c>
      <c r="J65" s="132" t="s">
        <v>1386</v>
      </c>
      <c r="K65" s="112" t="s">
        <v>1546</v>
      </c>
      <c r="L65" s="112"/>
      <c r="M65" s="112"/>
      <c r="N65" s="112">
        <v>0</v>
      </c>
      <c r="O65" s="150">
        <v>3</v>
      </c>
      <c r="P65" s="125" t="s">
        <v>361</v>
      </c>
      <c r="Q65" s="119"/>
      <c r="R65" s="119" t="s">
        <v>1550</v>
      </c>
      <c r="S65" s="142"/>
      <c r="T65" s="143"/>
    </row>
    <row r="66" spans="1:20" ht="30" x14ac:dyDescent="0.25">
      <c r="A66" s="106">
        <v>777</v>
      </c>
      <c r="B66" s="107" t="s">
        <v>525</v>
      </c>
      <c r="C66" s="115" t="s">
        <v>522</v>
      </c>
      <c r="D66" s="120" t="s">
        <v>523</v>
      </c>
      <c r="E66" s="115" t="s">
        <v>1545</v>
      </c>
      <c r="F66" s="107" t="s">
        <v>1417</v>
      </c>
      <c r="G66" s="123" t="s">
        <v>1418</v>
      </c>
      <c r="H66" s="107" t="s">
        <v>83</v>
      </c>
      <c r="I66" s="129" t="s">
        <v>73</v>
      </c>
      <c r="J66" s="129" t="s">
        <v>73</v>
      </c>
      <c r="K66" s="107" t="s">
        <v>1547</v>
      </c>
      <c r="L66" s="107"/>
      <c r="M66" s="107"/>
      <c r="N66" s="107">
        <v>0</v>
      </c>
      <c r="O66" s="133">
        <v>2</v>
      </c>
      <c r="P66" s="131" t="s">
        <v>361</v>
      </c>
      <c r="Q66" s="115"/>
      <c r="R66" s="146" t="s">
        <v>1551</v>
      </c>
      <c r="S66" s="140"/>
      <c r="T66" s="141"/>
    </row>
    <row r="67" spans="1:20" ht="120" x14ac:dyDescent="0.25">
      <c r="A67" s="108">
        <v>777</v>
      </c>
      <c r="B67" s="112" t="s">
        <v>525</v>
      </c>
      <c r="C67" s="119" t="s">
        <v>522</v>
      </c>
      <c r="D67" s="148" t="s">
        <v>523</v>
      </c>
      <c r="E67" s="119" t="s">
        <v>1545</v>
      </c>
      <c r="F67" s="112" t="s">
        <v>1417</v>
      </c>
      <c r="G67" s="125" t="s">
        <v>1418</v>
      </c>
      <c r="H67" s="112" t="s">
        <v>83</v>
      </c>
      <c r="I67" s="132" t="s">
        <v>1548</v>
      </c>
      <c r="J67" s="132" t="s">
        <v>1386</v>
      </c>
      <c r="K67" s="112" t="s">
        <v>1549</v>
      </c>
      <c r="L67" s="112"/>
      <c r="M67" s="112"/>
      <c r="N67" s="112">
        <v>0</v>
      </c>
      <c r="O67" s="133">
        <v>2</v>
      </c>
      <c r="P67" s="134" t="s">
        <v>361</v>
      </c>
      <c r="Q67" s="119"/>
      <c r="R67" s="119" t="s">
        <v>1552</v>
      </c>
      <c r="S67" s="142"/>
      <c r="T67" s="143"/>
    </row>
    <row r="68" spans="1:20" ht="45" x14ac:dyDescent="0.25">
      <c r="A68" s="106">
        <v>406</v>
      </c>
      <c r="B68" s="107" t="s">
        <v>1240</v>
      </c>
      <c r="C68" s="115" t="s">
        <v>1558</v>
      </c>
      <c r="D68" s="116"/>
      <c r="E68" s="115"/>
      <c r="F68" s="107" t="s">
        <v>1553</v>
      </c>
      <c r="G68" s="149" t="s">
        <v>1430</v>
      </c>
      <c r="H68" s="107" t="s">
        <v>83</v>
      </c>
      <c r="I68" s="129" t="s">
        <v>73</v>
      </c>
      <c r="J68" s="129" t="s">
        <v>73</v>
      </c>
      <c r="K68" s="107" t="s">
        <v>1597</v>
      </c>
      <c r="L68" s="107"/>
      <c r="M68" s="107"/>
      <c r="N68" s="107">
        <v>0</v>
      </c>
      <c r="O68" s="161">
        <v>1</v>
      </c>
      <c r="P68" s="162"/>
      <c r="Q68" s="166"/>
      <c r="R68" s="167" t="s">
        <v>1244</v>
      </c>
      <c r="S68" s="140"/>
      <c r="T68" s="141"/>
    </row>
    <row r="69" spans="1:20" ht="45" x14ac:dyDescent="0.25">
      <c r="A69" s="108">
        <v>408</v>
      </c>
      <c r="B69" s="112" t="s">
        <v>1240</v>
      </c>
      <c r="C69" s="119" t="s">
        <v>1558</v>
      </c>
      <c r="D69" s="118"/>
      <c r="E69" s="119"/>
      <c r="F69" s="112" t="s">
        <v>1554</v>
      </c>
      <c r="G69" s="125" t="s">
        <v>1555</v>
      </c>
      <c r="H69" s="112" t="s">
        <v>83</v>
      </c>
      <c r="I69" s="132" t="s">
        <v>73</v>
      </c>
      <c r="J69" s="132" t="s">
        <v>73</v>
      </c>
      <c r="K69" s="112" t="s">
        <v>1598</v>
      </c>
      <c r="L69" s="112"/>
      <c r="M69" s="112"/>
      <c r="N69" s="112">
        <v>0</v>
      </c>
      <c r="O69" s="161">
        <v>1</v>
      </c>
      <c r="P69" s="163"/>
      <c r="Q69" s="166"/>
      <c r="R69" s="166"/>
      <c r="S69" s="142"/>
      <c r="T69" s="143"/>
    </row>
    <row r="70" spans="1:20" ht="45" x14ac:dyDescent="0.25">
      <c r="A70" s="106">
        <v>410</v>
      </c>
      <c r="B70" s="107" t="s">
        <v>1240</v>
      </c>
      <c r="C70" s="115" t="s">
        <v>1558</v>
      </c>
      <c r="D70" s="116"/>
      <c r="E70" s="115"/>
      <c r="F70" s="107" t="s">
        <v>1556</v>
      </c>
      <c r="G70" s="149" t="s">
        <v>1557</v>
      </c>
      <c r="H70" s="107" t="s">
        <v>83</v>
      </c>
      <c r="I70" s="129" t="s">
        <v>73</v>
      </c>
      <c r="J70" s="129" t="s">
        <v>73</v>
      </c>
      <c r="K70" s="107" t="s">
        <v>1599</v>
      </c>
      <c r="L70" s="107"/>
      <c r="M70" s="107"/>
      <c r="N70" s="107">
        <v>0</v>
      </c>
      <c r="O70" s="161">
        <v>1</v>
      </c>
      <c r="P70" s="162"/>
      <c r="Q70" s="166"/>
      <c r="R70" s="166"/>
      <c r="S70" s="140"/>
      <c r="T70" s="141"/>
    </row>
    <row r="71" spans="1:20" ht="31.5" x14ac:dyDescent="0.25">
      <c r="A71" s="108">
        <v>412</v>
      </c>
      <c r="B71" s="112" t="s">
        <v>1250</v>
      </c>
      <c r="C71" s="119" t="s">
        <v>1559</v>
      </c>
      <c r="D71" s="118"/>
      <c r="E71" s="119"/>
      <c r="F71" s="112" t="s">
        <v>1459</v>
      </c>
      <c r="G71" s="125" t="s">
        <v>1382</v>
      </c>
      <c r="H71" s="112" t="s">
        <v>83</v>
      </c>
      <c r="I71" s="132" t="s">
        <v>73</v>
      </c>
      <c r="J71" s="132" t="s">
        <v>73</v>
      </c>
      <c r="K71" s="112" t="s">
        <v>1600</v>
      </c>
      <c r="L71" s="112"/>
      <c r="M71" s="112"/>
      <c r="N71" s="112">
        <v>0</v>
      </c>
      <c r="O71" s="164">
        <v>1</v>
      </c>
      <c r="P71" s="165"/>
      <c r="Q71" s="168"/>
      <c r="R71" s="167" t="s">
        <v>1244</v>
      </c>
      <c r="S71" s="142"/>
      <c r="T71" s="143"/>
    </row>
  </sheetData>
  <conditionalFormatting sqref="P68:T71 P1:T67 E1:E71 B1:B71">
    <cfRule type="expression" dxfId="13" priority="1">
      <formula>$Z1=$B$282</formula>
    </cfRule>
    <cfRule type="expression" dxfId="12" priority="2">
      <formula>$Z1=$B$276</formula>
    </cfRule>
    <cfRule type="expression" dxfId="11" priority="3">
      <formula>$Z1=$B$277</formula>
    </cfRule>
    <cfRule type="expression" dxfId="10" priority="4">
      <formula>$Z1=$B$278</formula>
    </cfRule>
    <cfRule type="expression" dxfId="9" priority="5">
      <formula>$Z1=$B$279</formula>
    </cfRule>
    <cfRule type="expression" dxfId="8" priority="6">
      <formula>$Z1=$B$280</formula>
    </cfRule>
    <cfRule type="expression" dxfId="7" priority="7">
      <formula>$Z1=$B$281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C263-DF54-424E-9060-4C01DEBD4B1B}">
  <dimension ref="A1:O29"/>
  <sheetViews>
    <sheetView workbookViewId="0">
      <selection activeCell="E5" sqref="E5"/>
    </sheetView>
  </sheetViews>
  <sheetFormatPr defaultColWidth="14.28515625" defaultRowHeight="15" x14ac:dyDescent="0.25"/>
  <cols>
    <col min="1" max="1" width="30.7109375" style="9" customWidth="1"/>
    <col min="2" max="2" width="12.28515625" style="9" bestFit="1" customWidth="1"/>
    <col min="3" max="3" width="15.85546875" style="9" customWidth="1"/>
    <col min="4" max="4" width="14.140625" style="9" customWidth="1"/>
    <col min="5" max="5" width="16.42578125" style="9" customWidth="1"/>
    <col min="6" max="6" width="13.85546875" style="9" customWidth="1"/>
    <col min="7" max="7" width="17" style="9" customWidth="1"/>
    <col min="8" max="8" width="19.7109375" style="9" customWidth="1"/>
    <col min="9" max="9" width="14.28515625" style="9" customWidth="1"/>
    <col min="10" max="10" width="9.7109375" style="9" customWidth="1"/>
    <col min="11" max="11" width="19" style="9" bestFit="1" customWidth="1"/>
    <col min="12" max="12" width="42.85546875" style="9" customWidth="1"/>
    <col min="13" max="13" width="37.28515625" style="9" customWidth="1"/>
    <col min="14" max="14" width="11.140625" style="9" bestFit="1" customWidth="1"/>
    <col min="15" max="15" width="59.42578125" style="9" customWidth="1"/>
    <col min="16" max="16384" width="14.28515625" style="9"/>
  </cols>
  <sheetData>
    <row r="1" spans="1:15" x14ac:dyDescent="0.25">
      <c r="A1" s="9" t="s">
        <v>10</v>
      </c>
      <c r="B1" s="9" t="s">
        <v>4</v>
      </c>
      <c r="C1" s="9" t="s">
        <v>5</v>
      </c>
      <c r="D1" s="9" t="s">
        <v>7</v>
      </c>
      <c r="E1" s="9" t="s">
        <v>11</v>
      </c>
      <c r="F1" s="9" t="s">
        <v>12</v>
      </c>
      <c r="G1" s="9" t="s">
        <v>13</v>
      </c>
      <c r="H1" s="9" t="s">
        <v>18</v>
      </c>
      <c r="I1" s="9" t="s">
        <v>19</v>
      </c>
      <c r="J1" s="9" t="s">
        <v>24</v>
      </c>
      <c r="K1" s="9" t="s">
        <v>25</v>
      </c>
      <c r="L1" s="9" t="s">
        <v>27</v>
      </c>
      <c r="M1" s="9" t="s">
        <v>28</v>
      </c>
      <c r="N1" s="9" t="s">
        <v>30</v>
      </c>
      <c r="O1" s="9" t="s">
        <v>31</v>
      </c>
    </row>
    <row r="2" spans="1:15" ht="105" x14ac:dyDescent="0.25">
      <c r="A2" s="9" t="s">
        <v>38</v>
      </c>
      <c r="B2" s="9" t="s">
        <v>35</v>
      </c>
      <c r="C2" s="9" t="s">
        <v>36</v>
      </c>
      <c r="D2" s="9" t="s">
        <v>1373</v>
      </c>
      <c r="E2" s="9" t="s">
        <v>1377</v>
      </c>
      <c r="F2" s="9" t="s">
        <v>1378</v>
      </c>
      <c r="G2" s="9" t="s">
        <v>83</v>
      </c>
      <c r="H2" s="9" t="s">
        <v>1385</v>
      </c>
      <c r="I2" s="9" t="s">
        <v>1386</v>
      </c>
      <c r="J2" s="9" t="s">
        <v>1560</v>
      </c>
      <c r="K2" s="9" t="s">
        <v>43</v>
      </c>
      <c r="L2" s="9" t="s">
        <v>73</v>
      </c>
      <c r="M2" s="9" t="s">
        <v>1403</v>
      </c>
      <c r="N2" s="9" t="s">
        <v>73</v>
      </c>
      <c r="O2" s="9" t="s">
        <v>73</v>
      </c>
    </row>
    <row r="3" spans="1:15" ht="90" x14ac:dyDescent="0.25">
      <c r="A3" s="9" t="s">
        <v>48</v>
      </c>
      <c r="B3" s="9" t="s">
        <v>46</v>
      </c>
      <c r="C3" s="9" t="s">
        <v>47</v>
      </c>
      <c r="D3" s="9" t="s">
        <v>1374</v>
      </c>
      <c r="E3" s="9" t="s">
        <v>864</v>
      </c>
      <c r="F3" s="9" t="s">
        <v>865</v>
      </c>
      <c r="G3" s="9" t="s">
        <v>83</v>
      </c>
      <c r="H3" s="9" t="s">
        <v>73</v>
      </c>
      <c r="I3" s="9" t="s">
        <v>1561</v>
      </c>
      <c r="J3" s="9" t="s">
        <v>1562</v>
      </c>
      <c r="K3" s="9" t="s">
        <v>43</v>
      </c>
      <c r="L3" s="9" t="s">
        <v>54</v>
      </c>
      <c r="M3" s="9" t="s">
        <v>1404</v>
      </c>
      <c r="N3" s="9" t="s">
        <v>73</v>
      </c>
      <c r="O3" s="9" t="s">
        <v>1563</v>
      </c>
    </row>
    <row r="4" spans="1:15" ht="75" x14ac:dyDescent="0.25">
      <c r="A4" s="9" t="s">
        <v>1564</v>
      </c>
      <c r="B4" s="9" t="s">
        <v>67</v>
      </c>
      <c r="C4" s="9" t="s">
        <v>68</v>
      </c>
      <c r="D4" s="9" t="s">
        <v>77</v>
      </c>
      <c r="E4" s="9" t="s">
        <v>1565</v>
      </c>
      <c r="F4" s="9" t="s">
        <v>1566</v>
      </c>
      <c r="G4" s="9" t="s">
        <v>83</v>
      </c>
      <c r="H4" s="9" t="s">
        <v>1567</v>
      </c>
      <c r="I4" s="9" t="s">
        <v>1386</v>
      </c>
      <c r="J4" s="9" t="s">
        <v>1560</v>
      </c>
      <c r="K4" s="9" t="s">
        <v>43</v>
      </c>
      <c r="L4" s="9" t="s">
        <v>87</v>
      </c>
      <c r="M4" s="9" t="e">
        <v>#VALUE!</v>
      </c>
      <c r="N4" s="9" t="s">
        <v>73</v>
      </c>
      <c r="O4" s="9" t="s">
        <v>73</v>
      </c>
    </row>
    <row r="5" spans="1:15" ht="45" x14ac:dyDescent="0.25">
      <c r="A5" s="9" t="s">
        <v>96</v>
      </c>
      <c r="B5" s="9" t="s">
        <v>94</v>
      </c>
      <c r="C5" s="9" t="s">
        <v>95</v>
      </c>
      <c r="D5" s="9" t="s">
        <v>1375</v>
      </c>
      <c r="E5" s="9" t="s">
        <v>1381</v>
      </c>
      <c r="F5" s="9" t="s">
        <v>1382</v>
      </c>
      <c r="G5" s="9" t="s">
        <v>83</v>
      </c>
      <c r="H5" s="9" t="s">
        <v>73</v>
      </c>
      <c r="I5" s="9" t="s">
        <v>1397</v>
      </c>
      <c r="J5" s="9" t="s">
        <v>73</v>
      </c>
      <c r="K5" s="9" t="s">
        <v>100</v>
      </c>
      <c r="L5" s="9" t="s">
        <v>73</v>
      </c>
      <c r="M5" s="9" t="s">
        <v>101</v>
      </c>
      <c r="N5" s="9" t="s">
        <v>73</v>
      </c>
      <c r="O5" s="9" t="s">
        <v>73</v>
      </c>
    </row>
    <row r="6" spans="1:15" ht="60" x14ac:dyDescent="0.25">
      <c r="A6" s="9" t="s">
        <v>1568</v>
      </c>
      <c r="B6" s="9" t="s">
        <v>103</v>
      </c>
      <c r="C6" s="9" t="s">
        <v>104</v>
      </c>
      <c r="D6" s="9" t="s">
        <v>1376</v>
      </c>
      <c r="E6" s="9" t="s">
        <v>1569</v>
      </c>
      <c r="F6" s="9" t="s">
        <v>1570</v>
      </c>
      <c r="G6" s="9" t="s">
        <v>83</v>
      </c>
      <c r="H6" s="9" t="s">
        <v>1401</v>
      </c>
      <c r="I6" s="9" t="s">
        <v>1386</v>
      </c>
      <c r="J6" s="9" t="s">
        <v>1560</v>
      </c>
      <c r="K6" s="9" t="s">
        <v>1571</v>
      </c>
      <c r="L6" s="9" t="s">
        <v>245</v>
      </c>
      <c r="M6" s="9" t="e">
        <v>#VALUE!</v>
      </c>
      <c r="N6" s="9" t="s">
        <v>1572</v>
      </c>
      <c r="O6" s="9" t="s">
        <v>247</v>
      </c>
    </row>
    <row r="7" spans="1:15" ht="90" x14ac:dyDescent="0.25">
      <c r="A7" s="9" t="s">
        <v>1573</v>
      </c>
      <c r="B7" s="9" t="s">
        <v>132</v>
      </c>
      <c r="C7" s="9" t="s">
        <v>133</v>
      </c>
      <c r="D7" s="9" t="s">
        <v>1407</v>
      </c>
      <c r="E7" s="9" t="s">
        <v>1574</v>
      </c>
      <c r="F7" s="9" t="s">
        <v>1575</v>
      </c>
      <c r="G7" s="9" t="s">
        <v>83</v>
      </c>
      <c r="H7" s="9" t="s">
        <v>1425</v>
      </c>
      <c r="I7" s="9" t="s">
        <v>1386</v>
      </c>
      <c r="J7" s="9" t="s">
        <v>1576</v>
      </c>
      <c r="K7" s="9" t="s">
        <v>100</v>
      </c>
      <c r="L7" s="9" t="s">
        <v>73</v>
      </c>
      <c r="M7" s="9" t="e">
        <v>#VALUE!</v>
      </c>
      <c r="N7" s="9" t="s">
        <v>73</v>
      </c>
      <c r="O7" s="9" t="s">
        <v>73</v>
      </c>
    </row>
    <row r="8" spans="1:15" ht="30" x14ac:dyDescent="0.25">
      <c r="A8" s="9" t="s">
        <v>201</v>
      </c>
      <c r="B8" s="9" t="s">
        <v>199</v>
      </c>
      <c r="C8" s="9" t="s">
        <v>200</v>
      </c>
      <c r="D8" s="9" t="s">
        <v>1427</v>
      </c>
      <c r="E8" s="9" t="s">
        <v>1429</v>
      </c>
      <c r="F8" s="9" t="s">
        <v>1430</v>
      </c>
      <c r="G8" s="9" t="s">
        <v>83</v>
      </c>
      <c r="H8" s="9" t="s">
        <v>73</v>
      </c>
      <c r="I8" s="9" t="s">
        <v>1386</v>
      </c>
      <c r="J8" s="9" t="s">
        <v>1560</v>
      </c>
      <c r="K8" s="9" t="s">
        <v>204</v>
      </c>
      <c r="L8" s="9" t="s">
        <v>73</v>
      </c>
      <c r="M8" s="9" t="s">
        <v>73</v>
      </c>
      <c r="N8" s="9" t="s">
        <v>73</v>
      </c>
      <c r="O8" s="9" t="s">
        <v>73</v>
      </c>
    </row>
    <row r="9" spans="1:15" ht="45" x14ac:dyDescent="0.25">
      <c r="A9" s="9" t="s">
        <v>209</v>
      </c>
      <c r="B9" s="9" t="s">
        <v>207</v>
      </c>
      <c r="C9" s="9" t="s">
        <v>208</v>
      </c>
      <c r="D9" s="9" t="s">
        <v>1428</v>
      </c>
      <c r="E9" s="9" t="s">
        <v>1431</v>
      </c>
      <c r="F9" s="9" t="s">
        <v>1430</v>
      </c>
      <c r="G9" s="9" t="s">
        <v>83</v>
      </c>
      <c r="H9" s="9" t="s">
        <v>1395</v>
      </c>
      <c r="I9" s="9" t="s">
        <v>1386</v>
      </c>
      <c r="J9" s="9" t="s">
        <v>1577</v>
      </c>
      <c r="K9" s="9" t="s">
        <v>204</v>
      </c>
      <c r="L9" s="9" t="s">
        <v>218</v>
      </c>
      <c r="M9" s="9" t="s">
        <v>1435</v>
      </c>
      <c r="N9" s="9" t="s">
        <v>1572</v>
      </c>
      <c r="O9" s="9" t="s">
        <v>220</v>
      </c>
    </row>
    <row r="10" spans="1:15" ht="30" x14ac:dyDescent="0.25">
      <c r="A10" s="9" t="s">
        <v>251</v>
      </c>
      <c r="B10" s="9" t="s">
        <v>249</v>
      </c>
      <c r="C10" s="9" t="s">
        <v>250</v>
      </c>
      <c r="D10" s="9" t="s">
        <v>1436</v>
      </c>
      <c r="E10" s="9" t="s">
        <v>1447</v>
      </c>
      <c r="F10" s="9" t="s">
        <v>277</v>
      </c>
      <c r="G10" s="9" t="s">
        <v>83</v>
      </c>
      <c r="H10" s="9" t="s">
        <v>1395</v>
      </c>
      <c r="I10" s="9" t="s">
        <v>1386</v>
      </c>
      <c r="J10" s="9" t="s">
        <v>1365</v>
      </c>
      <c r="K10" s="9" t="s">
        <v>204</v>
      </c>
      <c r="L10" s="9" t="s">
        <v>73</v>
      </c>
      <c r="M10" s="9" t="s">
        <v>73</v>
      </c>
      <c r="N10" s="9" t="s">
        <v>73</v>
      </c>
      <c r="O10" s="9" t="s">
        <v>73</v>
      </c>
    </row>
    <row r="11" spans="1:15" ht="30" x14ac:dyDescent="0.25">
      <c r="A11" s="9" t="s">
        <v>259</v>
      </c>
      <c r="B11" s="9" t="s">
        <v>256</v>
      </c>
      <c r="C11" s="9" t="s">
        <v>257</v>
      </c>
      <c r="D11" s="9" t="s">
        <v>1437</v>
      </c>
      <c r="E11" s="9" t="s">
        <v>1448</v>
      </c>
      <c r="F11" s="9" t="s">
        <v>1449</v>
      </c>
      <c r="G11" s="9" t="s">
        <v>1450</v>
      </c>
      <c r="H11" s="9" t="s">
        <v>1466</v>
      </c>
      <c r="I11" s="9" t="s">
        <v>1386</v>
      </c>
      <c r="J11" s="9" t="s">
        <v>1560</v>
      </c>
      <c r="K11" s="9" t="s">
        <v>204</v>
      </c>
      <c r="L11" s="9" t="s">
        <v>73</v>
      </c>
      <c r="M11" s="9" t="s">
        <v>1489</v>
      </c>
      <c r="N11" s="9" t="s">
        <v>73</v>
      </c>
      <c r="O11" s="9" t="s">
        <v>73</v>
      </c>
    </row>
    <row r="12" spans="1:15" ht="180" x14ac:dyDescent="0.25">
      <c r="A12" s="9" t="s">
        <v>1578</v>
      </c>
      <c r="B12" s="9" t="s">
        <v>273</v>
      </c>
      <c r="C12" s="9" t="s">
        <v>274</v>
      </c>
      <c r="D12" s="9" t="s">
        <v>1438</v>
      </c>
      <c r="E12" s="9" t="s">
        <v>1579</v>
      </c>
      <c r="F12" s="9" t="s">
        <v>277</v>
      </c>
      <c r="G12" s="9" t="s">
        <v>83</v>
      </c>
      <c r="H12" s="9" t="s">
        <v>1395</v>
      </c>
      <c r="I12" s="9" t="s">
        <v>1580</v>
      </c>
      <c r="J12" s="9" t="s">
        <v>1576</v>
      </c>
      <c r="K12" s="9" t="s">
        <v>282</v>
      </c>
      <c r="L12" s="9" t="s">
        <v>1581</v>
      </c>
      <c r="M12" s="9" t="s">
        <v>1582</v>
      </c>
      <c r="N12" s="9" t="s">
        <v>1583</v>
      </c>
      <c r="O12" s="9" t="s">
        <v>300</v>
      </c>
    </row>
    <row r="13" spans="1:15" ht="30" x14ac:dyDescent="0.25">
      <c r="A13" s="9" t="s">
        <v>307</v>
      </c>
      <c r="B13" s="9" t="s">
        <v>305</v>
      </c>
      <c r="C13" s="9" t="s">
        <v>306</v>
      </c>
      <c r="D13" s="9" t="s">
        <v>1439</v>
      </c>
      <c r="E13" s="9" t="s">
        <v>276</v>
      </c>
      <c r="F13" s="9" t="s">
        <v>277</v>
      </c>
      <c r="G13" s="9" t="s">
        <v>83</v>
      </c>
      <c r="H13" s="9" t="s">
        <v>73</v>
      </c>
      <c r="I13" s="9" t="s">
        <v>1386</v>
      </c>
      <c r="J13" s="9" t="s">
        <v>1560</v>
      </c>
      <c r="K13" s="9" t="s">
        <v>282</v>
      </c>
      <c r="L13" s="9" t="s">
        <v>73</v>
      </c>
      <c r="M13" s="9" t="e">
        <v>#VALUE!</v>
      </c>
      <c r="N13" s="9" t="s">
        <v>73</v>
      </c>
      <c r="O13" s="9" t="s">
        <v>73</v>
      </c>
    </row>
    <row r="14" spans="1:15" ht="45" x14ac:dyDescent="0.25">
      <c r="A14" s="9" t="s">
        <v>314</v>
      </c>
      <c r="B14" s="9" t="s">
        <v>312</v>
      </c>
      <c r="C14" s="9" t="s">
        <v>313</v>
      </c>
      <c r="D14" s="9" t="s">
        <v>1440</v>
      </c>
      <c r="E14" s="9" t="s">
        <v>1451</v>
      </c>
      <c r="F14" s="9" t="s">
        <v>1452</v>
      </c>
      <c r="G14" s="9" t="s">
        <v>83</v>
      </c>
      <c r="H14" s="9" t="s">
        <v>1401</v>
      </c>
      <c r="I14" s="9" t="s">
        <v>1386</v>
      </c>
      <c r="J14" s="9" t="s">
        <v>1560</v>
      </c>
      <c r="K14" s="9" t="s">
        <v>282</v>
      </c>
      <c r="L14" s="9" t="s">
        <v>73</v>
      </c>
      <c r="M14" s="9" t="s">
        <v>1493</v>
      </c>
      <c r="N14" s="9" t="s">
        <v>73</v>
      </c>
      <c r="O14" s="9" t="s">
        <v>73</v>
      </c>
    </row>
    <row r="15" spans="1:15" ht="30" x14ac:dyDescent="0.25">
      <c r="A15" s="9" t="s">
        <v>322</v>
      </c>
      <c r="B15" s="9" t="s">
        <v>320</v>
      </c>
      <c r="C15" s="9" t="s">
        <v>321</v>
      </c>
      <c r="D15" s="9" t="s">
        <v>1441</v>
      </c>
      <c r="E15" s="9" t="s">
        <v>1453</v>
      </c>
      <c r="F15" s="9" t="s">
        <v>1454</v>
      </c>
      <c r="G15" s="9" t="s">
        <v>83</v>
      </c>
      <c r="H15" s="9" t="s">
        <v>1474</v>
      </c>
      <c r="I15" s="9" t="s">
        <v>1386</v>
      </c>
      <c r="J15" s="9" t="s">
        <v>1560</v>
      </c>
      <c r="K15" s="9" t="s">
        <v>282</v>
      </c>
      <c r="L15" s="9" t="s">
        <v>73</v>
      </c>
      <c r="M15" s="9" t="e">
        <v>#VALUE!</v>
      </c>
      <c r="N15" s="9" t="s">
        <v>1584</v>
      </c>
      <c r="O15" s="9" t="s">
        <v>326</v>
      </c>
    </row>
    <row r="16" spans="1:15" ht="60" x14ac:dyDescent="0.25">
      <c r="A16" s="9" t="s">
        <v>1585</v>
      </c>
      <c r="B16" s="9" t="s">
        <v>328</v>
      </c>
      <c r="C16" s="9" t="s">
        <v>329</v>
      </c>
      <c r="D16" s="9" t="s">
        <v>1442</v>
      </c>
      <c r="E16" s="9" t="s">
        <v>276</v>
      </c>
      <c r="F16" s="9" t="s">
        <v>277</v>
      </c>
      <c r="G16" s="9" t="s">
        <v>83</v>
      </c>
      <c r="H16" s="9" t="s">
        <v>1476</v>
      </c>
      <c r="I16" s="9" t="s">
        <v>1386</v>
      </c>
      <c r="J16" s="9" t="s">
        <v>1560</v>
      </c>
      <c r="K16" s="9" t="s">
        <v>282</v>
      </c>
      <c r="L16" s="9" t="s">
        <v>73</v>
      </c>
      <c r="M16" s="9" t="s">
        <v>1495</v>
      </c>
      <c r="N16" s="9" t="s">
        <v>1586</v>
      </c>
      <c r="O16" s="9" t="s">
        <v>337</v>
      </c>
    </row>
    <row r="17" spans="1:15" ht="90" x14ac:dyDescent="0.25">
      <c r="A17" s="9" t="s">
        <v>343</v>
      </c>
      <c r="B17" s="9" t="s">
        <v>341</v>
      </c>
      <c r="C17" s="9" t="s">
        <v>342</v>
      </c>
      <c r="D17" s="9" t="s">
        <v>1443</v>
      </c>
      <c r="E17" s="9" t="s">
        <v>1455</v>
      </c>
      <c r="F17" s="9" t="s">
        <v>82</v>
      </c>
      <c r="G17" s="9" t="s">
        <v>83</v>
      </c>
      <c r="H17" s="9" t="s">
        <v>1480</v>
      </c>
      <c r="I17" s="9" t="s">
        <v>1386</v>
      </c>
      <c r="J17" s="9" t="s">
        <v>1560</v>
      </c>
      <c r="K17" s="9" t="s">
        <v>282</v>
      </c>
      <c r="L17" s="9" t="s">
        <v>73</v>
      </c>
      <c r="M17" s="9" t="s">
        <v>1496</v>
      </c>
      <c r="N17" s="9" t="s">
        <v>73</v>
      </c>
      <c r="O17" s="9" t="s">
        <v>73</v>
      </c>
    </row>
    <row r="18" spans="1:15" ht="45" x14ac:dyDescent="0.25">
      <c r="A18" s="9" t="s">
        <v>1240</v>
      </c>
      <c r="B18" s="9" t="s">
        <v>1558</v>
      </c>
      <c r="C18" s="9" t="s">
        <v>73</v>
      </c>
      <c r="D18" s="9" t="s">
        <v>73</v>
      </c>
      <c r="E18" s="9" t="s">
        <v>1587</v>
      </c>
      <c r="F18" s="9" t="s">
        <v>1588</v>
      </c>
      <c r="G18" s="9" t="s">
        <v>83</v>
      </c>
      <c r="H18" s="9" t="s">
        <v>73</v>
      </c>
      <c r="I18" s="9" t="s">
        <v>73</v>
      </c>
      <c r="J18" s="9" t="s">
        <v>1560</v>
      </c>
      <c r="K18" s="9" t="s">
        <v>73</v>
      </c>
      <c r="L18" s="9" t="s">
        <v>73</v>
      </c>
      <c r="M18" s="9" t="s">
        <v>1244</v>
      </c>
      <c r="N18" s="9" t="s">
        <v>73</v>
      </c>
      <c r="O18" s="9" t="s">
        <v>73</v>
      </c>
    </row>
    <row r="19" spans="1:15" ht="45" x14ac:dyDescent="0.25">
      <c r="A19" s="9" t="s">
        <v>1250</v>
      </c>
      <c r="B19" s="9" t="s">
        <v>1559</v>
      </c>
      <c r="C19" s="9" t="s">
        <v>73</v>
      </c>
      <c r="D19" s="9" t="s">
        <v>73</v>
      </c>
      <c r="E19" s="9" t="s">
        <v>1459</v>
      </c>
      <c r="F19" s="9" t="s">
        <v>1382</v>
      </c>
      <c r="G19" s="9" t="s">
        <v>83</v>
      </c>
      <c r="H19" s="9" t="s">
        <v>73</v>
      </c>
      <c r="I19" s="9" t="s">
        <v>73</v>
      </c>
      <c r="J19" s="9" t="s">
        <v>1560</v>
      </c>
      <c r="K19" s="9" t="s">
        <v>73</v>
      </c>
      <c r="L19" s="9" t="s">
        <v>73</v>
      </c>
      <c r="M19" s="9" t="s">
        <v>1244</v>
      </c>
      <c r="N19" s="9" t="s">
        <v>73</v>
      </c>
      <c r="O19" s="9" t="s">
        <v>73</v>
      </c>
    </row>
    <row r="20" spans="1:15" ht="120" x14ac:dyDescent="0.25">
      <c r="A20" s="9" t="s">
        <v>357</v>
      </c>
      <c r="B20" s="9" t="s">
        <v>355</v>
      </c>
      <c r="C20" s="9" t="s">
        <v>356</v>
      </c>
      <c r="D20" s="9" t="s">
        <v>1444</v>
      </c>
      <c r="E20" s="9" t="s">
        <v>1456</v>
      </c>
      <c r="F20" s="9" t="s">
        <v>1418</v>
      </c>
      <c r="G20" s="9" t="s">
        <v>83</v>
      </c>
      <c r="H20" s="9" t="s">
        <v>73</v>
      </c>
      <c r="I20" s="9" t="s">
        <v>1484</v>
      </c>
      <c r="J20" s="9" t="s">
        <v>1560</v>
      </c>
      <c r="K20" s="9" t="s">
        <v>361</v>
      </c>
      <c r="L20" s="9" t="s">
        <v>1498</v>
      </c>
      <c r="M20" s="9" t="s">
        <v>1499</v>
      </c>
      <c r="N20" s="9" t="s">
        <v>73</v>
      </c>
      <c r="O20" s="9" t="s">
        <v>73</v>
      </c>
    </row>
    <row r="21" spans="1:15" ht="30" x14ac:dyDescent="0.25">
      <c r="A21" s="9" t="s">
        <v>367</v>
      </c>
      <c r="B21" s="9" t="s">
        <v>365</v>
      </c>
      <c r="C21" s="9" t="s">
        <v>366</v>
      </c>
      <c r="D21" s="9" t="s">
        <v>1445</v>
      </c>
      <c r="E21" s="9" t="s">
        <v>1457</v>
      </c>
      <c r="F21" s="9" t="s">
        <v>1458</v>
      </c>
      <c r="G21" s="9" t="s">
        <v>83</v>
      </c>
      <c r="H21" s="9" t="s">
        <v>1395</v>
      </c>
      <c r="I21" s="9" t="s">
        <v>1386</v>
      </c>
      <c r="J21" s="9" t="s">
        <v>1365</v>
      </c>
      <c r="K21" s="9" t="s">
        <v>361</v>
      </c>
      <c r="L21" s="9" t="s">
        <v>73</v>
      </c>
      <c r="M21" s="9" t="s">
        <v>73</v>
      </c>
      <c r="N21" s="9" t="s">
        <v>73</v>
      </c>
      <c r="O21" s="9" t="s">
        <v>73</v>
      </c>
    </row>
    <row r="22" spans="1:15" ht="30" x14ac:dyDescent="0.25">
      <c r="A22" s="9" t="s">
        <v>376</v>
      </c>
      <c r="B22" s="9" t="s">
        <v>374</v>
      </c>
      <c r="C22" s="9" t="s">
        <v>375</v>
      </c>
      <c r="D22" s="9" t="s">
        <v>1446</v>
      </c>
      <c r="E22" s="9" t="s">
        <v>1459</v>
      </c>
      <c r="F22" s="9" t="s">
        <v>1382</v>
      </c>
      <c r="G22" s="9" t="s">
        <v>83</v>
      </c>
      <c r="H22" s="9" t="s">
        <v>1395</v>
      </c>
      <c r="I22" s="9" t="s">
        <v>1386</v>
      </c>
      <c r="J22" s="9" t="s">
        <v>1365</v>
      </c>
      <c r="K22" s="9" t="s">
        <v>361</v>
      </c>
      <c r="L22" s="9" t="s">
        <v>1500</v>
      </c>
      <c r="M22" s="9" t="s">
        <v>73</v>
      </c>
      <c r="N22" s="9" t="s">
        <v>73</v>
      </c>
      <c r="O22" s="9" t="s">
        <v>73</v>
      </c>
    </row>
    <row r="23" spans="1:15" ht="45" x14ac:dyDescent="0.25">
      <c r="A23" s="9" t="s">
        <v>392</v>
      </c>
      <c r="B23" s="9" t="s">
        <v>389</v>
      </c>
      <c r="C23" s="9" t="s">
        <v>390</v>
      </c>
      <c r="D23" s="9" t="s">
        <v>1501</v>
      </c>
      <c r="E23" s="9" t="s">
        <v>1506</v>
      </c>
      <c r="F23" s="9" t="s">
        <v>1382</v>
      </c>
      <c r="G23" s="9" t="s">
        <v>83</v>
      </c>
      <c r="H23" s="9" t="s">
        <v>73</v>
      </c>
      <c r="I23" s="9" t="s">
        <v>1386</v>
      </c>
      <c r="J23" s="9" t="s">
        <v>1560</v>
      </c>
      <c r="K23" s="9" t="s">
        <v>361</v>
      </c>
      <c r="L23" s="9" t="s">
        <v>1531</v>
      </c>
      <c r="M23" s="9" t="s">
        <v>1532</v>
      </c>
      <c r="N23" s="9" t="s">
        <v>73</v>
      </c>
      <c r="O23" s="9" t="s">
        <v>73</v>
      </c>
    </row>
    <row r="24" spans="1:15" ht="45" x14ac:dyDescent="0.25">
      <c r="A24" s="9" t="s">
        <v>403</v>
      </c>
      <c r="B24" s="9" t="s">
        <v>401</v>
      </c>
      <c r="C24" s="9" t="s">
        <v>402</v>
      </c>
      <c r="D24" s="9" t="s">
        <v>1502</v>
      </c>
      <c r="E24" s="9" t="s">
        <v>1507</v>
      </c>
      <c r="F24" s="9" t="s">
        <v>1454</v>
      </c>
      <c r="G24" s="9" t="s">
        <v>83</v>
      </c>
      <c r="H24" s="9" t="s">
        <v>73</v>
      </c>
      <c r="I24" s="9" t="s">
        <v>1386</v>
      </c>
      <c r="J24" s="9" t="s">
        <v>1560</v>
      </c>
      <c r="K24" s="9" t="s">
        <v>361</v>
      </c>
      <c r="L24" s="9" t="s">
        <v>73</v>
      </c>
      <c r="M24" s="9" t="s">
        <v>1533</v>
      </c>
      <c r="N24" s="9" t="s">
        <v>73</v>
      </c>
      <c r="O24" s="9" t="s">
        <v>73</v>
      </c>
    </row>
    <row r="25" spans="1:15" ht="30" x14ac:dyDescent="0.25">
      <c r="A25" s="9" t="s">
        <v>1589</v>
      </c>
      <c r="B25" s="9" t="s">
        <v>408</v>
      </c>
      <c r="C25" s="9" t="s">
        <v>409</v>
      </c>
      <c r="D25" s="9" t="s">
        <v>1503</v>
      </c>
      <c r="E25" s="9" t="s">
        <v>1590</v>
      </c>
      <c r="F25" s="9" t="s">
        <v>1509</v>
      </c>
      <c r="G25" s="9" t="s">
        <v>83</v>
      </c>
      <c r="H25" s="9" t="s">
        <v>1522</v>
      </c>
      <c r="I25" s="9" t="s">
        <v>1386</v>
      </c>
      <c r="J25" s="9" t="s">
        <v>1560</v>
      </c>
      <c r="K25" s="9" t="s">
        <v>361</v>
      </c>
      <c r="L25" s="9" t="s">
        <v>73</v>
      </c>
      <c r="M25" s="9" t="s">
        <v>1534</v>
      </c>
      <c r="N25" s="9" t="s">
        <v>73</v>
      </c>
      <c r="O25" s="9" t="s">
        <v>73</v>
      </c>
    </row>
    <row r="26" spans="1:15" x14ac:dyDescent="0.25">
      <c r="A26" s="9" t="s">
        <v>422</v>
      </c>
      <c r="B26" s="9" t="s">
        <v>420</v>
      </c>
      <c r="C26" s="9" t="s">
        <v>421</v>
      </c>
      <c r="D26" s="9" t="s">
        <v>1504</v>
      </c>
      <c r="E26" s="9" t="s">
        <v>1451</v>
      </c>
      <c r="F26" s="9" t="s">
        <v>1452</v>
      </c>
      <c r="G26" s="9" t="s">
        <v>83</v>
      </c>
      <c r="H26" s="9" t="s">
        <v>73</v>
      </c>
      <c r="I26" s="9" t="s">
        <v>1386</v>
      </c>
      <c r="J26" s="9" t="s">
        <v>1560</v>
      </c>
      <c r="K26" s="9" t="s">
        <v>361</v>
      </c>
      <c r="L26" s="9" t="s">
        <v>73</v>
      </c>
      <c r="M26" s="9" t="s">
        <v>1535</v>
      </c>
      <c r="N26" s="9" t="s">
        <v>73</v>
      </c>
      <c r="O26" s="9" t="s">
        <v>73</v>
      </c>
    </row>
    <row r="27" spans="1:15" ht="150" x14ac:dyDescent="0.25">
      <c r="A27" s="9" t="s">
        <v>1591</v>
      </c>
      <c r="B27" s="9" t="s">
        <v>427</v>
      </c>
      <c r="C27" s="9" t="s">
        <v>428</v>
      </c>
      <c r="D27" s="9" t="s">
        <v>1505</v>
      </c>
      <c r="E27" s="9" t="s">
        <v>1592</v>
      </c>
      <c r="F27" s="9" t="s">
        <v>1593</v>
      </c>
      <c r="G27" s="9" t="s">
        <v>83</v>
      </c>
      <c r="H27" s="9" t="s">
        <v>1401</v>
      </c>
      <c r="I27" s="9" t="s">
        <v>1594</v>
      </c>
      <c r="J27" s="9" t="s">
        <v>1595</v>
      </c>
      <c r="K27" s="9" t="s">
        <v>361</v>
      </c>
      <c r="L27" s="9" t="s">
        <v>73</v>
      </c>
      <c r="M27" s="9" t="s">
        <v>431</v>
      </c>
      <c r="N27" s="9" t="s">
        <v>73</v>
      </c>
      <c r="O27" s="9" t="s">
        <v>73</v>
      </c>
    </row>
    <row r="28" spans="1:15" ht="75" x14ac:dyDescent="0.25">
      <c r="A28" s="9" t="s">
        <v>517</v>
      </c>
      <c r="B28" s="9" t="s">
        <v>515</v>
      </c>
      <c r="C28" s="9" t="s">
        <v>516</v>
      </c>
      <c r="D28" s="9" t="s">
        <v>1544</v>
      </c>
      <c r="E28" s="9" t="s">
        <v>276</v>
      </c>
      <c r="F28" s="9" t="s">
        <v>277</v>
      </c>
      <c r="G28" s="9" t="s">
        <v>83</v>
      </c>
      <c r="H28" s="9" t="s">
        <v>73</v>
      </c>
      <c r="I28" s="9" t="s">
        <v>1386</v>
      </c>
      <c r="J28" s="9" t="s">
        <v>1365</v>
      </c>
      <c r="K28" s="9" t="s">
        <v>361</v>
      </c>
      <c r="L28" s="9" t="s">
        <v>73</v>
      </c>
      <c r="M28" s="9" t="s">
        <v>1550</v>
      </c>
      <c r="N28" s="9" t="s">
        <v>73</v>
      </c>
      <c r="O28" s="9" t="s">
        <v>73</v>
      </c>
    </row>
    <row r="29" spans="1:15" ht="150" x14ac:dyDescent="0.25">
      <c r="A29" s="9" t="s">
        <v>525</v>
      </c>
      <c r="B29" s="9" t="s">
        <v>522</v>
      </c>
      <c r="C29" s="9" t="s">
        <v>523</v>
      </c>
      <c r="D29" s="9" t="s">
        <v>1545</v>
      </c>
      <c r="E29" s="9" t="s">
        <v>1417</v>
      </c>
      <c r="F29" s="9" t="s">
        <v>1418</v>
      </c>
      <c r="G29" s="9" t="s">
        <v>83</v>
      </c>
      <c r="H29" s="9" t="s">
        <v>1548</v>
      </c>
      <c r="I29" s="9" t="s">
        <v>1386</v>
      </c>
      <c r="J29" s="9" t="s">
        <v>1562</v>
      </c>
      <c r="K29" s="9" t="s">
        <v>361</v>
      </c>
      <c r="L29" s="9" t="s">
        <v>73</v>
      </c>
      <c r="M29" s="9" t="s">
        <v>1596</v>
      </c>
      <c r="N29" s="9" t="s">
        <v>73</v>
      </c>
      <c r="O29" s="9" t="s">
        <v>73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6F834-5863-47F1-BA3A-6CAC82CFA304}">
  <dimension ref="A1:O39"/>
  <sheetViews>
    <sheetView topLeftCell="A4" workbookViewId="0">
      <selection activeCell="A3" sqref="A3"/>
    </sheetView>
  </sheetViews>
  <sheetFormatPr defaultColWidth="14.28515625" defaultRowHeight="15" x14ac:dyDescent="0.25"/>
  <cols>
    <col min="1" max="1" width="30.7109375" style="9" customWidth="1"/>
    <col min="2" max="2" width="12.28515625" style="9" bestFit="1" customWidth="1"/>
    <col min="3" max="3" width="15.85546875" style="9" customWidth="1"/>
    <col min="4" max="4" width="14.140625" style="9" customWidth="1"/>
    <col min="5" max="5" width="16.42578125" style="9" customWidth="1"/>
    <col min="6" max="6" width="13.85546875" style="9" customWidth="1"/>
    <col min="7" max="7" width="17" style="9" customWidth="1"/>
    <col min="8" max="8" width="19.7109375" style="9" customWidth="1"/>
    <col min="9" max="9" width="14.28515625" style="9" customWidth="1"/>
    <col min="10" max="10" width="9.7109375" style="9" customWidth="1"/>
    <col min="11" max="11" width="19" style="9" bestFit="1" customWidth="1"/>
    <col min="12" max="12" width="42.85546875" style="9" customWidth="1"/>
    <col min="13" max="13" width="37.28515625" style="9" customWidth="1"/>
    <col min="14" max="14" width="11.140625" style="9" bestFit="1" customWidth="1"/>
    <col min="15" max="15" width="59.42578125" style="9" customWidth="1"/>
    <col min="16" max="16384" width="14.28515625" style="9"/>
  </cols>
  <sheetData>
    <row r="1" spans="1:15" x14ac:dyDescent="0.25">
      <c r="A1" s="9" t="s">
        <v>10</v>
      </c>
      <c r="B1" s="9" t="s">
        <v>4</v>
      </c>
      <c r="C1" s="9" t="s">
        <v>5</v>
      </c>
      <c r="D1" s="9" t="s">
        <v>7</v>
      </c>
      <c r="E1" s="9" t="s">
        <v>11</v>
      </c>
      <c r="F1" s="9" t="s">
        <v>12</v>
      </c>
      <c r="G1" s="9" t="s">
        <v>13</v>
      </c>
      <c r="H1" s="9" t="s">
        <v>18</v>
      </c>
      <c r="I1" s="9" t="s">
        <v>19</v>
      </c>
      <c r="J1" s="9" t="s">
        <v>24</v>
      </c>
      <c r="K1" s="9" t="s">
        <v>25</v>
      </c>
      <c r="L1" s="9" t="s">
        <v>27</v>
      </c>
      <c r="M1" s="9" t="s">
        <v>28</v>
      </c>
      <c r="N1" s="9" t="s">
        <v>30</v>
      </c>
      <c r="O1" s="9" t="s">
        <v>31</v>
      </c>
    </row>
    <row r="2" spans="1:15" ht="105" x14ac:dyDescent="0.25">
      <c r="A2" s="9" t="s">
        <v>38</v>
      </c>
      <c r="B2" s="9" t="s">
        <v>35</v>
      </c>
      <c r="C2" s="9" t="s">
        <v>36</v>
      </c>
      <c r="D2" s="9" t="s">
        <v>1373</v>
      </c>
      <c r="E2" s="9" t="s">
        <v>1377</v>
      </c>
      <c r="F2" s="9" t="s">
        <v>1378</v>
      </c>
      <c r="G2" s="9" t="s">
        <v>83</v>
      </c>
      <c r="H2" s="9" t="s">
        <v>1385</v>
      </c>
      <c r="I2" s="9" t="s">
        <v>1386</v>
      </c>
      <c r="J2" s="9" t="s">
        <v>1560</v>
      </c>
      <c r="K2" s="9" t="s">
        <v>43</v>
      </c>
      <c r="L2" s="9" t="s">
        <v>73</v>
      </c>
      <c r="M2" s="9" t="s">
        <v>1403</v>
      </c>
      <c r="N2" s="9" t="s">
        <v>73</v>
      </c>
      <c r="O2" s="9" t="s">
        <v>73</v>
      </c>
    </row>
    <row r="3" spans="1:15" ht="90" x14ac:dyDescent="0.25">
      <c r="A3" s="9" t="s">
        <v>48</v>
      </c>
      <c r="B3" s="9" t="s">
        <v>46</v>
      </c>
      <c r="C3" s="9" t="s">
        <v>47</v>
      </c>
      <c r="D3" s="9" t="s">
        <v>1374</v>
      </c>
      <c r="E3" s="9" t="s">
        <v>864</v>
      </c>
      <c r="F3" s="9" t="s">
        <v>865</v>
      </c>
      <c r="G3" s="9" t="s">
        <v>83</v>
      </c>
      <c r="H3" s="9" t="s">
        <v>73</v>
      </c>
      <c r="I3" s="9" t="s">
        <v>1561</v>
      </c>
      <c r="J3" s="9" t="s">
        <v>1562</v>
      </c>
      <c r="K3" s="9" t="s">
        <v>43</v>
      </c>
      <c r="L3" s="9" t="s">
        <v>54</v>
      </c>
      <c r="M3" s="9" t="s">
        <v>1404</v>
      </c>
      <c r="N3" s="9" t="s">
        <v>73</v>
      </c>
      <c r="O3" s="9" t="s">
        <v>1563</v>
      </c>
    </row>
    <row r="4" spans="1:15" ht="75" x14ac:dyDescent="0.25">
      <c r="A4" s="9" t="s">
        <v>1564</v>
      </c>
      <c r="B4" s="9" t="s">
        <v>67</v>
      </c>
      <c r="C4" s="9" t="s">
        <v>68</v>
      </c>
      <c r="D4" s="9" t="s">
        <v>77</v>
      </c>
      <c r="E4" s="9" t="s">
        <v>1565</v>
      </c>
      <c r="F4" s="9" t="s">
        <v>1566</v>
      </c>
      <c r="G4" s="9" t="s">
        <v>83</v>
      </c>
      <c r="H4" s="9" t="s">
        <v>1567</v>
      </c>
      <c r="I4" s="9" t="s">
        <v>1386</v>
      </c>
      <c r="J4" s="9" t="s">
        <v>1560</v>
      </c>
      <c r="K4" s="9" t="s">
        <v>43</v>
      </c>
      <c r="L4" s="9" t="s">
        <v>87</v>
      </c>
      <c r="M4" s="9" t="e">
        <v>#VALUE!</v>
      </c>
      <c r="N4" s="9" t="s">
        <v>73</v>
      </c>
      <c r="O4" s="9" t="s">
        <v>73</v>
      </c>
    </row>
    <row r="5" spans="1:15" ht="45" x14ac:dyDescent="0.25">
      <c r="A5" s="9" t="s">
        <v>96</v>
      </c>
      <c r="B5" s="9" t="s">
        <v>94</v>
      </c>
      <c r="C5" s="9" t="s">
        <v>95</v>
      </c>
      <c r="D5" s="9" t="s">
        <v>1375</v>
      </c>
      <c r="E5" s="9" t="s">
        <v>1381</v>
      </c>
      <c r="F5" s="9" t="s">
        <v>1382</v>
      </c>
      <c r="G5" s="9" t="s">
        <v>83</v>
      </c>
      <c r="H5" s="9" t="s">
        <v>73</v>
      </c>
      <c r="I5" s="9" t="s">
        <v>1397</v>
      </c>
      <c r="J5" s="9" t="s">
        <v>73</v>
      </c>
      <c r="K5" s="9" t="s">
        <v>100</v>
      </c>
      <c r="L5" s="9" t="s">
        <v>73</v>
      </c>
      <c r="M5" s="9" t="s">
        <v>101</v>
      </c>
      <c r="N5" s="9" t="s">
        <v>73</v>
      </c>
      <c r="O5" s="9" t="s">
        <v>73</v>
      </c>
    </row>
    <row r="6" spans="1:15" ht="60" x14ac:dyDescent="0.25">
      <c r="A6" s="9" t="s">
        <v>1568</v>
      </c>
      <c r="B6" s="9" t="s">
        <v>103</v>
      </c>
      <c r="C6" s="9" t="s">
        <v>104</v>
      </c>
      <c r="D6" s="9" t="s">
        <v>1376</v>
      </c>
      <c r="E6" s="9" t="s">
        <v>1569</v>
      </c>
      <c r="F6" s="9" t="s">
        <v>1570</v>
      </c>
      <c r="G6" s="9" t="s">
        <v>83</v>
      </c>
      <c r="H6" s="9" t="s">
        <v>1401</v>
      </c>
      <c r="I6" s="9" t="s">
        <v>1386</v>
      </c>
      <c r="J6" s="9" t="s">
        <v>1560</v>
      </c>
      <c r="K6" s="9" t="s">
        <v>1571</v>
      </c>
      <c r="L6" s="9" t="s">
        <v>245</v>
      </c>
      <c r="M6" s="9" t="e">
        <v>#VALUE!</v>
      </c>
      <c r="N6" s="9" t="s">
        <v>1572</v>
      </c>
      <c r="O6" s="9" t="s">
        <v>247</v>
      </c>
    </row>
    <row r="7" spans="1:15" ht="90" x14ac:dyDescent="0.25">
      <c r="A7" s="9" t="s">
        <v>1573</v>
      </c>
      <c r="B7" s="9" t="s">
        <v>132</v>
      </c>
      <c r="C7" s="9" t="s">
        <v>133</v>
      </c>
      <c r="D7" s="9" t="s">
        <v>1407</v>
      </c>
      <c r="E7" s="9" t="s">
        <v>1574</v>
      </c>
      <c r="F7" s="9" t="s">
        <v>1575</v>
      </c>
      <c r="G7" s="9" t="s">
        <v>83</v>
      </c>
      <c r="H7" s="9" t="s">
        <v>1425</v>
      </c>
      <c r="I7" s="9" t="s">
        <v>1386</v>
      </c>
      <c r="J7" s="9" t="s">
        <v>1576</v>
      </c>
      <c r="K7" s="9" t="s">
        <v>100</v>
      </c>
      <c r="L7" s="9" t="s">
        <v>73</v>
      </c>
      <c r="M7" s="9" t="e">
        <v>#VALUE!</v>
      </c>
      <c r="N7" s="9" t="s">
        <v>73</v>
      </c>
      <c r="O7" s="9" t="s">
        <v>73</v>
      </c>
    </row>
    <row r="8" spans="1:15" ht="30" x14ac:dyDescent="0.25">
      <c r="A8" s="9" t="s">
        <v>201</v>
      </c>
      <c r="B8" s="9" t="s">
        <v>199</v>
      </c>
      <c r="C8" s="9" t="s">
        <v>200</v>
      </c>
      <c r="D8" s="9" t="s">
        <v>1427</v>
      </c>
      <c r="E8" s="9" t="s">
        <v>1429</v>
      </c>
      <c r="F8" s="9" t="s">
        <v>1430</v>
      </c>
      <c r="G8" s="9" t="s">
        <v>83</v>
      </c>
      <c r="H8" s="9" t="s">
        <v>73</v>
      </c>
      <c r="I8" s="9" t="s">
        <v>1386</v>
      </c>
      <c r="J8" s="9" t="s">
        <v>1560</v>
      </c>
      <c r="K8" s="9" t="s">
        <v>204</v>
      </c>
      <c r="L8" s="9" t="s">
        <v>73</v>
      </c>
      <c r="M8" s="9" t="s">
        <v>73</v>
      </c>
      <c r="N8" s="9" t="s">
        <v>73</v>
      </c>
      <c r="O8" s="9" t="s">
        <v>73</v>
      </c>
    </row>
    <row r="9" spans="1:15" ht="45" x14ac:dyDescent="0.25">
      <c r="A9" s="9" t="s">
        <v>209</v>
      </c>
      <c r="B9" s="9" t="s">
        <v>207</v>
      </c>
      <c r="C9" s="9" t="s">
        <v>208</v>
      </c>
      <c r="D9" s="9" t="s">
        <v>1428</v>
      </c>
      <c r="E9" s="9" t="s">
        <v>1431</v>
      </c>
      <c r="F9" s="9" t="s">
        <v>1430</v>
      </c>
      <c r="G9" s="9" t="s">
        <v>83</v>
      </c>
      <c r="H9" s="9" t="s">
        <v>1395</v>
      </c>
      <c r="I9" s="9" t="s">
        <v>1386</v>
      </c>
      <c r="J9" s="9" t="s">
        <v>1577</v>
      </c>
      <c r="K9" s="9" t="s">
        <v>204</v>
      </c>
      <c r="L9" s="9" t="s">
        <v>218</v>
      </c>
      <c r="M9" s="9" t="s">
        <v>1435</v>
      </c>
      <c r="N9" s="9" t="s">
        <v>1572</v>
      </c>
      <c r="O9" s="9" t="s">
        <v>220</v>
      </c>
    </row>
    <row r="10" spans="1:15" ht="30" x14ac:dyDescent="0.25">
      <c r="A10" s="9" t="s">
        <v>251</v>
      </c>
      <c r="B10" s="9" t="s">
        <v>249</v>
      </c>
      <c r="C10" s="9" t="s">
        <v>250</v>
      </c>
      <c r="D10" s="9" t="s">
        <v>1436</v>
      </c>
      <c r="E10" s="9" t="s">
        <v>1447</v>
      </c>
      <c r="F10" s="9" t="s">
        <v>277</v>
      </c>
      <c r="G10" s="9" t="s">
        <v>83</v>
      </c>
      <c r="H10" s="9" t="s">
        <v>1395</v>
      </c>
      <c r="I10" s="9" t="s">
        <v>1386</v>
      </c>
      <c r="J10" s="9" t="s">
        <v>1365</v>
      </c>
      <c r="K10" s="9" t="s">
        <v>204</v>
      </c>
      <c r="L10" s="9" t="s">
        <v>73</v>
      </c>
      <c r="M10" s="9" t="s">
        <v>73</v>
      </c>
      <c r="N10" s="9" t="s">
        <v>73</v>
      </c>
      <c r="O10" s="9" t="s">
        <v>73</v>
      </c>
    </row>
    <row r="11" spans="1:15" ht="30" x14ac:dyDescent="0.25">
      <c r="A11" s="9" t="s">
        <v>259</v>
      </c>
      <c r="B11" s="9" t="s">
        <v>256</v>
      </c>
      <c r="C11" s="9" t="s">
        <v>257</v>
      </c>
      <c r="D11" s="9" t="s">
        <v>1437</v>
      </c>
      <c r="E11" s="9" t="s">
        <v>1448</v>
      </c>
      <c r="F11" s="9" t="s">
        <v>1449</v>
      </c>
      <c r="G11" s="9" t="s">
        <v>1450</v>
      </c>
      <c r="H11" s="9" t="s">
        <v>1466</v>
      </c>
      <c r="I11" s="9" t="s">
        <v>1386</v>
      </c>
      <c r="J11" s="9" t="s">
        <v>1560</v>
      </c>
      <c r="K11" s="9" t="s">
        <v>204</v>
      </c>
      <c r="L11" s="9" t="s">
        <v>73</v>
      </c>
      <c r="M11" s="9" t="s">
        <v>1489</v>
      </c>
      <c r="N11" s="9" t="s">
        <v>73</v>
      </c>
      <c r="O11" s="9" t="s">
        <v>73</v>
      </c>
    </row>
    <row r="12" spans="1:15" ht="180" x14ac:dyDescent="0.25">
      <c r="A12" s="9" t="s">
        <v>1578</v>
      </c>
      <c r="B12" s="9" t="s">
        <v>273</v>
      </c>
      <c r="C12" s="9" t="s">
        <v>274</v>
      </c>
      <c r="D12" s="9" t="s">
        <v>1438</v>
      </c>
      <c r="E12" s="9" t="s">
        <v>1579</v>
      </c>
      <c r="F12" s="9" t="s">
        <v>277</v>
      </c>
      <c r="G12" s="9" t="s">
        <v>83</v>
      </c>
      <c r="H12" s="9" t="s">
        <v>1395</v>
      </c>
      <c r="I12" s="9" t="s">
        <v>1580</v>
      </c>
      <c r="J12" s="9" t="s">
        <v>1576</v>
      </c>
      <c r="K12" s="9" t="s">
        <v>282</v>
      </c>
      <c r="L12" s="9" t="s">
        <v>1581</v>
      </c>
      <c r="M12" s="9" t="s">
        <v>1582</v>
      </c>
      <c r="N12" s="9" t="s">
        <v>1583</v>
      </c>
      <c r="O12" s="9" t="s">
        <v>300</v>
      </c>
    </row>
    <row r="13" spans="1:15" ht="30" x14ac:dyDescent="0.25">
      <c r="A13" s="9" t="s">
        <v>307</v>
      </c>
      <c r="B13" s="9" t="s">
        <v>305</v>
      </c>
      <c r="C13" s="9" t="s">
        <v>306</v>
      </c>
      <c r="D13" s="9" t="s">
        <v>1439</v>
      </c>
      <c r="E13" s="9" t="s">
        <v>276</v>
      </c>
      <c r="F13" s="9" t="s">
        <v>277</v>
      </c>
      <c r="G13" s="9" t="s">
        <v>83</v>
      </c>
      <c r="H13" s="9" t="s">
        <v>73</v>
      </c>
      <c r="I13" s="9" t="s">
        <v>1386</v>
      </c>
      <c r="J13" s="9" t="s">
        <v>1560</v>
      </c>
      <c r="K13" s="9" t="s">
        <v>282</v>
      </c>
      <c r="L13" s="9" t="s">
        <v>73</v>
      </c>
      <c r="M13" s="9" t="e">
        <v>#VALUE!</v>
      </c>
      <c r="N13" s="9" t="s">
        <v>73</v>
      </c>
      <c r="O13" s="9" t="s">
        <v>73</v>
      </c>
    </row>
    <row r="14" spans="1:15" ht="45" x14ac:dyDescent="0.25">
      <c r="A14" s="9" t="s">
        <v>314</v>
      </c>
      <c r="B14" s="9" t="s">
        <v>312</v>
      </c>
      <c r="C14" s="9" t="s">
        <v>313</v>
      </c>
      <c r="D14" s="9" t="s">
        <v>1440</v>
      </c>
      <c r="E14" s="9" t="s">
        <v>1451</v>
      </c>
      <c r="F14" s="9" t="s">
        <v>1452</v>
      </c>
      <c r="G14" s="9" t="s">
        <v>83</v>
      </c>
      <c r="H14" s="9" t="s">
        <v>1401</v>
      </c>
      <c r="I14" s="9" t="s">
        <v>1386</v>
      </c>
      <c r="J14" s="9" t="s">
        <v>1560</v>
      </c>
      <c r="K14" s="9" t="s">
        <v>282</v>
      </c>
      <c r="L14" s="9" t="s">
        <v>73</v>
      </c>
      <c r="M14" s="9" t="s">
        <v>1493</v>
      </c>
      <c r="N14" s="9" t="s">
        <v>73</v>
      </c>
      <c r="O14" s="9" t="s">
        <v>73</v>
      </c>
    </row>
    <row r="15" spans="1:15" ht="30" x14ac:dyDescent="0.25">
      <c r="A15" s="9" t="s">
        <v>322</v>
      </c>
      <c r="B15" s="9" t="s">
        <v>320</v>
      </c>
      <c r="C15" s="9" t="s">
        <v>321</v>
      </c>
      <c r="D15" s="9" t="s">
        <v>1441</v>
      </c>
      <c r="E15" s="9" t="s">
        <v>1453</v>
      </c>
      <c r="F15" s="9" t="s">
        <v>1454</v>
      </c>
      <c r="G15" s="9" t="s">
        <v>83</v>
      </c>
      <c r="H15" s="9" t="s">
        <v>1474</v>
      </c>
      <c r="I15" s="9" t="s">
        <v>1386</v>
      </c>
      <c r="J15" s="9" t="s">
        <v>1560</v>
      </c>
      <c r="K15" s="9" t="s">
        <v>282</v>
      </c>
      <c r="L15" s="9" t="s">
        <v>73</v>
      </c>
      <c r="M15" s="9" t="e">
        <v>#VALUE!</v>
      </c>
      <c r="N15" s="9" t="s">
        <v>1584</v>
      </c>
      <c r="O15" s="9" t="s">
        <v>326</v>
      </c>
    </row>
    <row r="16" spans="1:15" ht="60" x14ac:dyDescent="0.25">
      <c r="A16" s="9" t="s">
        <v>1585</v>
      </c>
      <c r="B16" s="9" t="s">
        <v>328</v>
      </c>
      <c r="C16" s="9" t="s">
        <v>329</v>
      </c>
      <c r="D16" s="9" t="s">
        <v>1442</v>
      </c>
      <c r="E16" s="9" t="s">
        <v>276</v>
      </c>
      <c r="F16" s="9" t="s">
        <v>277</v>
      </c>
      <c r="G16" s="9" t="s">
        <v>83</v>
      </c>
      <c r="H16" s="9" t="s">
        <v>1476</v>
      </c>
      <c r="I16" s="9" t="s">
        <v>1386</v>
      </c>
      <c r="J16" s="9" t="s">
        <v>1560</v>
      </c>
      <c r="K16" s="9" t="s">
        <v>282</v>
      </c>
      <c r="L16" s="9" t="s">
        <v>73</v>
      </c>
      <c r="M16" s="9" t="s">
        <v>1495</v>
      </c>
      <c r="N16" s="9" t="s">
        <v>1586</v>
      </c>
      <c r="O16" s="9" t="s">
        <v>337</v>
      </c>
    </row>
    <row r="17" spans="1:15" ht="90" x14ac:dyDescent="0.25">
      <c r="A17" s="9" t="s">
        <v>343</v>
      </c>
      <c r="B17" s="9" t="s">
        <v>341</v>
      </c>
      <c r="C17" s="9" t="s">
        <v>342</v>
      </c>
      <c r="D17" s="9" t="s">
        <v>1443</v>
      </c>
      <c r="E17" s="9" t="s">
        <v>1455</v>
      </c>
      <c r="F17" s="9" t="s">
        <v>82</v>
      </c>
      <c r="G17" s="9" t="s">
        <v>83</v>
      </c>
      <c r="H17" s="9" t="s">
        <v>1480</v>
      </c>
      <c r="I17" s="9" t="s">
        <v>1386</v>
      </c>
      <c r="J17" s="9" t="s">
        <v>1560</v>
      </c>
      <c r="K17" s="9" t="s">
        <v>282</v>
      </c>
      <c r="L17" s="9" t="s">
        <v>73</v>
      </c>
      <c r="M17" s="9" t="s">
        <v>1496</v>
      </c>
      <c r="N17" s="9" t="s">
        <v>73</v>
      </c>
      <c r="O17" s="9" t="s">
        <v>73</v>
      </c>
    </row>
    <row r="18" spans="1:15" ht="30" x14ac:dyDescent="0.25">
      <c r="A18" s="9" t="s">
        <v>73</v>
      </c>
      <c r="B18" s="9" t="s">
        <v>1558</v>
      </c>
      <c r="C18" s="9" t="s">
        <v>73</v>
      </c>
      <c r="D18" s="9" t="s">
        <v>73</v>
      </c>
      <c r="E18" s="9" t="s">
        <v>73</v>
      </c>
      <c r="F18" s="9" t="s">
        <v>73</v>
      </c>
      <c r="G18" s="9" t="s">
        <v>73</v>
      </c>
      <c r="H18" s="9" t="s">
        <v>73</v>
      </c>
      <c r="I18" s="9" t="s">
        <v>73</v>
      </c>
      <c r="J18" s="9" t="s">
        <v>73</v>
      </c>
      <c r="K18" s="9" t="s">
        <v>73</v>
      </c>
      <c r="L18" s="9" t="s">
        <v>73</v>
      </c>
      <c r="M18" s="9" t="s">
        <v>73</v>
      </c>
      <c r="N18" s="9" t="s">
        <v>73</v>
      </c>
      <c r="O18" s="9" t="s">
        <v>73</v>
      </c>
    </row>
    <row r="19" spans="1:15" ht="30" x14ac:dyDescent="0.25">
      <c r="A19" s="9" t="s">
        <v>73</v>
      </c>
      <c r="B19" s="9" t="s">
        <v>1559</v>
      </c>
      <c r="C19" s="9" t="s">
        <v>73</v>
      </c>
      <c r="D19" s="9" t="s">
        <v>73</v>
      </c>
      <c r="E19" s="9" t="s">
        <v>73</v>
      </c>
      <c r="F19" s="9" t="s">
        <v>73</v>
      </c>
      <c r="G19" s="9" t="s">
        <v>73</v>
      </c>
      <c r="H19" s="9" t="s">
        <v>73</v>
      </c>
      <c r="I19" s="9" t="s">
        <v>73</v>
      </c>
      <c r="J19" s="9" t="s">
        <v>73</v>
      </c>
      <c r="K19" s="9" t="s">
        <v>73</v>
      </c>
      <c r="L19" s="9" t="s">
        <v>73</v>
      </c>
      <c r="M19" s="9" t="s">
        <v>73</v>
      </c>
      <c r="N19" s="9" t="s">
        <v>73</v>
      </c>
      <c r="O19" s="9" t="s">
        <v>73</v>
      </c>
    </row>
    <row r="20" spans="1:15" ht="120" x14ac:dyDescent="0.25">
      <c r="A20" s="9" t="s">
        <v>357</v>
      </c>
      <c r="B20" s="9" t="s">
        <v>355</v>
      </c>
      <c r="C20" s="9" t="s">
        <v>356</v>
      </c>
      <c r="D20" s="9" t="s">
        <v>1444</v>
      </c>
      <c r="E20" s="9" t="s">
        <v>1456</v>
      </c>
      <c r="F20" s="9" t="s">
        <v>1418</v>
      </c>
      <c r="G20" s="9" t="s">
        <v>83</v>
      </c>
      <c r="H20" s="9" t="s">
        <v>73</v>
      </c>
      <c r="I20" s="9" t="s">
        <v>1484</v>
      </c>
      <c r="J20" s="9" t="s">
        <v>1560</v>
      </c>
      <c r="K20" s="9" t="s">
        <v>361</v>
      </c>
      <c r="L20" s="9" t="s">
        <v>1498</v>
      </c>
      <c r="M20" s="9" t="s">
        <v>1499</v>
      </c>
      <c r="N20" s="9" t="s">
        <v>73</v>
      </c>
      <c r="O20" s="9" t="s">
        <v>73</v>
      </c>
    </row>
    <row r="21" spans="1:15" ht="30" x14ac:dyDescent="0.25">
      <c r="A21" s="9" t="s">
        <v>367</v>
      </c>
      <c r="B21" s="9" t="s">
        <v>365</v>
      </c>
      <c r="C21" s="9" t="s">
        <v>366</v>
      </c>
      <c r="D21" s="9" t="s">
        <v>1445</v>
      </c>
      <c r="E21" s="9" t="s">
        <v>1457</v>
      </c>
      <c r="F21" s="9" t="s">
        <v>1458</v>
      </c>
      <c r="G21" s="9" t="s">
        <v>83</v>
      </c>
      <c r="H21" s="9" t="s">
        <v>1395</v>
      </c>
      <c r="I21" s="9" t="s">
        <v>1386</v>
      </c>
      <c r="J21" s="9" t="s">
        <v>1365</v>
      </c>
      <c r="K21" s="9" t="s">
        <v>361</v>
      </c>
      <c r="L21" s="9" t="s">
        <v>73</v>
      </c>
      <c r="M21" s="9" t="s">
        <v>73</v>
      </c>
      <c r="N21" s="9" t="s">
        <v>73</v>
      </c>
      <c r="O21" s="9" t="s">
        <v>73</v>
      </c>
    </row>
    <row r="22" spans="1:15" ht="30" x14ac:dyDescent="0.25">
      <c r="A22" s="9" t="s">
        <v>376</v>
      </c>
      <c r="B22" s="9" t="s">
        <v>374</v>
      </c>
      <c r="C22" s="9" t="s">
        <v>375</v>
      </c>
      <c r="D22" s="9" t="s">
        <v>1446</v>
      </c>
      <c r="E22" s="9" t="s">
        <v>1459</v>
      </c>
      <c r="F22" s="9" t="s">
        <v>1382</v>
      </c>
      <c r="G22" s="9" t="s">
        <v>83</v>
      </c>
      <c r="H22" s="9" t="s">
        <v>1395</v>
      </c>
      <c r="I22" s="9" t="s">
        <v>1386</v>
      </c>
      <c r="J22" s="9" t="s">
        <v>1365</v>
      </c>
      <c r="K22" s="9" t="s">
        <v>361</v>
      </c>
      <c r="L22" s="9" t="s">
        <v>1500</v>
      </c>
      <c r="M22" s="9" t="s">
        <v>73</v>
      </c>
      <c r="N22" s="9" t="s">
        <v>73</v>
      </c>
      <c r="O22" s="9" t="s">
        <v>73</v>
      </c>
    </row>
    <row r="23" spans="1:15" ht="45" x14ac:dyDescent="0.25">
      <c r="A23" s="9" t="s">
        <v>392</v>
      </c>
      <c r="B23" s="9" t="s">
        <v>389</v>
      </c>
      <c r="C23" s="9" t="s">
        <v>390</v>
      </c>
      <c r="D23" s="9" t="s">
        <v>1501</v>
      </c>
      <c r="E23" s="9" t="s">
        <v>1506</v>
      </c>
      <c r="F23" s="9" t="s">
        <v>1382</v>
      </c>
      <c r="G23" s="9" t="s">
        <v>83</v>
      </c>
      <c r="H23" s="9" t="s">
        <v>73</v>
      </c>
      <c r="I23" s="9" t="s">
        <v>1386</v>
      </c>
      <c r="J23" s="9" t="s">
        <v>1560</v>
      </c>
      <c r="K23" s="9" t="s">
        <v>361</v>
      </c>
      <c r="L23" s="9" t="s">
        <v>1531</v>
      </c>
      <c r="M23" s="9" t="s">
        <v>1532</v>
      </c>
      <c r="N23" s="9" t="s">
        <v>73</v>
      </c>
      <c r="O23" s="9" t="s">
        <v>73</v>
      </c>
    </row>
    <row r="24" spans="1:15" ht="45" x14ac:dyDescent="0.25">
      <c r="A24" s="9" t="s">
        <v>403</v>
      </c>
      <c r="B24" s="9" t="s">
        <v>401</v>
      </c>
      <c r="C24" s="9" t="s">
        <v>402</v>
      </c>
      <c r="D24" s="9" t="s">
        <v>1502</v>
      </c>
      <c r="E24" s="9" t="s">
        <v>1507</v>
      </c>
      <c r="F24" s="9" t="s">
        <v>1454</v>
      </c>
      <c r="G24" s="9" t="s">
        <v>83</v>
      </c>
      <c r="H24" s="9" t="s">
        <v>73</v>
      </c>
      <c r="I24" s="9" t="s">
        <v>1386</v>
      </c>
      <c r="J24" s="9" t="s">
        <v>1560</v>
      </c>
      <c r="K24" s="9" t="s">
        <v>361</v>
      </c>
      <c r="L24" s="9" t="s">
        <v>73</v>
      </c>
      <c r="M24" s="9" t="s">
        <v>1533</v>
      </c>
      <c r="N24" s="9" t="s">
        <v>73</v>
      </c>
      <c r="O24" s="9" t="s">
        <v>73</v>
      </c>
    </row>
    <row r="25" spans="1:15" ht="30" x14ac:dyDescent="0.25">
      <c r="A25" s="9" t="s">
        <v>1589</v>
      </c>
      <c r="B25" s="9" t="s">
        <v>408</v>
      </c>
      <c r="C25" s="9" t="s">
        <v>409</v>
      </c>
      <c r="D25" s="9" t="s">
        <v>1503</v>
      </c>
      <c r="E25" s="9" t="s">
        <v>1590</v>
      </c>
      <c r="F25" s="9" t="s">
        <v>1509</v>
      </c>
      <c r="G25" s="9" t="s">
        <v>83</v>
      </c>
      <c r="H25" s="9" t="s">
        <v>1522</v>
      </c>
      <c r="I25" s="9" t="s">
        <v>1386</v>
      </c>
      <c r="J25" s="9" t="s">
        <v>1560</v>
      </c>
      <c r="K25" s="9" t="s">
        <v>361</v>
      </c>
      <c r="L25" s="9" t="s">
        <v>73</v>
      </c>
      <c r="M25" s="9" t="s">
        <v>1534</v>
      </c>
      <c r="N25" s="9" t="s">
        <v>73</v>
      </c>
      <c r="O25" s="9" t="s">
        <v>73</v>
      </c>
    </row>
    <row r="26" spans="1:15" x14ac:dyDescent="0.25">
      <c r="A26" s="9" t="s">
        <v>422</v>
      </c>
      <c r="B26" s="9" t="s">
        <v>420</v>
      </c>
      <c r="C26" s="9" t="s">
        <v>421</v>
      </c>
      <c r="D26" s="9" t="s">
        <v>1504</v>
      </c>
      <c r="E26" s="9" t="s">
        <v>1451</v>
      </c>
      <c r="F26" s="9" t="s">
        <v>1452</v>
      </c>
      <c r="G26" s="9" t="s">
        <v>83</v>
      </c>
      <c r="H26" s="9" t="s">
        <v>73</v>
      </c>
      <c r="I26" s="9" t="s">
        <v>1386</v>
      </c>
      <c r="J26" s="9" t="s">
        <v>1560</v>
      </c>
      <c r="K26" s="9" t="s">
        <v>361</v>
      </c>
      <c r="L26" s="9" t="s">
        <v>73</v>
      </c>
      <c r="M26" s="9" t="s">
        <v>1535</v>
      </c>
      <c r="N26" s="9" t="s">
        <v>73</v>
      </c>
      <c r="O26" s="9" t="s">
        <v>73</v>
      </c>
    </row>
    <row r="27" spans="1:15" ht="150" x14ac:dyDescent="0.25">
      <c r="A27" s="9" t="s">
        <v>1591</v>
      </c>
      <c r="B27" s="9" t="s">
        <v>427</v>
      </c>
      <c r="C27" s="9" t="s">
        <v>428</v>
      </c>
      <c r="D27" s="9" t="s">
        <v>1505</v>
      </c>
      <c r="E27" s="9" t="s">
        <v>1592</v>
      </c>
      <c r="F27" s="9" t="s">
        <v>1593</v>
      </c>
      <c r="G27" s="9" t="s">
        <v>83</v>
      </c>
      <c r="H27" s="9" t="s">
        <v>1401</v>
      </c>
      <c r="I27" s="9" t="s">
        <v>1594</v>
      </c>
      <c r="J27" s="9" t="s">
        <v>1595</v>
      </c>
      <c r="K27" s="9" t="s">
        <v>361</v>
      </c>
      <c r="L27" s="9" t="s">
        <v>73</v>
      </c>
      <c r="M27" s="9" t="s">
        <v>431</v>
      </c>
      <c r="N27" s="9" t="s">
        <v>73</v>
      </c>
      <c r="O27" s="9" t="s">
        <v>73</v>
      </c>
    </row>
    <row r="28" spans="1:15" ht="75" x14ac:dyDescent="0.25">
      <c r="A28" s="9" t="s">
        <v>517</v>
      </c>
      <c r="B28" s="9" t="s">
        <v>515</v>
      </c>
      <c r="C28" s="9" t="s">
        <v>516</v>
      </c>
      <c r="D28" s="9" t="s">
        <v>1544</v>
      </c>
      <c r="E28" s="9" t="s">
        <v>276</v>
      </c>
      <c r="F28" s="9" t="s">
        <v>277</v>
      </c>
      <c r="G28" s="9" t="s">
        <v>83</v>
      </c>
      <c r="H28" s="9" t="s">
        <v>73</v>
      </c>
      <c r="I28" s="9" t="s">
        <v>1386</v>
      </c>
      <c r="J28" s="9" t="s">
        <v>1365</v>
      </c>
      <c r="K28" s="9" t="s">
        <v>361</v>
      </c>
      <c r="L28" s="9" t="s">
        <v>73</v>
      </c>
      <c r="M28" s="9" t="s">
        <v>1550</v>
      </c>
      <c r="N28" s="9" t="s">
        <v>73</v>
      </c>
      <c r="O28" s="9" t="s">
        <v>73</v>
      </c>
    </row>
    <row r="29" spans="1:15" ht="150" x14ac:dyDescent="0.25">
      <c r="A29" s="9" t="s">
        <v>525</v>
      </c>
      <c r="B29" s="9" t="s">
        <v>522</v>
      </c>
      <c r="C29" s="9" t="s">
        <v>523</v>
      </c>
      <c r="D29" s="9" t="s">
        <v>1545</v>
      </c>
      <c r="E29" s="9" t="s">
        <v>1417</v>
      </c>
      <c r="F29" s="9" t="s">
        <v>1418</v>
      </c>
      <c r="G29" s="9" t="s">
        <v>83</v>
      </c>
      <c r="H29" s="9" t="s">
        <v>1548</v>
      </c>
      <c r="I29" s="9" t="s">
        <v>1386</v>
      </c>
      <c r="J29" s="9" t="s">
        <v>1562</v>
      </c>
      <c r="K29" s="9" t="s">
        <v>361</v>
      </c>
      <c r="L29" s="9" t="s">
        <v>73</v>
      </c>
      <c r="M29" s="9" t="s">
        <v>1596</v>
      </c>
      <c r="N29" s="9" t="s">
        <v>73</v>
      </c>
      <c r="O29" s="9" t="s">
        <v>73</v>
      </c>
    </row>
    <row r="31" spans="1:15" ht="15.75" thickBot="1" x14ac:dyDescent="0.3"/>
    <row r="32" spans="1:15" ht="32.25" thickBot="1" x14ac:dyDescent="0.3">
      <c r="A32" s="99" t="s">
        <v>1371</v>
      </c>
      <c r="B32" s="98" t="s">
        <v>1372</v>
      </c>
      <c r="C32" s="73" t="s">
        <v>1366</v>
      </c>
      <c r="D32" s="75" t="s">
        <v>1370</v>
      </c>
    </row>
    <row r="33" spans="1:4" ht="15.75" x14ac:dyDescent="0.25">
      <c r="A33" s="76" t="s">
        <v>1359</v>
      </c>
      <c r="B33" s="78"/>
      <c r="C33" s="79"/>
      <c r="D33" s="81"/>
    </row>
    <row r="34" spans="1:4" ht="15.75" x14ac:dyDescent="0.25">
      <c r="A34" s="82" t="s">
        <v>1361</v>
      </c>
      <c r="B34" s="84"/>
      <c r="C34" s="85"/>
      <c r="D34" s="87"/>
    </row>
    <row r="35" spans="1:4" ht="15.75" x14ac:dyDescent="0.25">
      <c r="A35" s="88" t="s">
        <v>204</v>
      </c>
      <c r="B35" s="84" t="s">
        <v>1367</v>
      </c>
      <c r="C35" s="85"/>
      <c r="D35" s="87">
        <v>2</v>
      </c>
    </row>
    <row r="36" spans="1:4" ht="15.75" x14ac:dyDescent="0.25">
      <c r="A36" s="89" t="s">
        <v>43</v>
      </c>
      <c r="B36" s="100" t="s">
        <v>1365</v>
      </c>
      <c r="C36" s="101"/>
      <c r="D36" s="103">
        <v>1</v>
      </c>
    </row>
    <row r="37" spans="1:4" ht="15.75" x14ac:dyDescent="0.25">
      <c r="A37" s="90" t="s">
        <v>282</v>
      </c>
      <c r="B37" s="84" t="s">
        <v>1367</v>
      </c>
      <c r="C37" s="85">
        <v>1</v>
      </c>
      <c r="D37" s="87">
        <v>4</v>
      </c>
    </row>
    <row r="38" spans="1:4" ht="15.75" x14ac:dyDescent="0.25">
      <c r="A38" s="91" t="s">
        <v>361</v>
      </c>
      <c r="B38" s="84" t="s">
        <v>1368</v>
      </c>
      <c r="C38" s="85">
        <v>2</v>
      </c>
      <c r="D38" s="87"/>
    </row>
    <row r="39" spans="1:4" ht="16.5" thickBot="1" x14ac:dyDescent="0.3">
      <c r="A39" s="92" t="s">
        <v>100</v>
      </c>
      <c r="B39" s="94" t="s">
        <v>1369</v>
      </c>
      <c r="C39" s="95"/>
      <c r="D39" s="9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Final Ph WIPsumm 29APR22</vt:lpstr>
      <vt:lpstr>Final Ph TBDsumm 29APR22</vt:lpstr>
      <vt:lpstr>TBD</vt:lpstr>
      <vt:lpstr>wip</vt:lpstr>
      <vt:lpstr>TBD Sheet</vt:lpstr>
      <vt:lpstr>WIP Sheet</vt:lpstr>
      <vt:lpstr>'Final Ph TBDsumm 29APR22'!General_Status</vt:lpstr>
      <vt:lpstr>'Final Ph WIPsumm 29APR22'!General_Status</vt:lpstr>
      <vt:lpstr>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Lee Carlson</cp:lastModifiedBy>
  <dcterms:created xsi:type="dcterms:W3CDTF">2022-04-28T21:33:16Z</dcterms:created>
  <dcterms:modified xsi:type="dcterms:W3CDTF">2022-04-29T21:48:47Z</dcterms:modified>
</cp:coreProperties>
</file>