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W:\$ AviaGlobalGroup\AGG Client Info\Peregrine\G150 STC CnC\G150 Campaign\Archive\"/>
    </mc:Choice>
  </mc:AlternateContent>
  <xr:revisionPtr revIDLastSave="0" documentId="8_{06A0AA41-B15E-443D-B12D-AC95D3CA95D4}" xr6:coauthVersionLast="47" xr6:coauthVersionMax="47" xr10:uidLastSave="{00000000-0000-0000-0000-000000000000}"/>
  <bookViews>
    <workbookView xWindow="-120" yWindow="-120" windowWidth="19440" windowHeight="15000" xr2:uid="{EC01BE8C-5A73-421A-984E-A1F3B13521E9}"/>
  </bookViews>
  <sheets>
    <sheet name="rzjet merge" sheetId="2" r:id="rId1"/>
    <sheet name="N-Numbers" sheetId="3" r:id="rId2"/>
    <sheet name="Part 135" sheetId="9" r:id="rId3"/>
    <sheet name="By serial number" sheetId="5" r:id="rId4"/>
    <sheet name="Part 135 Data" sheetId="12" r:id="rId5"/>
    <sheet name="NBAA Data" sheetId="10" r:id="rId6"/>
    <sheet name="Sheet7" sheetId="11" r:id="rId7"/>
    <sheet name="Sheet6" sheetId="8" r:id="rId8"/>
    <sheet name="Sheet5" sheetId="7" r:id="rId9"/>
    <sheet name="Sheet2" sheetId="4" r:id="rId10"/>
    <sheet name="Sheet1" sheetId="1" r:id="rId11"/>
    <sheet name="ICAO Country Codes" sheetId="6" r:id="rId12"/>
  </sheets>
  <definedNames>
    <definedName name="_xlnm._FilterDatabase" localSheetId="3" hidden="1">'By serial number'!$A$1:$N$125</definedName>
    <definedName name="_xlnm._FilterDatabase" localSheetId="5" hidden="1">'NBAA Data'!$A$1:$AB$236</definedName>
    <definedName name="_xlnm._FilterDatabase" localSheetId="1" hidden="1">'N-Numbers'!$A$1:$M$127</definedName>
    <definedName name="_xlnm._FilterDatabase" localSheetId="0" hidden="1">'rzjet merge'!$A$1:$AW$65289</definedName>
    <definedName name="_xlnm._FilterDatabase" localSheetId="9" hidden="1">Sheet2!$A$1:$BK$193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122" i="10" l="1"/>
  <c r="AM105" i="10"/>
  <c r="AO92" i="10"/>
  <c r="AO64" i="10"/>
  <c r="AO57" i="10"/>
  <c r="AM87" i="10"/>
  <c r="AK87" i="10"/>
  <c r="AL87" i="10" s="1"/>
  <c r="AH87" i="10"/>
  <c r="AG87" i="10"/>
  <c r="AM82" i="10"/>
  <c r="AK82" i="10"/>
  <c r="AL82" i="10" s="1"/>
  <c r="AH82" i="10"/>
  <c r="AG82" i="10"/>
  <c r="AM77" i="10"/>
  <c r="AK77" i="10"/>
  <c r="AL77" i="10" s="1"/>
  <c r="AH77" i="10"/>
  <c r="AG77" i="10"/>
  <c r="AM52" i="10"/>
  <c r="AK52" i="10"/>
  <c r="AL52" i="10" s="1"/>
  <c r="AH52" i="10"/>
  <c r="AG52" i="10"/>
  <c r="AM47" i="10"/>
  <c r="AK47" i="10"/>
  <c r="AL47" i="10" s="1"/>
  <c r="AH47" i="10"/>
  <c r="AG47" i="10"/>
  <c r="AM42" i="10"/>
  <c r="AK42" i="10"/>
  <c r="AL42" i="10" s="1"/>
  <c r="AH42" i="10"/>
  <c r="AG42" i="10"/>
  <c r="AM37" i="10"/>
  <c r="AK37" i="10"/>
  <c r="AL37" i="10" s="1"/>
  <c r="AH37" i="10"/>
  <c r="AG37" i="10"/>
  <c r="AM32" i="10"/>
  <c r="AK32" i="10"/>
  <c r="AL32" i="10" s="1"/>
  <c r="AH32" i="10"/>
  <c r="AG32" i="10"/>
  <c r="U1" i="10"/>
  <c r="S1" i="10"/>
  <c r="T1" i="10"/>
  <c r="M1" i="10"/>
  <c r="N1" i="10"/>
  <c r="O1" i="10"/>
  <c r="P1" i="10"/>
  <c r="Q1" i="10"/>
  <c r="R1" i="10"/>
  <c r="L1" i="10"/>
  <c r="AM127" i="10"/>
  <c r="AK127" i="10"/>
  <c r="AL127" i="10" s="1"/>
  <c r="AH127" i="10"/>
  <c r="AG127" i="10"/>
  <c r="AJ122" i="10"/>
  <c r="AH122" i="10"/>
  <c r="AG122" i="10"/>
  <c r="AN116" i="10"/>
  <c r="AM116" i="10"/>
  <c r="AJ116" i="10"/>
  <c r="AH116" i="10"/>
  <c r="AG116" i="10"/>
  <c r="AN110" i="10"/>
  <c r="AM110" i="10"/>
  <c r="AJ110" i="10"/>
  <c r="AH110" i="10"/>
  <c r="AG110" i="10"/>
  <c r="AJ105" i="10"/>
  <c r="AK105" i="10" s="1"/>
  <c r="AL105" i="10" s="1"/>
  <c r="AH105" i="10"/>
  <c r="AG105" i="10"/>
  <c r="AN99" i="10"/>
  <c r="AM99" i="10"/>
  <c r="AJ99" i="10"/>
  <c r="AH99" i="10"/>
  <c r="AG99" i="10"/>
  <c r="AN92" i="10"/>
  <c r="AM92" i="10"/>
  <c r="AJ92" i="10"/>
  <c r="AH92" i="10"/>
  <c r="AG92" i="10"/>
  <c r="AN71" i="10"/>
  <c r="AM71" i="10"/>
  <c r="AJ71" i="10"/>
  <c r="AK71" i="10" s="1"/>
  <c r="AL71" i="10" s="1"/>
  <c r="AH71" i="10"/>
  <c r="AG71" i="10"/>
  <c r="AN64" i="10"/>
  <c r="AM64" i="10"/>
  <c r="AL64" i="10"/>
  <c r="AH64" i="10"/>
  <c r="AG64" i="10"/>
  <c r="AN57" i="10"/>
  <c r="AM57" i="10"/>
  <c r="AH57" i="10"/>
  <c r="AG57" i="10"/>
  <c r="AN26" i="10"/>
  <c r="AM26" i="10"/>
  <c r="AK26" i="10"/>
  <c r="AL26" i="10" s="1"/>
  <c r="AH26" i="10"/>
  <c r="AG26" i="10"/>
  <c r="AN20" i="10"/>
  <c r="AM20" i="10"/>
  <c r="AJ20" i="10"/>
  <c r="AH20" i="10"/>
  <c r="AG20" i="10"/>
  <c r="AN14" i="10"/>
  <c r="AM14" i="10"/>
  <c r="AJ14" i="10"/>
  <c r="AH14" i="10"/>
  <c r="AG14" i="10"/>
  <c r="AN8" i="10"/>
  <c r="AM8" i="10"/>
  <c r="AJ8" i="10"/>
  <c r="AH8" i="10"/>
  <c r="AG8" i="10"/>
  <c r="AN2" i="10"/>
  <c r="AM2" i="10"/>
  <c r="AJ2" i="10"/>
  <c r="AK2" i="10" s="1"/>
  <c r="AL2" i="10" s="1"/>
  <c r="AH2" i="10"/>
  <c r="AG2" i="10"/>
  <c r="U110" i="10"/>
  <c r="U82" i="10"/>
  <c r="U89" i="10"/>
  <c r="U94" i="10"/>
  <c r="U93" i="10"/>
  <c r="U60" i="10"/>
  <c r="D216" i="10"/>
  <c r="D215" i="10"/>
  <c r="D214" i="10"/>
  <c r="D213" i="10"/>
  <c r="D211" i="10"/>
  <c r="D210" i="10"/>
  <c r="D209" i="10"/>
  <c r="D184" i="10"/>
  <c r="D154" i="10"/>
  <c r="D139" i="10"/>
  <c r="D138" i="10"/>
  <c r="D106" i="10"/>
  <c r="D105" i="10"/>
  <c r="D104" i="10"/>
  <c r="D103" i="10"/>
  <c r="D102" i="10"/>
  <c r="D100" i="10"/>
  <c r="D99" i="10"/>
  <c r="D98" i="10"/>
  <c r="D95" i="10"/>
  <c r="D92" i="10"/>
  <c r="D84" i="10"/>
  <c r="D65" i="10"/>
  <c r="D64" i="10"/>
  <c r="D63" i="10"/>
  <c r="D62" i="10"/>
  <c r="D55" i="10"/>
  <c r="D50" i="10"/>
  <c r="D47" i="10"/>
  <c r="D28" i="10"/>
  <c r="D16" i="10"/>
  <c r="D15" i="10"/>
  <c r="D13" i="10"/>
  <c r="U127" i="10"/>
  <c r="U122" i="10"/>
  <c r="U116" i="10"/>
  <c r="U88" i="10"/>
  <c r="U87" i="10"/>
  <c r="U77" i="10"/>
  <c r="U71" i="10"/>
  <c r="U59" i="10"/>
  <c r="U58" i="10"/>
  <c r="U57" i="10"/>
  <c r="U52" i="10"/>
  <c r="U42" i="10"/>
  <c r="U37" i="10"/>
  <c r="U32" i="10"/>
  <c r="U26" i="10"/>
  <c r="U21" i="10"/>
  <c r="U20" i="10"/>
  <c r="U14" i="10"/>
  <c r="U8" i="10"/>
  <c r="U2" i="10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2" i="9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2" i="3"/>
  <c r="G5" i="3"/>
  <c r="H5" i="5" s="1"/>
  <c r="G6" i="3"/>
  <c r="H6" i="5" s="1"/>
  <c r="G9" i="3"/>
  <c r="H9" i="5" s="1"/>
  <c r="G10" i="3"/>
  <c r="H10" i="5" s="1"/>
  <c r="G13" i="3"/>
  <c r="H13" i="5" s="1"/>
  <c r="G14" i="3"/>
  <c r="H14" i="5" s="1"/>
  <c r="G17" i="3"/>
  <c r="H17" i="5" s="1"/>
  <c r="G18" i="3"/>
  <c r="H18" i="5" s="1"/>
  <c r="G21" i="3"/>
  <c r="H21" i="5" s="1"/>
  <c r="G22" i="3"/>
  <c r="H22" i="5" s="1"/>
  <c r="G25" i="3"/>
  <c r="H25" i="5" s="1"/>
  <c r="G26" i="3"/>
  <c r="H26" i="5" s="1"/>
  <c r="G29" i="3"/>
  <c r="H29" i="5" s="1"/>
  <c r="G30" i="3"/>
  <c r="H30" i="5" s="1"/>
  <c r="G33" i="3"/>
  <c r="H33" i="5" s="1"/>
  <c r="G34" i="3"/>
  <c r="H34" i="5" s="1"/>
  <c r="G46" i="3"/>
  <c r="H46" i="5" s="1"/>
  <c r="G68" i="3"/>
  <c r="H68" i="5" s="1"/>
  <c r="C68" i="5"/>
  <c r="C46" i="5"/>
  <c r="J112" i="5"/>
  <c r="J101" i="5"/>
  <c r="J97" i="5"/>
  <c r="J95" i="5"/>
  <c r="J91" i="5"/>
  <c r="J89" i="5"/>
  <c r="J74" i="5"/>
  <c r="J65" i="5"/>
  <c r="J54" i="5"/>
  <c r="J23" i="5"/>
  <c r="I112" i="5"/>
  <c r="I101" i="5"/>
  <c r="I97" i="5"/>
  <c r="I95" i="5"/>
  <c r="I91" i="5"/>
  <c r="I89" i="5"/>
  <c r="I74" i="5"/>
  <c r="I65" i="5"/>
  <c r="I54" i="5"/>
  <c r="I23" i="5"/>
  <c r="G112" i="5"/>
  <c r="G101" i="5"/>
  <c r="G97" i="5"/>
  <c r="G95" i="5"/>
  <c r="G91" i="5"/>
  <c r="G89" i="5"/>
  <c r="G74" i="5"/>
  <c r="G65" i="5"/>
  <c r="G54" i="5"/>
  <c r="G23" i="5"/>
  <c r="B112" i="5"/>
  <c r="B101" i="5"/>
  <c r="B97" i="5"/>
  <c r="B95" i="5"/>
  <c r="B91" i="5"/>
  <c r="B89" i="5"/>
  <c r="B74" i="5"/>
  <c r="B65" i="5"/>
  <c r="B54" i="5"/>
  <c r="B23" i="5"/>
  <c r="B3" i="5"/>
  <c r="E3" i="5"/>
  <c r="F3" i="5"/>
  <c r="B4" i="5"/>
  <c r="E4" i="5"/>
  <c r="F4" i="5"/>
  <c r="B5" i="5"/>
  <c r="E5" i="5"/>
  <c r="F5" i="5"/>
  <c r="B6" i="5"/>
  <c r="E6" i="5"/>
  <c r="F6" i="5"/>
  <c r="B7" i="5"/>
  <c r="E7" i="5"/>
  <c r="F7" i="5"/>
  <c r="B8" i="5"/>
  <c r="E8" i="5"/>
  <c r="F8" i="5"/>
  <c r="B9" i="5"/>
  <c r="E9" i="5"/>
  <c r="F9" i="5"/>
  <c r="B10" i="5"/>
  <c r="E10" i="5"/>
  <c r="F10" i="5"/>
  <c r="B11" i="5"/>
  <c r="E11" i="5"/>
  <c r="F11" i="5"/>
  <c r="B12" i="5"/>
  <c r="E12" i="5"/>
  <c r="F12" i="5"/>
  <c r="B13" i="5"/>
  <c r="E13" i="5"/>
  <c r="F13" i="5"/>
  <c r="B14" i="5"/>
  <c r="E14" i="5"/>
  <c r="F14" i="5"/>
  <c r="B15" i="5"/>
  <c r="E15" i="5"/>
  <c r="F15" i="5"/>
  <c r="B16" i="5"/>
  <c r="E16" i="5"/>
  <c r="F16" i="5"/>
  <c r="B17" i="5"/>
  <c r="E17" i="5"/>
  <c r="F17" i="5"/>
  <c r="B18" i="5"/>
  <c r="E18" i="5"/>
  <c r="F18" i="5"/>
  <c r="B19" i="5"/>
  <c r="E19" i="5"/>
  <c r="F19" i="5"/>
  <c r="B20" i="5"/>
  <c r="E20" i="5"/>
  <c r="F20" i="5"/>
  <c r="B21" i="5"/>
  <c r="E21" i="5"/>
  <c r="F21" i="5"/>
  <c r="B22" i="5"/>
  <c r="E22" i="5"/>
  <c r="F22" i="5"/>
  <c r="F23" i="5"/>
  <c r="B24" i="5"/>
  <c r="E24" i="5"/>
  <c r="F24" i="5"/>
  <c r="B25" i="5"/>
  <c r="E25" i="5"/>
  <c r="F25" i="5"/>
  <c r="B26" i="5"/>
  <c r="E26" i="5"/>
  <c r="F26" i="5"/>
  <c r="B27" i="5"/>
  <c r="E27" i="5"/>
  <c r="F27" i="5"/>
  <c r="B28" i="5"/>
  <c r="E28" i="5"/>
  <c r="F28" i="5"/>
  <c r="B29" i="5"/>
  <c r="E29" i="5"/>
  <c r="F29" i="5"/>
  <c r="B30" i="5"/>
  <c r="E30" i="5"/>
  <c r="F30" i="5"/>
  <c r="B31" i="5"/>
  <c r="E31" i="5"/>
  <c r="F31" i="5"/>
  <c r="B32" i="5"/>
  <c r="E32" i="5"/>
  <c r="F32" i="5"/>
  <c r="B33" i="5"/>
  <c r="E33" i="5"/>
  <c r="F33" i="5"/>
  <c r="B34" i="5"/>
  <c r="E34" i="5"/>
  <c r="F34" i="5"/>
  <c r="B35" i="5"/>
  <c r="E35" i="5"/>
  <c r="F35" i="5"/>
  <c r="B36" i="5"/>
  <c r="E36" i="5"/>
  <c r="F36" i="5"/>
  <c r="B37" i="5"/>
  <c r="E37" i="5"/>
  <c r="F37" i="5"/>
  <c r="B38" i="5"/>
  <c r="E38" i="5"/>
  <c r="F38" i="5"/>
  <c r="B39" i="5"/>
  <c r="E39" i="5"/>
  <c r="F39" i="5"/>
  <c r="B40" i="5"/>
  <c r="E40" i="5"/>
  <c r="F40" i="5"/>
  <c r="B41" i="5"/>
  <c r="E41" i="5"/>
  <c r="F41" i="5"/>
  <c r="B42" i="5"/>
  <c r="E42" i="5"/>
  <c r="F42" i="5"/>
  <c r="B43" i="5"/>
  <c r="E43" i="5"/>
  <c r="F43" i="5"/>
  <c r="B44" i="5"/>
  <c r="E44" i="5"/>
  <c r="F44" i="5"/>
  <c r="B45" i="5"/>
  <c r="E45" i="5"/>
  <c r="F45" i="5"/>
  <c r="B46" i="5"/>
  <c r="F46" i="5"/>
  <c r="B47" i="5"/>
  <c r="E47" i="5"/>
  <c r="F47" i="5"/>
  <c r="B48" i="5"/>
  <c r="E48" i="5"/>
  <c r="F48" i="5"/>
  <c r="B49" i="5"/>
  <c r="E49" i="5"/>
  <c r="F49" i="5"/>
  <c r="B50" i="5"/>
  <c r="E50" i="5"/>
  <c r="F50" i="5"/>
  <c r="B51" i="5"/>
  <c r="E51" i="5"/>
  <c r="F51" i="5"/>
  <c r="B52" i="5"/>
  <c r="E52" i="5"/>
  <c r="F52" i="5"/>
  <c r="B53" i="5"/>
  <c r="E53" i="5"/>
  <c r="F53" i="5"/>
  <c r="E54" i="5"/>
  <c r="F54" i="5"/>
  <c r="B55" i="5"/>
  <c r="E55" i="5"/>
  <c r="F55" i="5"/>
  <c r="B56" i="5"/>
  <c r="E56" i="5"/>
  <c r="F56" i="5"/>
  <c r="B57" i="5"/>
  <c r="E57" i="5"/>
  <c r="F57" i="5"/>
  <c r="B58" i="5"/>
  <c r="E58" i="5"/>
  <c r="F58" i="5"/>
  <c r="B59" i="5"/>
  <c r="E59" i="5"/>
  <c r="F59" i="5"/>
  <c r="B60" i="5"/>
  <c r="E60" i="5"/>
  <c r="F60" i="5"/>
  <c r="B61" i="5"/>
  <c r="E61" i="5"/>
  <c r="F61" i="5"/>
  <c r="B62" i="5"/>
  <c r="E62" i="5"/>
  <c r="F62" i="5"/>
  <c r="B63" i="5"/>
  <c r="E63" i="5"/>
  <c r="F63" i="5"/>
  <c r="B64" i="5"/>
  <c r="E64" i="5"/>
  <c r="F64" i="5"/>
  <c r="E65" i="5"/>
  <c r="F65" i="5"/>
  <c r="B66" i="5"/>
  <c r="E66" i="5"/>
  <c r="F66" i="5"/>
  <c r="B67" i="5"/>
  <c r="E67" i="5"/>
  <c r="F67" i="5"/>
  <c r="B68" i="5"/>
  <c r="F68" i="5"/>
  <c r="B69" i="5"/>
  <c r="E69" i="5"/>
  <c r="F69" i="5"/>
  <c r="B70" i="5"/>
  <c r="E70" i="5"/>
  <c r="F70" i="5"/>
  <c r="B71" i="5"/>
  <c r="E71" i="5"/>
  <c r="F71" i="5"/>
  <c r="B72" i="5"/>
  <c r="E72" i="5"/>
  <c r="F72" i="5"/>
  <c r="B73" i="5"/>
  <c r="E73" i="5"/>
  <c r="F73" i="5"/>
  <c r="E74" i="5"/>
  <c r="F74" i="5"/>
  <c r="B75" i="5"/>
  <c r="E75" i="5"/>
  <c r="F75" i="5"/>
  <c r="B76" i="5"/>
  <c r="E76" i="5"/>
  <c r="F76" i="5"/>
  <c r="B77" i="5"/>
  <c r="E77" i="5"/>
  <c r="F77" i="5"/>
  <c r="B78" i="5"/>
  <c r="E78" i="5"/>
  <c r="F78" i="5"/>
  <c r="B79" i="5"/>
  <c r="E79" i="5"/>
  <c r="F79" i="5"/>
  <c r="B80" i="5"/>
  <c r="E80" i="5"/>
  <c r="F80" i="5"/>
  <c r="B81" i="5"/>
  <c r="E81" i="5"/>
  <c r="F81" i="5"/>
  <c r="B82" i="5"/>
  <c r="E82" i="5"/>
  <c r="F82" i="5"/>
  <c r="B83" i="5"/>
  <c r="E83" i="5"/>
  <c r="F83" i="5"/>
  <c r="B84" i="5"/>
  <c r="E84" i="5"/>
  <c r="F84" i="5"/>
  <c r="B85" i="5"/>
  <c r="E85" i="5"/>
  <c r="F85" i="5"/>
  <c r="B86" i="5"/>
  <c r="E86" i="5"/>
  <c r="F86" i="5"/>
  <c r="B87" i="5"/>
  <c r="E87" i="5"/>
  <c r="F87" i="5"/>
  <c r="B88" i="5"/>
  <c r="E88" i="5"/>
  <c r="F88" i="5"/>
  <c r="E89" i="5"/>
  <c r="F89" i="5"/>
  <c r="B90" i="5"/>
  <c r="E90" i="5"/>
  <c r="F90" i="5"/>
  <c r="E91" i="5"/>
  <c r="F91" i="5"/>
  <c r="B92" i="5"/>
  <c r="E92" i="5"/>
  <c r="F92" i="5"/>
  <c r="B93" i="5"/>
  <c r="E93" i="5"/>
  <c r="F93" i="5"/>
  <c r="B94" i="5"/>
  <c r="E94" i="5"/>
  <c r="F94" i="5"/>
  <c r="E95" i="5"/>
  <c r="F95" i="5"/>
  <c r="B96" i="5"/>
  <c r="E96" i="5"/>
  <c r="F96" i="5"/>
  <c r="E97" i="5"/>
  <c r="F97" i="5"/>
  <c r="B98" i="5"/>
  <c r="E98" i="5"/>
  <c r="F98" i="5"/>
  <c r="B99" i="5"/>
  <c r="E99" i="5"/>
  <c r="F99" i="5"/>
  <c r="B100" i="5"/>
  <c r="E100" i="5"/>
  <c r="F100" i="5"/>
  <c r="E101" i="5"/>
  <c r="F101" i="5"/>
  <c r="B102" i="5"/>
  <c r="E102" i="5"/>
  <c r="F102" i="5"/>
  <c r="B103" i="5"/>
  <c r="E103" i="5"/>
  <c r="F103" i="5"/>
  <c r="B104" i="5"/>
  <c r="E104" i="5"/>
  <c r="F104" i="5"/>
  <c r="B105" i="5"/>
  <c r="E105" i="5"/>
  <c r="F105" i="5"/>
  <c r="B106" i="5"/>
  <c r="E106" i="5"/>
  <c r="F106" i="5"/>
  <c r="B107" i="5"/>
  <c r="E107" i="5"/>
  <c r="F107" i="5"/>
  <c r="B108" i="5"/>
  <c r="E108" i="5"/>
  <c r="F108" i="5"/>
  <c r="B109" i="5"/>
  <c r="E109" i="5"/>
  <c r="F109" i="5"/>
  <c r="B110" i="5"/>
  <c r="E110" i="5"/>
  <c r="F110" i="5"/>
  <c r="B111" i="5"/>
  <c r="E111" i="5"/>
  <c r="F111" i="5"/>
  <c r="E112" i="5"/>
  <c r="F112" i="5"/>
  <c r="B113" i="5"/>
  <c r="E113" i="5"/>
  <c r="F113" i="5"/>
  <c r="B114" i="5"/>
  <c r="E114" i="5"/>
  <c r="F114" i="5"/>
  <c r="B115" i="5"/>
  <c r="E115" i="5"/>
  <c r="F115" i="5"/>
  <c r="B116" i="5"/>
  <c r="E116" i="5"/>
  <c r="F116" i="5"/>
  <c r="B117" i="5"/>
  <c r="E117" i="5"/>
  <c r="F117" i="5"/>
  <c r="B118" i="5"/>
  <c r="E118" i="5"/>
  <c r="F118" i="5"/>
  <c r="B119" i="5"/>
  <c r="E119" i="5"/>
  <c r="F119" i="5"/>
  <c r="B120" i="5"/>
  <c r="E120" i="5"/>
  <c r="F120" i="5"/>
  <c r="B121" i="5"/>
  <c r="E121" i="5"/>
  <c r="F121" i="5"/>
  <c r="B122" i="5"/>
  <c r="E122" i="5"/>
  <c r="F122" i="5"/>
  <c r="B123" i="5"/>
  <c r="E123" i="5"/>
  <c r="F123" i="5"/>
  <c r="B124" i="5"/>
  <c r="E124" i="5"/>
  <c r="F124" i="5"/>
  <c r="B125" i="5"/>
  <c r="E125" i="5"/>
  <c r="F125" i="5"/>
  <c r="E2" i="5"/>
  <c r="F2" i="5"/>
  <c r="B2" i="5"/>
  <c r="P2" i="5"/>
  <c r="Q2" i="5"/>
  <c r="B3" i="3"/>
  <c r="M3" i="3" s="1"/>
  <c r="N3" i="5" s="1"/>
  <c r="B4" i="3"/>
  <c r="I4" i="3" s="1"/>
  <c r="J4" i="5" s="1"/>
  <c r="B5" i="3"/>
  <c r="L5" i="3" s="1"/>
  <c r="M5" i="5" s="1"/>
  <c r="B6" i="3"/>
  <c r="C6" i="5" s="1"/>
  <c r="B7" i="3"/>
  <c r="M7" i="3" s="1"/>
  <c r="N7" i="5" s="1"/>
  <c r="B8" i="3"/>
  <c r="I8" i="3" s="1"/>
  <c r="J8" i="5" s="1"/>
  <c r="B9" i="3"/>
  <c r="L9" i="3" s="1"/>
  <c r="M9" i="5" s="1"/>
  <c r="B10" i="3"/>
  <c r="C10" i="5" s="1"/>
  <c r="B11" i="3"/>
  <c r="M11" i="3" s="1"/>
  <c r="N11" i="5" s="1"/>
  <c r="B12" i="3"/>
  <c r="I12" i="3" s="1"/>
  <c r="J12" i="5" s="1"/>
  <c r="B13" i="3"/>
  <c r="L13" i="3" s="1"/>
  <c r="M13" i="5" s="1"/>
  <c r="B14" i="3"/>
  <c r="C14" i="5" s="1"/>
  <c r="B15" i="3"/>
  <c r="K15" i="3" s="1"/>
  <c r="L15" i="5" s="1"/>
  <c r="B16" i="3"/>
  <c r="I16" i="3" s="1"/>
  <c r="J16" i="5" s="1"/>
  <c r="B17" i="3"/>
  <c r="K17" i="3" s="1"/>
  <c r="L17" i="5" s="1"/>
  <c r="B18" i="3"/>
  <c r="C18" i="5" s="1"/>
  <c r="B19" i="3"/>
  <c r="K19" i="3" s="1"/>
  <c r="L19" i="5" s="1"/>
  <c r="B20" i="3"/>
  <c r="L20" i="3" s="1"/>
  <c r="M20" i="5" s="1"/>
  <c r="B21" i="3"/>
  <c r="K21" i="3" s="1"/>
  <c r="L21" i="5" s="1"/>
  <c r="B22" i="3"/>
  <c r="C22" i="5" s="1"/>
  <c r="B23" i="3"/>
  <c r="K23" i="3" s="1"/>
  <c r="L23" i="5" s="1"/>
  <c r="B24" i="3"/>
  <c r="I24" i="3" s="1"/>
  <c r="J24" i="5" s="1"/>
  <c r="B25" i="3"/>
  <c r="K25" i="3" s="1"/>
  <c r="L25" i="5" s="1"/>
  <c r="B26" i="3"/>
  <c r="C26" i="5" s="1"/>
  <c r="B27" i="3"/>
  <c r="K27" i="3" s="1"/>
  <c r="L27" i="5" s="1"/>
  <c r="B28" i="3"/>
  <c r="L28" i="3" s="1"/>
  <c r="M28" i="5" s="1"/>
  <c r="B29" i="3"/>
  <c r="H29" i="3" s="1"/>
  <c r="I29" i="5" s="1"/>
  <c r="B30" i="3"/>
  <c r="C30" i="5" s="1"/>
  <c r="B31" i="3"/>
  <c r="M31" i="3" s="1"/>
  <c r="N31" i="5" s="1"/>
  <c r="B32" i="3"/>
  <c r="I32" i="3" s="1"/>
  <c r="J32" i="5" s="1"/>
  <c r="B33" i="3"/>
  <c r="L33" i="3" s="1"/>
  <c r="M33" i="5" s="1"/>
  <c r="B34" i="3"/>
  <c r="C34" i="5" s="1"/>
  <c r="B35" i="3"/>
  <c r="C35" i="5" s="1"/>
  <c r="B36" i="3"/>
  <c r="K36" i="3" s="1"/>
  <c r="L36" i="5" s="1"/>
  <c r="B37" i="3"/>
  <c r="H37" i="3" s="1"/>
  <c r="I37" i="5" s="1"/>
  <c r="B38" i="3"/>
  <c r="C38" i="5" s="1"/>
  <c r="B39" i="3"/>
  <c r="C39" i="5" s="1"/>
  <c r="B40" i="3"/>
  <c r="L40" i="3" s="1"/>
  <c r="M40" i="5" s="1"/>
  <c r="B41" i="3"/>
  <c r="M41" i="3" s="1"/>
  <c r="N41" i="5" s="1"/>
  <c r="B42" i="3"/>
  <c r="C42" i="5" s="1"/>
  <c r="B43" i="3"/>
  <c r="C43" i="5" s="1"/>
  <c r="B44" i="3"/>
  <c r="L44" i="3" s="1"/>
  <c r="M44" i="5" s="1"/>
  <c r="B45" i="3"/>
  <c r="F45" i="3" s="1"/>
  <c r="G45" i="5" s="1"/>
  <c r="B47" i="3"/>
  <c r="C47" i="5" s="1"/>
  <c r="B48" i="3"/>
  <c r="I48" i="3" s="1"/>
  <c r="J48" i="5" s="1"/>
  <c r="B49" i="3"/>
  <c r="I49" i="3" s="1"/>
  <c r="J49" i="5" s="1"/>
  <c r="B50" i="3"/>
  <c r="C50" i="5" s="1"/>
  <c r="B51" i="3"/>
  <c r="C51" i="5" s="1"/>
  <c r="B52" i="3"/>
  <c r="I52" i="3" s="1"/>
  <c r="J52" i="5" s="1"/>
  <c r="B53" i="3"/>
  <c r="F53" i="3" s="1"/>
  <c r="G53" i="5" s="1"/>
  <c r="B54" i="3"/>
  <c r="C54" i="5" s="1"/>
  <c r="B55" i="3"/>
  <c r="C55" i="5" s="1"/>
  <c r="B56" i="3"/>
  <c r="K56" i="3" s="1"/>
  <c r="L56" i="5" s="1"/>
  <c r="B57" i="3"/>
  <c r="H57" i="3" s="1"/>
  <c r="I57" i="5" s="1"/>
  <c r="B58" i="3"/>
  <c r="C58" i="5" s="1"/>
  <c r="B59" i="3"/>
  <c r="C59" i="5" s="1"/>
  <c r="B60" i="3"/>
  <c r="I60" i="3" s="1"/>
  <c r="J60" i="5" s="1"/>
  <c r="B61" i="3"/>
  <c r="M61" i="3" s="1"/>
  <c r="N61" i="5" s="1"/>
  <c r="B62" i="3"/>
  <c r="C62" i="5" s="1"/>
  <c r="B63" i="3"/>
  <c r="C63" i="5" s="1"/>
  <c r="B64" i="3"/>
  <c r="I64" i="3" s="1"/>
  <c r="J64" i="5" s="1"/>
  <c r="B65" i="3"/>
  <c r="H65" i="3" s="1"/>
  <c r="B66" i="3"/>
  <c r="C66" i="5" s="1"/>
  <c r="B67" i="3"/>
  <c r="C67" i="5" s="1"/>
  <c r="I68" i="3"/>
  <c r="J68" i="5" s="1"/>
  <c r="B69" i="3"/>
  <c r="M69" i="3" s="1"/>
  <c r="N69" i="5" s="1"/>
  <c r="B70" i="3"/>
  <c r="C70" i="5" s="1"/>
  <c r="B71" i="3"/>
  <c r="C71" i="5" s="1"/>
  <c r="B72" i="3"/>
  <c r="H72" i="3" s="1"/>
  <c r="I72" i="5" s="1"/>
  <c r="B73" i="3"/>
  <c r="C73" i="5" s="1"/>
  <c r="B74" i="3"/>
  <c r="C74" i="5" s="1"/>
  <c r="B75" i="3"/>
  <c r="C75" i="5" s="1"/>
  <c r="B76" i="3"/>
  <c r="F76" i="3" s="1"/>
  <c r="G76" i="5" s="1"/>
  <c r="B77" i="3"/>
  <c r="K77" i="3" s="1"/>
  <c r="L77" i="5" s="1"/>
  <c r="B78" i="3"/>
  <c r="C78" i="5" s="1"/>
  <c r="B79" i="3"/>
  <c r="C79" i="5" s="1"/>
  <c r="B80" i="3"/>
  <c r="L80" i="3" s="1"/>
  <c r="M80" i="5" s="1"/>
  <c r="B81" i="3"/>
  <c r="C81" i="5" s="1"/>
  <c r="B82" i="3"/>
  <c r="C82" i="5" s="1"/>
  <c r="B83" i="3"/>
  <c r="C83" i="5" s="1"/>
  <c r="B84" i="3"/>
  <c r="H84" i="3" s="1"/>
  <c r="I84" i="5" s="1"/>
  <c r="B85" i="3"/>
  <c r="C85" i="5" s="1"/>
  <c r="B86" i="3"/>
  <c r="C86" i="5" s="1"/>
  <c r="B87" i="3"/>
  <c r="C87" i="5" s="1"/>
  <c r="B88" i="3"/>
  <c r="F88" i="3" s="1"/>
  <c r="G88" i="5" s="1"/>
  <c r="B89" i="3"/>
  <c r="C89" i="5" s="1"/>
  <c r="B90" i="3"/>
  <c r="C90" i="5" s="1"/>
  <c r="B91" i="3"/>
  <c r="C91" i="5" s="1"/>
  <c r="B92" i="3"/>
  <c r="F92" i="3" s="1"/>
  <c r="G92" i="5" s="1"/>
  <c r="B93" i="3"/>
  <c r="K93" i="3" s="1"/>
  <c r="L93" i="5" s="1"/>
  <c r="B94" i="3"/>
  <c r="C94" i="5" s="1"/>
  <c r="B95" i="3"/>
  <c r="C95" i="5" s="1"/>
  <c r="B96" i="3"/>
  <c r="L96" i="3" s="1"/>
  <c r="M96" i="5" s="1"/>
  <c r="B97" i="3"/>
  <c r="I97" i="3" s="1"/>
  <c r="B98" i="3"/>
  <c r="C98" i="5" s="1"/>
  <c r="B99" i="3"/>
  <c r="C99" i="5" s="1"/>
  <c r="B100" i="3"/>
  <c r="F100" i="3" s="1"/>
  <c r="G100" i="5" s="1"/>
  <c r="B101" i="3"/>
  <c r="C101" i="5" s="1"/>
  <c r="B102" i="3"/>
  <c r="C102" i="5" s="1"/>
  <c r="B103" i="3"/>
  <c r="C103" i="5" s="1"/>
  <c r="B104" i="3"/>
  <c r="H104" i="3" s="1"/>
  <c r="I104" i="5" s="1"/>
  <c r="B105" i="3"/>
  <c r="C105" i="5" s="1"/>
  <c r="B106" i="3"/>
  <c r="C106" i="5" s="1"/>
  <c r="B107" i="3"/>
  <c r="C107" i="5" s="1"/>
  <c r="B108" i="3"/>
  <c r="F108" i="3" s="1"/>
  <c r="G108" i="5" s="1"/>
  <c r="B109" i="3"/>
  <c r="I109" i="3" s="1"/>
  <c r="J109" i="5" s="1"/>
  <c r="B110" i="3"/>
  <c r="C110" i="5" s="1"/>
  <c r="B111" i="3"/>
  <c r="C111" i="5" s="1"/>
  <c r="B112" i="3"/>
  <c r="L112" i="3" s="1"/>
  <c r="M112" i="5" s="1"/>
  <c r="B113" i="3"/>
  <c r="I113" i="3" s="1"/>
  <c r="J113" i="5" s="1"/>
  <c r="B114" i="3"/>
  <c r="C114" i="5" s="1"/>
  <c r="B115" i="3"/>
  <c r="C115" i="5" s="1"/>
  <c r="B116" i="3"/>
  <c r="F116" i="3" s="1"/>
  <c r="G116" i="5" s="1"/>
  <c r="B117" i="3"/>
  <c r="C117" i="5" s="1"/>
  <c r="B118" i="3"/>
  <c r="C118" i="5" s="1"/>
  <c r="B119" i="3"/>
  <c r="C119" i="5" s="1"/>
  <c r="B120" i="3"/>
  <c r="H120" i="3" s="1"/>
  <c r="I120" i="5" s="1"/>
  <c r="B121" i="3"/>
  <c r="C121" i="5" s="1"/>
  <c r="B122" i="3"/>
  <c r="C122" i="5" s="1"/>
  <c r="B123" i="3"/>
  <c r="C123" i="5" s="1"/>
  <c r="B124" i="3"/>
  <c r="C124" i="5" s="1"/>
  <c r="B125" i="3"/>
  <c r="I125" i="3" s="1"/>
  <c r="J125" i="5" s="1"/>
  <c r="B126" i="3"/>
  <c r="G126" i="3" s="1"/>
  <c r="B127" i="3"/>
  <c r="G127" i="3" s="1"/>
  <c r="B2" i="3"/>
  <c r="I2" i="3" s="1"/>
  <c r="J2" i="5" s="1"/>
  <c r="N2" i="3"/>
  <c r="O2" i="3"/>
  <c r="D791" i="2"/>
  <c r="C791" i="2"/>
  <c r="D790" i="2"/>
  <c r="C790" i="2"/>
  <c r="D789" i="2"/>
  <c r="C789" i="2"/>
  <c r="D788" i="2"/>
  <c r="C788" i="2"/>
  <c r="D787" i="2"/>
  <c r="C787" i="2"/>
  <c r="D786" i="2"/>
  <c r="C786" i="2"/>
  <c r="D785" i="2"/>
  <c r="C785" i="2"/>
  <c r="D784" i="2"/>
  <c r="C784" i="2"/>
  <c r="D783" i="2"/>
  <c r="C783" i="2"/>
  <c r="D782" i="2"/>
  <c r="C782" i="2"/>
  <c r="D781" i="2"/>
  <c r="C781" i="2"/>
  <c r="D780" i="2"/>
  <c r="C780" i="2"/>
  <c r="D779" i="2"/>
  <c r="C779" i="2"/>
  <c r="D778" i="2"/>
  <c r="C778" i="2"/>
  <c r="D777" i="2"/>
  <c r="C777" i="2"/>
  <c r="D776" i="2"/>
  <c r="C776" i="2"/>
  <c r="D775" i="2"/>
  <c r="C775" i="2"/>
  <c r="D774" i="2"/>
  <c r="C774" i="2"/>
  <c r="D773" i="2"/>
  <c r="C773" i="2"/>
  <c r="D772" i="2"/>
  <c r="C772" i="2"/>
  <c r="D771" i="2"/>
  <c r="C771" i="2"/>
  <c r="D770" i="2"/>
  <c r="C770" i="2"/>
  <c r="D769" i="2"/>
  <c r="C769" i="2"/>
  <c r="D768" i="2"/>
  <c r="C768" i="2"/>
  <c r="D767" i="2"/>
  <c r="C767" i="2"/>
  <c r="D766" i="2"/>
  <c r="C766" i="2"/>
  <c r="D765" i="2"/>
  <c r="C765" i="2"/>
  <c r="D764" i="2"/>
  <c r="C764" i="2"/>
  <c r="D763" i="2"/>
  <c r="C763" i="2"/>
  <c r="D762" i="2"/>
  <c r="C762" i="2"/>
  <c r="D761" i="2"/>
  <c r="C761" i="2"/>
  <c r="D760" i="2"/>
  <c r="C760" i="2"/>
  <c r="D759" i="2"/>
  <c r="C759" i="2"/>
  <c r="D758" i="2"/>
  <c r="C758" i="2"/>
  <c r="D757" i="2"/>
  <c r="C757" i="2"/>
  <c r="D756" i="2"/>
  <c r="C756" i="2"/>
  <c r="D755" i="2"/>
  <c r="C755" i="2"/>
  <c r="D754" i="2"/>
  <c r="C754" i="2"/>
  <c r="D753" i="2"/>
  <c r="C753" i="2"/>
  <c r="D752" i="2"/>
  <c r="C752" i="2"/>
  <c r="D751" i="2"/>
  <c r="C751" i="2"/>
  <c r="D750" i="2"/>
  <c r="C750" i="2"/>
  <c r="D749" i="2"/>
  <c r="C749" i="2"/>
  <c r="D748" i="2"/>
  <c r="C748" i="2"/>
  <c r="D747" i="2"/>
  <c r="C747" i="2"/>
  <c r="D746" i="2"/>
  <c r="C746" i="2"/>
  <c r="D745" i="2"/>
  <c r="C745" i="2"/>
  <c r="D744" i="2"/>
  <c r="C744" i="2"/>
  <c r="D743" i="2"/>
  <c r="C743" i="2"/>
  <c r="D742" i="2"/>
  <c r="C742" i="2"/>
  <c r="D741" i="2"/>
  <c r="C741" i="2"/>
  <c r="D740" i="2"/>
  <c r="C740" i="2"/>
  <c r="D739" i="2"/>
  <c r="C739" i="2"/>
  <c r="D738" i="2"/>
  <c r="C738" i="2"/>
  <c r="D737" i="2"/>
  <c r="C737" i="2"/>
  <c r="D736" i="2"/>
  <c r="C736" i="2"/>
  <c r="D735" i="2"/>
  <c r="C735" i="2"/>
  <c r="D734" i="2"/>
  <c r="C734" i="2"/>
  <c r="D733" i="2"/>
  <c r="C733" i="2"/>
  <c r="D732" i="2"/>
  <c r="C732" i="2"/>
  <c r="D731" i="2"/>
  <c r="C731" i="2"/>
  <c r="D730" i="2"/>
  <c r="C730" i="2"/>
  <c r="D729" i="2"/>
  <c r="C729" i="2"/>
  <c r="D728" i="2"/>
  <c r="C728" i="2"/>
  <c r="D727" i="2"/>
  <c r="C727" i="2"/>
  <c r="D726" i="2"/>
  <c r="C726" i="2"/>
  <c r="D725" i="2"/>
  <c r="C725" i="2"/>
  <c r="D724" i="2"/>
  <c r="C724" i="2"/>
  <c r="D723" i="2"/>
  <c r="C723" i="2"/>
  <c r="D722" i="2"/>
  <c r="C722" i="2"/>
  <c r="D721" i="2"/>
  <c r="C721" i="2"/>
  <c r="D720" i="2"/>
  <c r="C720" i="2"/>
  <c r="D719" i="2"/>
  <c r="C719" i="2"/>
  <c r="D718" i="2"/>
  <c r="C718" i="2"/>
  <c r="D717" i="2"/>
  <c r="C717" i="2"/>
  <c r="D716" i="2"/>
  <c r="C716" i="2"/>
  <c r="D715" i="2"/>
  <c r="C715" i="2"/>
  <c r="D714" i="2"/>
  <c r="C714" i="2"/>
  <c r="D713" i="2"/>
  <c r="C713" i="2"/>
  <c r="D712" i="2"/>
  <c r="C712" i="2"/>
  <c r="D711" i="2"/>
  <c r="C711" i="2"/>
  <c r="D710" i="2"/>
  <c r="C710" i="2"/>
  <c r="D709" i="2"/>
  <c r="C709" i="2"/>
  <c r="D708" i="2"/>
  <c r="C708" i="2"/>
  <c r="D707" i="2"/>
  <c r="C707" i="2"/>
  <c r="D706" i="2"/>
  <c r="C706" i="2"/>
  <c r="D705" i="2"/>
  <c r="C705" i="2"/>
  <c r="D704" i="2"/>
  <c r="C704" i="2"/>
  <c r="D703" i="2"/>
  <c r="C703" i="2"/>
  <c r="D702" i="2"/>
  <c r="C702" i="2"/>
  <c r="D701" i="2"/>
  <c r="C701" i="2"/>
  <c r="D700" i="2"/>
  <c r="C700" i="2"/>
  <c r="D699" i="2"/>
  <c r="C699" i="2"/>
  <c r="D698" i="2"/>
  <c r="C698" i="2"/>
  <c r="D697" i="2"/>
  <c r="C697" i="2"/>
  <c r="D696" i="2"/>
  <c r="C696" i="2"/>
  <c r="D695" i="2"/>
  <c r="C695" i="2"/>
  <c r="D694" i="2"/>
  <c r="C694" i="2"/>
  <c r="D693" i="2"/>
  <c r="C693" i="2"/>
  <c r="D692" i="2"/>
  <c r="C692" i="2"/>
  <c r="D691" i="2"/>
  <c r="C691" i="2"/>
  <c r="D690" i="2"/>
  <c r="C690" i="2"/>
  <c r="D689" i="2"/>
  <c r="C689" i="2"/>
  <c r="D688" i="2"/>
  <c r="C688" i="2"/>
  <c r="D687" i="2"/>
  <c r="C687" i="2"/>
  <c r="D686" i="2"/>
  <c r="C686" i="2"/>
  <c r="D685" i="2"/>
  <c r="C685" i="2"/>
  <c r="D684" i="2"/>
  <c r="C684" i="2"/>
  <c r="D683" i="2"/>
  <c r="C683" i="2"/>
  <c r="D682" i="2"/>
  <c r="C682" i="2"/>
  <c r="D681" i="2"/>
  <c r="C681" i="2"/>
  <c r="D680" i="2"/>
  <c r="C680" i="2"/>
  <c r="D679" i="2"/>
  <c r="C679" i="2"/>
  <c r="D678" i="2"/>
  <c r="C678" i="2"/>
  <c r="D677" i="2"/>
  <c r="C677" i="2"/>
  <c r="D676" i="2"/>
  <c r="C676" i="2"/>
  <c r="D675" i="2"/>
  <c r="C675" i="2"/>
  <c r="D674" i="2"/>
  <c r="C674" i="2"/>
  <c r="D673" i="2"/>
  <c r="C673" i="2"/>
  <c r="D672" i="2"/>
  <c r="C672" i="2"/>
  <c r="D671" i="2"/>
  <c r="C671" i="2"/>
  <c r="D670" i="2"/>
  <c r="C670" i="2"/>
  <c r="D669" i="2"/>
  <c r="C669" i="2"/>
  <c r="D668" i="2"/>
  <c r="C668" i="2"/>
  <c r="D667" i="2"/>
  <c r="C667" i="2"/>
  <c r="D666" i="2"/>
  <c r="C666" i="2"/>
  <c r="D665" i="2"/>
  <c r="C665" i="2"/>
  <c r="D664" i="2"/>
  <c r="C664" i="2"/>
  <c r="D663" i="2"/>
  <c r="C663" i="2"/>
  <c r="D662" i="2"/>
  <c r="C662" i="2"/>
  <c r="D661" i="2"/>
  <c r="C661" i="2"/>
  <c r="D660" i="2"/>
  <c r="C660" i="2"/>
  <c r="D659" i="2"/>
  <c r="C659" i="2"/>
  <c r="D658" i="2"/>
  <c r="C658" i="2"/>
  <c r="D657" i="2"/>
  <c r="C657" i="2"/>
  <c r="D656" i="2"/>
  <c r="C656" i="2"/>
  <c r="D655" i="2"/>
  <c r="C655" i="2"/>
  <c r="D654" i="2"/>
  <c r="C654" i="2"/>
  <c r="D653" i="2"/>
  <c r="C653" i="2"/>
  <c r="D652" i="2"/>
  <c r="C652" i="2"/>
  <c r="D651" i="2"/>
  <c r="C651" i="2"/>
  <c r="D650" i="2"/>
  <c r="C650" i="2"/>
  <c r="D649" i="2"/>
  <c r="C649" i="2"/>
  <c r="D648" i="2"/>
  <c r="C648" i="2"/>
  <c r="D647" i="2"/>
  <c r="C647" i="2"/>
  <c r="D646" i="2"/>
  <c r="C646" i="2"/>
  <c r="D645" i="2"/>
  <c r="C645" i="2"/>
  <c r="D644" i="2"/>
  <c r="C644" i="2"/>
  <c r="D643" i="2"/>
  <c r="C643" i="2"/>
  <c r="D642" i="2"/>
  <c r="C642" i="2"/>
  <c r="D641" i="2"/>
  <c r="C641" i="2"/>
  <c r="D640" i="2"/>
  <c r="C640" i="2"/>
  <c r="D639" i="2"/>
  <c r="C639" i="2"/>
  <c r="D638" i="2"/>
  <c r="C638" i="2"/>
  <c r="D637" i="2"/>
  <c r="C637" i="2"/>
  <c r="D636" i="2"/>
  <c r="C636" i="2"/>
  <c r="D635" i="2"/>
  <c r="C635" i="2"/>
  <c r="D634" i="2"/>
  <c r="C634" i="2"/>
  <c r="D633" i="2"/>
  <c r="C633" i="2"/>
  <c r="D632" i="2"/>
  <c r="C632" i="2"/>
  <c r="D631" i="2"/>
  <c r="C631" i="2"/>
  <c r="D630" i="2"/>
  <c r="C630" i="2"/>
  <c r="D629" i="2"/>
  <c r="C629" i="2"/>
  <c r="D628" i="2"/>
  <c r="C628" i="2"/>
  <c r="D627" i="2"/>
  <c r="C627" i="2"/>
  <c r="D626" i="2"/>
  <c r="C626" i="2"/>
  <c r="D625" i="2"/>
  <c r="C625" i="2"/>
  <c r="D624" i="2"/>
  <c r="C624" i="2"/>
  <c r="D623" i="2"/>
  <c r="C623" i="2"/>
  <c r="D622" i="2"/>
  <c r="C622" i="2"/>
  <c r="D621" i="2"/>
  <c r="C621" i="2"/>
  <c r="D620" i="2"/>
  <c r="C620" i="2"/>
  <c r="D619" i="2"/>
  <c r="C619" i="2"/>
  <c r="D618" i="2"/>
  <c r="C618" i="2"/>
  <c r="D617" i="2"/>
  <c r="C617" i="2"/>
  <c r="D616" i="2"/>
  <c r="C616" i="2"/>
  <c r="D615" i="2"/>
  <c r="C615" i="2"/>
  <c r="D614" i="2"/>
  <c r="C614" i="2"/>
  <c r="D613" i="2"/>
  <c r="C613" i="2"/>
  <c r="D612" i="2"/>
  <c r="C612" i="2"/>
  <c r="D611" i="2"/>
  <c r="C611" i="2"/>
  <c r="D610" i="2"/>
  <c r="C610" i="2"/>
  <c r="D609" i="2"/>
  <c r="C609" i="2"/>
  <c r="D608" i="2"/>
  <c r="C608" i="2"/>
  <c r="D607" i="2"/>
  <c r="C607" i="2"/>
  <c r="D606" i="2"/>
  <c r="C606" i="2"/>
  <c r="D605" i="2"/>
  <c r="C605" i="2"/>
  <c r="D604" i="2"/>
  <c r="C604" i="2"/>
  <c r="D603" i="2"/>
  <c r="C603" i="2"/>
  <c r="D602" i="2"/>
  <c r="C602" i="2"/>
  <c r="D601" i="2"/>
  <c r="C601" i="2"/>
  <c r="D600" i="2"/>
  <c r="C600" i="2"/>
  <c r="D599" i="2"/>
  <c r="C599" i="2"/>
  <c r="D598" i="2"/>
  <c r="C598" i="2"/>
  <c r="D597" i="2"/>
  <c r="C597" i="2"/>
  <c r="D596" i="2"/>
  <c r="C596" i="2"/>
  <c r="D595" i="2"/>
  <c r="C595" i="2"/>
  <c r="D594" i="2"/>
  <c r="C594" i="2"/>
  <c r="D593" i="2"/>
  <c r="C593" i="2"/>
  <c r="D592" i="2"/>
  <c r="C592" i="2"/>
  <c r="D591" i="2"/>
  <c r="C591" i="2"/>
  <c r="D590" i="2"/>
  <c r="C590" i="2"/>
  <c r="D589" i="2"/>
  <c r="C589" i="2"/>
  <c r="D588" i="2"/>
  <c r="C588" i="2"/>
  <c r="D587" i="2"/>
  <c r="C587" i="2"/>
  <c r="D586" i="2"/>
  <c r="C586" i="2"/>
  <c r="D585" i="2"/>
  <c r="C585" i="2"/>
  <c r="D584" i="2"/>
  <c r="C584" i="2"/>
  <c r="D583" i="2"/>
  <c r="C583" i="2"/>
  <c r="D582" i="2"/>
  <c r="C582" i="2"/>
  <c r="D581" i="2"/>
  <c r="C581" i="2"/>
  <c r="D580" i="2"/>
  <c r="C580" i="2"/>
  <c r="D579" i="2"/>
  <c r="C579" i="2"/>
  <c r="D578" i="2"/>
  <c r="C578" i="2"/>
  <c r="D577" i="2"/>
  <c r="C577" i="2"/>
  <c r="D576" i="2"/>
  <c r="C576" i="2"/>
  <c r="D575" i="2"/>
  <c r="C575" i="2"/>
  <c r="D574" i="2"/>
  <c r="C574" i="2"/>
  <c r="D573" i="2"/>
  <c r="C573" i="2"/>
  <c r="D572" i="2"/>
  <c r="C572" i="2"/>
  <c r="D571" i="2"/>
  <c r="C571" i="2"/>
  <c r="D570" i="2"/>
  <c r="C570" i="2"/>
  <c r="D569" i="2"/>
  <c r="C569" i="2"/>
  <c r="D568" i="2"/>
  <c r="C568" i="2"/>
  <c r="D567" i="2"/>
  <c r="C567" i="2"/>
  <c r="D566" i="2"/>
  <c r="C566" i="2"/>
  <c r="D565" i="2"/>
  <c r="C565" i="2"/>
  <c r="D564" i="2"/>
  <c r="C564" i="2"/>
  <c r="D563" i="2"/>
  <c r="C563" i="2"/>
  <c r="D562" i="2"/>
  <c r="C562" i="2"/>
  <c r="D561" i="2"/>
  <c r="C561" i="2"/>
  <c r="D560" i="2"/>
  <c r="C560" i="2"/>
  <c r="D559" i="2"/>
  <c r="C559" i="2"/>
  <c r="D558" i="2"/>
  <c r="C558" i="2"/>
  <c r="D557" i="2"/>
  <c r="C557" i="2"/>
  <c r="D556" i="2"/>
  <c r="C556" i="2"/>
  <c r="D555" i="2"/>
  <c r="C555" i="2"/>
  <c r="D554" i="2"/>
  <c r="C554" i="2"/>
  <c r="D553" i="2"/>
  <c r="C553" i="2"/>
  <c r="D552" i="2"/>
  <c r="C552" i="2"/>
  <c r="D551" i="2"/>
  <c r="C551" i="2"/>
  <c r="D550" i="2"/>
  <c r="C550" i="2"/>
  <c r="D549" i="2"/>
  <c r="C549" i="2"/>
  <c r="D548" i="2"/>
  <c r="C548" i="2"/>
  <c r="D547" i="2"/>
  <c r="C547" i="2"/>
  <c r="D546" i="2"/>
  <c r="C546" i="2"/>
  <c r="D545" i="2"/>
  <c r="C545" i="2"/>
  <c r="D544" i="2"/>
  <c r="C544" i="2"/>
  <c r="D543" i="2"/>
  <c r="C543" i="2"/>
  <c r="D542" i="2"/>
  <c r="C542" i="2"/>
  <c r="D541" i="2"/>
  <c r="C541" i="2"/>
  <c r="D540" i="2"/>
  <c r="C540" i="2"/>
  <c r="D539" i="2"/>
  <c r="C539" i="2"/>
  <c r="D538" i="2"/>
  <c r="C538" i="2"/>
  <c r="D537" i="2"/>
  <c r="C537" i="2"/>
  <c r="D536" i="2"/>
  <c r="C536" i="2"/>
  <c r="D535" i="2"/>
  <c r="C535" i="2"/>
  <c r="D534" i="2"/>
  <c r="C534" i="2"/>
  <c r="D533" i="2"/>
  <c r="C533" i="2"/>
  <c r="D532" i="2"/>
  <c r="C532" i="2"/>
  <c r="D531" i="2"/>
  <c r="C531" i="2"/>
  <c r="D530" i="2"/>
  <c r="C530" i="2"/>
  <c r="D529" i="2"/>
  <c r="C529" i="2"/>
  <c r="D528" i="2"/>
  <c r="C528" i="2"/>
  <c r="D527" i="2"/>
  <c r="C527" i="2"/>
  <c r="D526" i="2"/>
  <c r="C526" i="2"/>
  <c r="D525" i="2"/>
  <c r="C525" i="2"/>
  <c r="D524" i="2"/>
  <c r="C524" i="2"/>
  <c r="D523" i="2"/>
  <c r="C523" i="2"/>
  <c r="D522" i="2"/>
  <c r="C522" i="2"/>
  <c r="D521" i="2"/>
  <c r="C521" i="2"/>
  <c r="D520" i="2"/>
  <c r="C520" i="2"/>
  <c r="D519" i="2"/>
  <c r="C519" i="2"/>
  <c r="D518" i="2"/>
  <c r="C518" i="2"/>
  <c r="D517" i="2"/>
  <c r="C517" i="2"/>
  <c r="D516" i="2"/>
  <c r="C516" i="2"/>
  <c r="D515" i="2"/>
  <c r="C515" i="2"/>
  <c r="D514" i="2"/>
  <c r="C514" i="2"/>
  <c r="D513" i="2"/>
  <c r="C513" i="2"/>
  <c r="D512" i="2"/>
  <c r="C512" i="2"/>
  <c r="D511" i="2"/>
  <c r="C511" i="2"/>
  <c r="D510" i="2"/>
  <c r="C510" i="2"/>
  <c r="D509" i="2"/>
  <c r="C509" i="2"/>
  <c r="D508" i="2"/>
  <c r="C508" i="2"/>
  <c r="D507" i="2"/>
  <c r="C507" i="2"/>
  <c r="D506" i="2"/>
  <c r="C506" i="2"/>
  <c r="D505" i="2"/>
  <c r="C505" i="2"/>
  <c r="D504" i="2"/>
  <c r="C504" i="2"/>
  <c r="D503" i="2"/>
  <c r="C503" i="2"/>
  <c r="D502" i="2"/>
  <c r="C502" i="2"/>
  <c r="D501" i="2"/>
  <c r="C501" i="2"/>
  <c r="D500" i="2"/>
  <c r="C500" i="2"/>
  <c r="D499" i="2"/>
  <c r="C499" i="2"/>
  <c r="D498" i="2"/>
  <c r="C498" i="2"/>
  <c r="D497" i="2"/>
  <c r="C497" i="2"/>
  <c r="D496" i="2"/>
  <c r="C496" i="2"/>
  <c r="D495" i="2"/>
  <c r="C495" i="2"/>
  <c r="D494" i="2"/>
  <c r="C494" i="2"/>
  <c r="D493" i="2"/>
  <c r="C493" i="2"/>
  <c r="D492" i="2"/>
  <c r="C492" i="2"/>
  <c r="D491" i="2"/>
  <c r="C491" i="2"/>
  <c r="D490" i="2"/>
  <c r="C490" i="2"/>
  <c r="D489" i="2"/>
  <c r="C489" i="2"/>
  <c r="D488" i="2"/>
  <c r="C488" i="2"/>
  <c r="D487" i="2"/>
  <c r="C487" i="2"/>
  <c r="D486" i="2"/>
  <c r="C486" i="2"/>
  <c r="D485" i="2"/>
  <c r="C485" i="2"/>
  <c r="D484" i="2"/>
  <c r="C484" i="2"/>
  <c r="D483" i="2"/>
  <c r="C483" i="2"/>
  <c r="D482" i="2"/>
  <c r="C482" i="2"/>
  <c r="D481" i="2"/>
  <c r="C481" i="2"/>
  <c r="D480" i="2"/>
  <c r="C480" i="2"/>
  <c r="D479" i="2"/>
  <c r="C479" i="2"/>
  <c r="D478" i="2"/>
  <c r="C478" i="2"/>
  <c r="D477" i="2"/>
  <c r="C477" i="2"/>
  <c r="D476" i="2"/>
  <c r="C476" i="2"/>
  <c r="D475" i="2"/>
  <c r="C475" i="2"/>
  <c r="D474" i="2"/>
  <c r="C474" i="2"/>
  <c r="D473" i="2"/>
  <c r="C473" i="2"/>
  <c r="D472" i="2"/>
  <c r="C472" i="2"/>
  <c r="D471" i="2"/>
  <c r="C471" i="2"/>
  <c r="D470" i="2"/>
  <c r="C470" i="2"/>
  <c r="D469" i="2"/>
  <c r="C469" i="2"/>
  <c r="D468" i="2"/>
  <c r="C468" i="2"/>
  <c r="D467" i="2"/>
  <c r="C467" i="2"/>
  <c r="D466" i="2"/>
  <c r="C466" i="2"/>
  <c r="D465" i="2"/>
  <c r="C465" i="2"/>
  <c r="D464" i="2"/>
  <c r="C464" i="2"/>
  <c r="D463" i="2"/>
  <c r="C463" i="2"/>
  <c r="D462" i="2"/>
  <c r="C462" i="2"/>
  <c r="D461" i="2"/>
  <c r="C461" i="2"/>
  <c r="D460" i="2"/>
  <c r="C460" i="2"/>
  <c r="D459" i="2"/>
  <c r="C459" i="2"/>
  <c r="D458" i="2"/>
  <c r="C458" i="2"/>
  <c r="D457" i="2"/>
  <c r="C457" i="2"/>
  <c r="D456" i="2"/>
  <c r="C456" i="2"/>
  <c r="D455" i="2"/>
  <c r="C455" i="2"/>
  <c r="D454" i="2"/>
  <c r="C454" i="2"/>
  <c r="D453" i="2"/>
  <c r="C453" i="2"/>
  <c r="D452" i="2"/>
  <c r="C452" i="2"/>
  <c r="D451" i="2"/>
  <c r="C451" i="2"/>
  <c r="D450" i="2"/>
  <c r="C450" i="2"/>
  <c r="D449" i="2"/>
  <c r="C449" i="2"/>
  <c r="D448" i="2"/>
  <c r="C448" i="2"/>
  <c r="D447" i="2"/>
  <c r="C447" i="2"/>
  <c r="D446" i="2"/>
  <c r="C446" i="2"/>
  <c r="D445" i="2"/>
  <c r="C445" i="2"/>
  <c r="D444" i="2"/>
  <c r="C444" i="2"/>
  <c r="D443" i="2"/>
  <c r="C443" i="2"/>
  <c r="D442" i="2"/>
  <c r="C442" i="2"/>
  <c r="D441" i="2"/>
  <c r="C441" i="2"/>
  <c r="D440" i="2"/>
  <c r="C440" i="2"/>
  <c r="D439" i="2"/>
  <c r="C439" i="2"/>
  <c r="D438" i="2"/>
  <c r="C438" i="2"/>
  <c r="D437" i="2"/>
  <c r="C437" i="2"/>
  <c r="D436" i="2"/>
  <c r="C436" i="2"/>
  <c r="D435" i="2"/>
  <c r="C435" i="2"/>
  <c r="D434" i="2"/>
  <c r="C434" i="2"/>
  <c r="D433" i="2"/>
  <c r="C433" i="2"/>
  <c r="D432" i="2"/>
  <c r="C432" i="2"/>
  <c r="D431" i="2"/>
  <c r="C431" i="2"/>
  <c r="D430" i="2"/>
  <c r="C430" i="2"/>
  <c r="D429" i="2"/>
  <c r="C429" i="2"/>
  <c r="D428" i="2"/>
  <c r="C428" i="2"/>
  <c r="D427" i="2"/>
  <c r="C427" i="2"/>
  <c r="D426" i="2"/>
  <c r="C426" i="2"/>
  <c r="D425" i="2"/>
  <c r="C425" i="2"/>
  <c r="D424" i="2"/>
  <c r="C424" i="2"/>
  <c r="D423" i="2"/>
  <c r="C423" i="2"/>
  <c r="D422" i="2"/>
  <c r="C422" i="2"/>
  <c r="D421" i="2"/>
  <c r="C421" i="2"/>
  <c r="D420" i="2"/>
  <c r="C420" i="2"/>
  <c r="D419" i="2"/>
  <c r="C419" i="2"/>
  <c r="D418" i="2"/>
  <c r="C418" i="2"/>
  <c r="D417" i="2"/>
  <c r="C417" i="2"/>
  <c r="D416" i="2"/>
  <c r="C416" i="2"/>
  <c r="D415" i="2"/>
  <c r="C415" i="2"/>
  <c r="D414" i="2"/>
  <c r="C414" i="2"/>
  <c r="D413" i="2"/>
  <c r="C413" i="2"/>
  <c r="D412" i="2"/>
  <c r="C412" i="2"/>
  <c r="D411" i="2"/>
  <c r="C411" i="2"/>
  <c r="D410" i="2"/>
  <c r="C410" i="2"/>
  <c r="D409" i="2"/>
  <c r="C409" i="2"/>
  <c r="D408" i="2"/>
  <c r="C408" i="2"/>
  <c r="D407" i="2"/>
  <c r="C407" i="2"/>
  <c r="D406" i="2"/>
  <c r="C406" i="2"/>
  <c r="D405" i="2"/>
  <c r="C405" i="2"/>
  <c r="D404" i="2"/>
  <c r="C404" i="2"/>
  <c r="D403" i="2"/>
  <c r="C403" i="2"/>
  <c r="D402" i="2"/>
  <c r="C402" i="2"/>
  <c r="D401" i="2"/>
  <c r="C401" i="2"/>
  <c r="D400" i="2"/>
  <c r="C400" i="2"/>
  <c r="D399" i="2"/>
  <c r="C399" i="2"/>
  <c r="D398" i="2"/>
  <c r="C398" i="2"/>
  <c r="D397" i="2"/>
  <c r="C397" i="2"/>
  <c r="D396" i="2"/>
  <c r="C396" i="2"/>
  <c r="D395" i="2"/>
  <c r="C395" i="2"/>
  <c r="D394" i="2"/>
  <c r="C394" i="2"/>
  <c r="D393" i="2"/>
  <c r="C393" i="2"/>
  <c r="D392" i="2"/>
  <c r="C392" i="2"/>
  <c r="D391" i="2"/>
  <c r="C391" i="2"/>
  <c r="D390" i="2"/>
  <c r="C390" i="2"/>
  <c r="D389" i="2"/>
  <c r="C389" i="2"/>
  <c r="D388" i="2"/>
  <c r="C388" i="2"/>
  <c r="D387" i="2"/>
  <c r="C387" i="2"/>
  <c r="D386" i="2"/>
  <c r="C386" i="2"/>
  <c r="D385" i="2"/>
  <c r="C385" i="2"/>
  <c r="D384" i="2"/>
  <c r="C384" i="2"/>
  <c r="D383" i="2"/>
  <c r="C383" i="2"/>
  <c r="D382" i="2"/>
  <c r="C382" i="2"/>
  <c r="D381" i="2"/>
  <c r="C381" i="2"/>
  <c r="D380" i="2"/>
  <c r="C380" i="2"/>
  <c r="D379" i="2"/>
  <c r="C379" i="2"/>
  <c r="D378" i="2"/>
  <c r="C378" i="2"/>
  <c r="D377" i="2"/>
  <c r="C377" i="2"/>
  <c r="D376" i="2"/>
  <c r="C376" i="2"/>
  <c r="D375" i="2"/>
  <c r="C375" i="2"/>
  <c r="D374" i="2"/>
  <c r="C374" i="2"/>
  <c r="D373" i="2"/>
  <c r="C373" i="2"/>
  <c r="D372" i="2"/>
  <c r="C372" i="2"/>
  <c r="D371" i="2"/>
  <c r="C371" i="2"/>
  <c r="D370" i="2"/>
  <c r="C370" i="2"/>
  <c r="D369" i="2"/>
  <c r="C369" i="2"/>
  <c r="D368" i="2"/>
  <c r="C368" i="2"/>
  <c r="D367" i="2"/>
  <c r="C367" i="2"/>
  <c r="D366" i="2"/>
  <c r="C366" i="2"/>
  <c r="D365" i="2"/>
  <c r="C365" i="2"/>
  <c r="D364" i="2"/>
  <c r="C364" i="2"/>
  <c r="D363" i="2"/>
  <c r="C363" i="2"/>
  <c r="D362" i="2"/>
  <c r="C362" i="2"/>
  <c r="D361" i="2"/>
  <c r="C361" i="2"/>
  <c r="D360" i="2"/>
  <c r="C360" i="2"/>
  <c r="D359" i="2"/>
  <c r="C359" i="2"/>
  <c r="D358" i="2"/>
  <c r="C358" i="2"/>
  <c r="D357" i="2"/>
  <c r="C357" i="2"/>
  <c r="D356" i="2"/>
  <c r="C356" i="2"/>
  <c r="D355" i="2"/>
  <c r="C355" i="2"/>
  <c r="D354" i="2"/>
  <c r="C354" i="2"/>
  <c r="D353" i="2"/>
  <c r="C353" i="2"/>
  <c r="D352" i="2"/>
  <c r="C352" i="2"/>
  <c r="D351" i="2"/>
  <c r="C351" i="2"/>
  <c r="D350" i="2"/>
  <c r="C350" i="2"/>
  <c r="D349" i="2"/>
  <c r="C349" i="2"/>
  <c r="D348" i="2"/>
  <c r="C348" i="2"/>
  <c r="D347" i="2"/>
  <c r="C347" i="2"/>
  <c r="D346" i="2"/>
  <c r="C346" i="2"/>
  <c r="D345" i="2"/>
  <c r="C345" i="2"/>
  <c r="D344" i="2"/>
  <c r="C344" i="2"/>
  <c r="D343" i="2"/>
  <c r="C343" i="2"/>
  <c r="D342" i="2"/>
  <c r="C342" i="2"/>
  <c r="D341" i="2"/>
  <c r="C341" i="2"/>
  <c r="D340" i="2"/>
  <c r="C340" i="2"/>
  <c r="D339" i="2"/>
  <c r="C339" i="2"/>
  <c r="D338" i="2"/>
  <c r="C338" i="2"/>
  <c r="D337" i="2"/>
  <c r="C337" i="2"/>
  <c r="D336" i="2"/>
  <c r="C336" i="2"/>
  <c r="D335" i="2"/>
  <c r="C335" i="2"/>
  <c r="D334" i="2"/>
  <c r="C334" i="2"/>
  <c r="D333" i="2"/>
  <c r="C333" i="2"/>
  <c r="D332" i="2"/>
  <c r="C332" i="2"/>
  <c r="D331" i="2"/>
  <c r="C331" i="2"/>
  <c r="D330" i="2"/>
  <c r="C330" i="2"/>
  <c r="D329" i="2"/>
  <c r="C329" i="2"/>
  <c r="D328" i="2"/>
  <c r="C328" i="2"/>
  <c r="D327" i="2"/>
  <c r="C327" i="2"/>
  <c r="D326" i="2"/>
  <c r="C326" i="2"/>
  <c r="D325" i="2"/>
  <c r="C325" i="2"/>
  <c r="D324" i="2"/>
  <c r="C324" i="2"/>
  <c r="D323" i="2"/>
  <c r="C323" i="2"/>
  <c r="D322" i="2"/>
  <c r="C322" i="2"/>
  <c r="D321" i="2"/>
  <c r="C321" i="2"/>
  <c r="D320" i="2"/>
  <c r="C320" i="2"/>
  <c r="D319" i="2"/>
  <c r="C319" i="2"/>
  <c r="D318" i="2"/>
  <c r="C318" i="2"/>
  <c r="D317" i="2"/>
  <c r="C317" i="2"/>
  <c r="D316" i="2"/>
  <c r="C316" i="2"/>
  <c r="D315" i="2"/>
  <c r="C315" i="2"/>
  <c r="D314" i="2"/>
  <c r="C314" i="2"/>
  <c r="D313" i="2"/>
  <c r="C313" i="2"/>
  <c r="D312" i="2"/>
  <c r="C312" i="2"/>
  <c r="D311" i="2"/>
  <c r="C311" i="2"/>
  <c r="D310" i="2"/>
  <c r="C310" i="2"/>
  <c r="D309" i="2"/>
  <c r="C309" i="2"/>
  <c r="D308" i="2"/>
  <c r="C308" i="2"/>
  <c r="D307" i="2"/>
  <c r="C307" i="2"/>
  <c r="D306" i="2"/>
  <c r="C306" i="2"/>
  <c r="D305" i="2"/>
  <c r="C305" i="2"/>
  <c r="D304" i="2"/>
  <c r="C304" i="2"/>
  <c r="D303" i="2"/>
  <c r="C303" i="2"/>
  <c r="D302" i="2"/>
  <c r="C302" i="2"/>
  <c r="D301" i="2"/>
  <c r="C301" i="2"/>
  <c r="D300" i="2"/>
  <c r="C300" i="2"/>
  <c r="D299" i="2"/>
  <c r="C299" i="2"/>
  <c r="D298" i="2"/>
  <c r="C298" i="2"/>
  <c r="D297" i="2"/>
  <c r="C297" i="2"/>
  <c r="D296" i="2"/>
  <c r="C296" i="2"/>
  <c r="D295" i="2"/>
  <c r="C295" i="2"/>
  <c r="D294" i="2"/>
  <c r="C294" i="2"/>
  <c r="D293" i="2"/>
  <c r="C293" i="2"/>
  <c r="D292" i="2"/>
  <c r="C292" i="2"/>
  <c r="D291" i="2"/>
  <c r="C291" i="2"/>
  <c r="D290" i="2"/>
  <c r="C290" i="2"/>
  <c r="D289" i="2"/>
  <c r="C289" i="2"/>
  <c r="D288" i="2"/>
  <c r="C288" i="2"/>
  <c r="D287" i="2"/>
  <c r="C287" i="2"/>
  <c r="D286" i="2"/>
  <c r="C286" i="2"/>
  <c r="D285" i="2"/>
  <c r="C285" i="2"/>
  <c r="D284" i="2"/>
  <c r="C284" i="2"/>
  <c r="D283" i="2"/>
  <c r="C283" i="2"/>
  <c r="D282" i="2"/>
  <c r="C282" i="2"/>
  <c r="D281" i="2"/>
  <c r="C281" i="2"/>
  <c r="D280" i="2"/>
  <c r="C280" i="2"/>
  <c r="D279" i="2"/>
  <c r="C279" i="2"/>
  <c r="D278" i="2"/>
  <c r="C278" i="2"/>
  <c r="D277" i="2"/>
  <c r="C277" i="2"/>
  <c r="D276" i="2"/>
  <c r="C276" i="2"/>
  <c r="D275" i="2"/>
  <c r="C275" i="2"/>
  <c r="D274" i="2"/>
  <c r="C274" i="2"/>
  <c r="D273" i="2"/>
  <c r="C273" i="2"/>
  <c r="D272" i="2"/>
  <c r="C272" i="2"/>
  <c r="D271" i="2"/>
  <c r="C271" i="2"/>
  <c r="D270" i="2"/>
  <c r="C270" i="2"/>
  <c r="D269" i="2"/>
  <c r="C269" i="2"/>
  <c r="D268" i="2"/>
  <c r="C268" i="2"/>
  <c r="D267" i="2"/>
  <c r="C267" i="2"/>
  <c r="D266" i="2"/>
  <c r="C266" i="2"/>
  <c r="D265" i="2"/>
  <c r="C265" i="2"/>
  <c r="D264" i="2"/>
  <c r="C264" i="2"/>
  <c r="D263" i="2"/>
  <c r="C263" i="2"/>
  <c r="D262" i="2"/>
  <c r="C262" i="2"/>
  <c r="D261" i="2"/>
  <c r="C261" i="2"/>
  <c r="D260" i="2"/>
  <c r="C260" i="2"/>
  <c r="D259" i="2"/>
  <c r="C259" i="2"/>
  <c r="D258" i="2"/>
  <c r="C258" i="2"/>
  <c r="D257" i="2"/>
  <c r="C257" i="2"/>
  <c r="D256" i="2"/>
  <c r="C256" i="2"/>
  <c r="D255" i="2"/>
  <c r="C255" i="2"/>
  <c r="D254" i="2"/>
  <c r="C254" i="2"/>
  <c r="D253" i="2"/>
  <c r="C253" i="2"/>
  <c r="D252" i="2"/>
  <c r="C252" i="2"/>
  <c r="D251" i="2"/>
  <c r="C251" i="2"/>
  <c r="D250" i="2"/>
  <c r="C250" i="2"/>
  <c r="D249" i="2"/>
  <c r="C249" i="2"/>
  <c r="D248" i="2"/>
  <c r="C248" i="2"/>
  <c r="D247" i="2"/>
  <c r="C247" i="2"/>
  <c r="D246" i="2"/>
  <c r="C246" i="2"/>
  <c r="D245" i="2"/>
  <c r="C245" i="2"/>
  <c r="D244" i="2"/>
  <c r="C244" i="2"/>
  <c r="D243" i="2"/>
  <c r="C243" i="2"/>
  <c r="D242" i="2"/>
  <c r="C242" i="2"/>
  <c r="D241" i="2"/>
  <c r="C241" i="2"/>
  <c r="D240" i="2"/>
  <c r="C240" i="2"/>
  <c r="D239" i="2"/>
  <c r="C239" i="2"/>
  <c r="D238" i="2"/>
  <c r="C238" i="2"/>
  <c r="D237" i="2"/>
  <c r="C237" i="2"/>
  <c r="D236" i="2"/>
  <c r="C236" i="2"/>
  <c r="D235" i="2"/>
  <c r="C235" i="2"/>
  <c r="D234" i="2"/>
  <c r="C234" i="2"/>
  <c r="D233" i="2"/>
  <c r="C233" i="2"/>
  <c r="D232" i="2"/>
  <c r="C232" i="2"/>
  <c r="D231" i="2"/>
  <c r="C231" i="2"/>
  <c r="D230" i="2"/>
  <c r="C230" i="2"/>
  <c r="D229" i="2"/>
  <c r="C229" i="2"/>
  <c r="D228" i="2"/>
  <c r="C228" i="2"/>
  <c r="D227" i="2"/>
  <c r="C227" i="2"/>
  <c r="D226" i="2"/>
  <c r="C226" i="2"/>
  <c r="D225" i="2"/>
  <c r="C225" i="2"/>
  <c r="D224" i="2"/>
  <c r="C224" i="2"/>
  <c r="D223" i="2"/>
  <c r="C223" i="2"/>
  <c r="D222" i="2"/>
  <c r="C222" i="2"/>
  <c r="D221" i="2"/>
  <c r="C221" i="2"/>
  <c r="D220" i="2"/>
  <c r="C220" i="2"/>
  <c r="D219" i="2"/>
  <c r="C219" i="2"/>
  <c r="D218" i="2"/>
  <c r="C218" i="2"/>
  <c r="D217" i="2"/>
  <c r="C217" i="2"/>
  <c r="D216" i="2"/>
  <c r="C216" i="2"/>
  <c r="D215" i="2"/>
  <c r="C215" i="2"/>
  <c r="D214" i="2"/>
  <c r="C214" i="2"/>
  <c r="D213" i="2"/>
  <c r="C213" i="2"/>
  <c r="D212" i="2"/>
  <c r="C212" i="2"/>
  <c r="D211" i="2"/>
  <c r="C211" i="2"/>
  <c r="D210" i="2"/>
  <c r="C210" i="2"/>
  <c r="D209" i="2"/>
  <c r="C209" i="2"/>
  <c r="D208" i="2"/>
  <c r="C208" i="2"/>
  <c r="D207" i="2"/>
  <c r="C207" i="2"/>
  <c r="D206" i="2"/>
  <c r="C206" i="2"/>
  <c r="D205" i="2"/>
  <c r="C205" i="2"/>
  <c r="D204" i="2"/>
  <c r="C204" i="2"/>
  <c r="D203" i="2"/>
  <c r="C203" i="2"/>
  <c r="D202" i="2"/>
  <c r="C202" i="2"/>
  <c r="D201" i="2"/>
  <c r="C201" i="2"/>
  <c r="D200" i="2"/>
  <c r="C200" i="2"/>
  <c r="D199" i="2"/>
  <c r="C199" i="2"/>
  <c r="D198" i="2"/>
  <c r="C198" i="2"/>
  <c r="D197" i="2"/>
  <c r="C197" i="2"/>
  <c r="D196" i="2"/>
  <c r="C196" i="2"/>
  <c r="D195" i="2"/>
  <c r="C195" i="2"/>
  <c r="D194" i="2"/>
  <c r="C194" i="2"/>
  <c r="D193" i="2"/>
  <c r="C193" i="2"/>
  <c r="D192" i="2"/>
  <c r="C192" i="2"/>
  <c r="D191" i="2"/>
  <c r="C191" i="2"/>
  <c r="D190" i="2"/>
  <c r="C190" i="2"/>
  <c r="D189" i="2"/>
  <c r="C189" i="2"/>
  <c r="D188" i="2"/>
  <c r="C188" i="2"/>
  <c r="D187" i="2"/>
  <c r="C187" i="2"/>
  <c r="D186" i="2"/>
  <c r="C186" i="2"/>
  <c r="D185" i="2"/>
  <c r="C185" i="2"/>
  <c r="D184" i="2"/>
  <c r="C184" i="2"/>
  <c r="D183" i="2"/>
  <c r="C183" i="2"/>
  <c r="D182" i="2"/>
  <c r="C182" i="2"/>
  <c r="D181" i="2"/>
  <c r="C181" i="2"/>
  <c r="D180" i="2"/>
  <c r="C180" i="2"/>
  <c r="D179" i="2"/>
  <c r="C179" i="2"/>
  <c r="D178" i="2"/>
  <c r="C178" i="2"/>
  <c r="D177" i="2"/>
  <c r="C177" i="2"/>
  <c r="D176" i="2"/>
  <c r="C176" i="2"/>
  <c r="D175" i="2"/>
  <c r="C175" i="2"/>
  <c r="D174" i="2"/>
  <c r="C174" i="2"/>
  <c r="D173" i="2"/>
  <c r="C173" i="2"/>
  <c r="D172" i="2"/>
  <c r="C172" i="2"/>
  <c r="D171" i="2"/>
  <c r="C171" i="2"/>
  <c r="D170" i="2"/>
  <c r="C170" i="2"/>
  <c r="D169" i="2"/>
  <c r="C169" i="2"/>
  <c r="D168" i="2"/>
  <c r="C168" i="2"/>
  <c r="D167" i="2"/>
  <c r="C167" i="2"/>
  <c r="D166" i="2"/>
  <c r="C166" i="2"/>
  <c r="D165" i="2"/>
  <c r="C165" i="2"/>
  <c r="D164" i="2"/>
  <c r="C164" i="2"/>
  <c r="D163" i="2"/>
  <c r="C163" i="2"/>
  <c r="D162" i="2"/>
  <c r="C162" i="2"/>
  <c r="D161" i="2"/>
  <c r="C161" i="2"/>
  <c r="D160" i="2"/>
  <c r="C160" i="2"/>
  <c r="D159" i="2"/>
  <c r="C159" i="2"/>
  <c r="D158" i="2"/>
  <c r="C158" i="2"/>
  <c r="D157" i="2"/>
  <c r="C157" i="2"/>
  <c r="D156" i="2"/>
  <c r="C156" i="2"/>
  <c r="D155" i="2"/>
  <c r="C155" i="2"/>
  <c r="D154" i="2"/>
  <c r="C154" i="2"/>
  <c r="D153" i="2"/>
  <c r="C153" i="2"/>
  <c r="D152" i="2"/>
  <c r="C152" i="2"/>
  <c r="D151" i="2"/>
  <c r="C151" i="2"/>
  <c r="D150" i="2"/>
  <c r="C150" i="2"/>
  <c r="D149" i="2"/>
  <c r="C149" i="2"/>
  <c r="D148" i="2"/>
  <c r="C148" i="2"/>
  <c r="D147" i="2"/>
  <c r="C147" i="2"/>
  <c r="D146" i="2"/>
  <c r="C146" i="2"/>
  <c r="D145" i="2"/>
  <c r="C145" i="2"/>
  <c r="D144" i="2"/>
  <c r="C144" i="2"/>
  <c r="D143" i="2"/>
  <c r="C143" i="2"/>
  <c r="D142" i="2"/>
  <c r="C142" i="2"/>
  <c r="D141" i="2"/>
  <c r="C141" i="2"/>
  <c r="D140" i="2"/>
  <c r="C140" i="2"/>
  <c r="D139" i="2"/>
  <c r="C139" i="2"/>
  <c r="D138" i="2"/>
  <c r="C138" i="2"/>
  <c r="D137" i="2"/>
  <c r="C137" i="2"/>
  <c r="D136" i="2"/>
  <c r="C136" i="2"/>
  <c r="D135" i="2"/>
  <c r="C135" i="2"/>
  <c r="D134" i="2"/>
  <c r="C134" i="2"/>
  <c r="D133" i="2"/>
  <c r="C133" i="2"/>
  <c r="D132" i="2"/>
  <c r="C132" i="2"/>
  <c r="D131" i="2"/>
  <c r="C131" i="2"/>
  <c r="D130" i="2"/>
  <c r="C130" i="2"/>
  <c r="D129" i="2"/>
  <c r="C129" i="2"/>
  <c r="D128" i="2"/>
  <c r="C128" i="2"/>
  <c r="D127" i="2"/>
  <c r="C127" i="2"/>
  <c r="D126" i="2"/>
  <c r="C126" i="2"/>
  <c r="D125" i="2"/>
  <c r="C125" i="2"/>
  <c r="D124" i="2"/>
  <c r="C124" i="2"/>
  <c r="D123" i="2"/>
  <c r="C123" i="2"/>
  <c r="D122" i="2"/>
  <c r="C122" i="2"/>
  <c r="D121" i="2"/>
  <c r="C121" i="2"/>
  <c r="D120" i="2"/>
  <c r="C120" i="2"/>
  <c r="D119" i="2"/>
  <c r="C119" i="2"/>
  <c r="D118" i="2"/>
  <c r="C118" i="2"/>
  <c r="D117" i="2"/>
  <c r="C117" i="2"/>
  <c r="D116" i="2"/>
  <c r="C116" i="2"/>
  <c r="D115" i="2"/>
  <c r="C115" i="2"/>
  <c r="D114" i="2"/>
  <c r="C114" i="2"/>
  <c r="D113" i="2"/>
  <c r="C113" i="2"/>
  <c r="D112" i="2"/>
  <c r="C112" i="2"/>
  <c r="D111" i="2"/>
  <c r="C111" i="2"/>
  <c r="D110" i="2"/>
  <c r="C110" i="2"/>
  <c r="D109" i="2"/>
  <c r="C109" i="2"/>
  <c r="D108" i="2"/>
  <c r="C108" i="2"/>
  <c r="D107" i="2"/>
  <c r="C107" i="2"/>
  <c r="D106" i="2"/>
  <c r="C106" i="2"/>
  <c r="D105" i="2"/>
  <c r="C105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D97" i="2"/>
  <c r="C97" i="2"/>
  <c r="D96" i="2"/>
  <c r="C96" i="2"/>
  <c r="D95" i="2"/>
  <c r="C95" i="2"/>
  <c r="D94" i="2"/>
  <c r="C94" i="2"/>
  <c r="D93" i="2"/>
  <c r="C93" i="2"/>
  <c r="D92" i="2"/>
  <c r="C92" i="2"/>
  <c r="D91" i="2"/>
  <c r="C91" i="2"/>
  <c r="D90" i="2"/>
  <c r="C90" i="2"/>
  <c r="D89" i="2"/>
  <c r="C89" i="2"/>
  <c r="D88" i="2"/>
  <c r="C88" i="2"/>
  <c r="D87" i="2"/>
  <c r="C87" i="2"/>
  <c r="D86" i="2"/>
  <c r="C86" i="2"/>
  <c r="D85" i="2"/>
  <c r="C85" i="2"/>
  <c r="D84" i="2"/>
  <c r="C84" i="2"/>
  <c r="D83" i="2"/>
  <c r="C83" i="2"/>
  <c r="D82" i="2"/>
  <c r="C82" i="2"/>
  <c r="D81" i="2"/>
  <c r="C81" i="2"/>
  <c r="D80" i="2"/>
  <c r="C80" i="2"/>
  <c r="D79" i="2"/>
  <c r="C79" i="2"/>
  <c r="D78" i="2"/>
  <c r="C78" i="2"/>
  <c r="D77" i="2"/>
  <c r="C77" i="2"/>
  <c r="D76" i="2"/>
  <c r="C76" i="2"/>
  <c r="D75" i="2"/>
  <c r="C75" i="2"/>
  <c r="D74" i="2"/>
  <c r="C74" i="2"/>
  <c r="D73" i="2"/>
  <c r="C73" i="2"/>
  <c r="D72" i="2"/>
  <c r="C72" i="2"/>
  <c r="D71" i="2"/>
  <c r="C71" i="2"/>
  <c r="D70" i="2"/>
  <c r="C70" i="2"/>
  <c r="D69" i="2"/>
  <c r="C69" i="2"/>
  <c r="D68" i="2"/>
  <c r="C68" i="2"/>
  <c r="D67" i="2"/>
  <c r="C67" i="2"/>
  <c r="D66" i="2"/>
  <c r="C66" i="2"/>
  <c r="D65" i="2"/>
  <c r="C65" i="2"/>
  <c r="D64" i="2"/>
  <c r="C64" i="2"/>
  <c r="D63" i="2"/>
  <c r="C63" i="2"/>
  <c r="D62" i="2"/>
  <c r="C62" i="2"/>
  <c r="D61" i="2"/>
  <c r="C61" i="2"/>
  <c r="D60" i="2"/>
  <c r="C60" i="2"/>
  <c r="D59" i="2"/>
  <c r="C59" i="2"/>
  <c r="D58" i="2"/>
  <c r="C58" i="2"/>
  <c r="D57" i="2"/>
  <c r="C57" i="2"/>
  <c r="D56" i="2"/>
  <c r="C56" i="2"/>
  <c r="D55" i="2"/>
  <c r="C55" i="2"/>
  <c r="D54" i="2"/>
  <c r="C54" i="2"/>
  <c r="D53" i="2"/>
  <c r="C53" i="2"/>
  <c r="D52" i="2"/>
  <c r="C52" i="2"/>
  <c r="D51" i="2"/>
  <c r="C51" i="2"/>
  <c r="D50" i="2"/>
  <c r="C50" i="2"/>
  <c r="D49" i="2"/>
  <c r="C49" i="2"/>
  <c r="D48" i="2"/>
  <c r="C48" i="2"/>
  <c r="D47" i="2"/>
  <c r="C47" i="2"/>
  <c r="D46" i="2"/>
  <c r="C46" i="2"/>
  <c r="D45" i="2"/>
  <c r="C45" i="2"/>
  <c r="D44" i="2"/>
  <c r="C44" i="2"/>
  <c r="D43" i="2"/>
  <c r="C43" i="2"/>
  <c r="D42" i="2"/>
  <c r="C42" i="2"/>
  <c r="D41" i="2"/>
  <c r="C41" i="2"/>
  <c r="D40" i="2"/>
  <c r="C40" i="2"/>
  <c r="D39" i="2"/>
  <c r="C39" i="2"/>
  <c r="D38" i="2"/>
  <c r="C38" i="2"/>
  <c r="D37" i="2"/>
  <c r="C37" i="2"/>
  <c r="D36" i="2"/>
  <c r="C36" i="2"/>
  <c r="D35" i="2"/>
  <c r="C35" i="2"/>
  <c r="D34" i="2"/>
  <c r="C34" i="2"/>
  <c r="D33" i="2"/>
  <c r="C33" i="2"/>
  <c r="D32" i="2"/>
  <c r="C32" i="2"/>
  <c r="D31" i="2"/>
  <c r="C31" i="2"/>
  <c r="D30" i="2"/>
  <c r="C30" i="2"/>
  <c r="D29" i="2"/>
  <c r="C29" i="2"/>
  <c r="D28" i="2"/>
  <c r="C28" i="2"/>
  <c r="D27" i="2"/>
  <c r="C27" i="2"/>
  <c r="D26" i="2"/>
  <c r="C26" i="2"/>
  <c r="D25" i="2"/>
  <c r="C25" i="2"/>
  <c r="D24" i="2"/>
  <c r="C24" i="2"/>
  <c r="D23" i="2"/>
  <c r="C23" i="2"/>
  <c r="D22" i="2"/>
  <c r="C22" i="2"/>
  <c r="D21" i="2"/>
  <c r="C21" i="2"/>
  <c r="D20" i="2"/>
  <c r="C20" i="2"/>
  <c r="D19" i="2"/>
  <c r="C19" i="2"/>
  <c r="D18" i="2"/>
  <c r="C18" i="2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D5" i="2"/>
  <c r="C5" i="2"/>
  <c r="D4" i="2"/>
  <c r="C4" i="2"/>
  <c r="D3" i="2"/>
  <c r="C3" i="2"/>
  <c r="J2" i="2"/>
  <c r="D2" i="2"/>
  <c r="C2" i="2"/>
  <c r="AT41" i="5" l="1"/>
  <c r="AP41" i="5"/>
  <c r="AL41" i="5"/>
  <c r="AS41" i="5"/>
  <c r="AO41" i="5"/>
  <c r="AK41" i="5"/>
  <c r="AV41" i="5"/>
  <c r="AR41" i="5"/>
  <c r="AN41" i="5"/>
  <c r="AJ41" i="5"/>
  <c r="AU41" i="5"/>
  <c r="AQ41" i="5"/>
  <c r="AM41" i="5"/>
  <c r="AI41" i="5"/>
  <c r="E15" i="10"/>
  <c r="L213" i="10"/>
  <c r="D118" i="5"/>
  <c r="AI118" i="5"/>
  <c r="D110" i="5"/>
  <c r="AG110" i="5"/>
  <c r="AC110" i="5"/>
  <c r="AF110" i="5"/>
  <c r="AB110" i="5"/>
  <c r="AE110" i="5"/>
  <c r="AD110" i="5"/>
  <c r="AI110" i="5"/>
  <c r="AA110" i="5"/>
  <c r="AH110" i="5"/>
  <c r="Z110" i="5"/>
  <c r="Y110" i="5"/>
  <c r="D102" i="5"/>
  <c r="AG102" i="5"/>
  <c r="AC102" i="5"/>
  <c r="AF102" i="5"/>
  <c r="AB102" i="5"/>
  <c r="AE102" i="5"/>
  <c r="AD102" i="5"/>
  <c r="AI102" i="5"/>
  <c r="AA102" i="5"/>
  <c r="AH102" i="5"/>
  <c r="Z102" i="5"/>
  <c r="Y102" i="5"/>
  <c r="D90" i="5"/>
  <c r="AI90" i="5"/>
  <c r="AE90" i="5"/>
  <c r="AA90" i="5"/>
  <c r="AH90" i="5"/>
  <c r="AD90" i="5"/>
  <c r="Z90" i="5"/>
  <c r="AG90" i="5"/>
  <c r="AC90" i="5"/>
  <c r="AF90" i="5"/>
  <c r="AB90" i="5"/>
  <c r="Y90" i="5"/>
  <c r="D82" i="5"/>
  <c r="AI82" i="5"/>
  <c r="AE82" i="5"/>
  <c r="AA82" i="5"/>
  <c r="AG82" i="5"/>
  <c r="AC82" i="5"/>
  <c r="AB82" i="5"/>
  <c r="AH82" i="5"/>
  <c r="Z82" i="5"/>
  <c r="AF82" i="5"/>
  <c r="AD82" i="5"/>
  <c r="Y82" i="5"/>
  <c r="D74" i="5"/>
  <c r="AF74" i="5"/>
  <c r="AB74" i="5"/>
  <c r="AI74" i="5"/>
  <c r="AE74" i="5"/>
  <c r="AA74" i="5"/>
  <c r="AH74" i="5"/>
  <c r="Z74" i="5"/>
  <c r="Y74" i="5"/>
  <c r="AG74" i="5"/>
  <c r="AD74" i="5"/>
  <c r="AC74" i="5"/>
  <c r="D62" i="5"/>
  <c r="AF62" i="5"/>
  <c r="AB62" i="5"/>
  <c r="AE62" i="5"/>
  <c r="AA62" i="5"/>
  <c r="AH62" i="5"/>
  <c r="Z62" i="5"/>
  <c r="AG62" i="5"/>
  <c r="Y62" i="5"/>
  <c r="AD62" i="5"/>
  <c r="AC62" i="5"/>
  <c r="D54" i="5"/>
  <c r="AF54" i="5"/>
  <c r="AB54" i="5"/>
  <c r="AI54" i="5"/>
  <c r="AE54" i="5"/>
  <c r="AA54" i="5"/>
  <c r="AH54" i="5"/>
  <c r="Z54" i="5"/>
  <c r="AG54" i="5"/>
  <c r="AD54" i="5"/>
  <c r="AC54" i="5"/>
  <c r="Y54" i="5"/>
  <c r="D121" i="5"/>
  <c r="AI121" i="5"/>
  <c r="AE121" i="5"/>
  <c r="AA121" i="5"/>
  <c r="AH121" i="5"/>
  <c r="AD121" i="5"/>
  <c r="Z121" i="5"/>
  <c r="AG121" i="5"/>
  <c r="AF121" i="5"/>
  <c r="AC121" i="5"/>
  <c r="AB121" i="5"/>
  <c r="D101" i="5"/>
  <c r="AI101" i="5"/>
  <c r="AE101" i="5"/>
  <c r="AA101" i="5"/>
  <c r="AH101" i="5"/>
  <c r="AD101" i="5"/>
  <c r="Z101" i="5"/>
  <c r="AG101" i="5"/>
  <c r="AF101" i="5"/>
  <c r="AC101" i="5"/>
  <c r="AB101" i="5"/>
  <c r="D89" i="5"/>
  <c r="AG89" i="5"/>
  <c r="AC89" i="5"/>
  <c r="AF89" i="5"/>
  <c r="AB89" i="5"/>
  <c r="AI89" i="5"/>
  <c r="AE89" i="5"/>
  <c r="AA89" i="5"/>
  <c r="AD89" i="5"/>
  <c r="Z89" i="5"/>
  <c r="AH89" i="5"/>
  <c r="D81" i="5"/>
  <c r="AG81" i="5"/>
  <c r="AC81" i="5"/>
  <c r="AI81" i="5"/>
  <c r="AE81" i="5"/>
  <c r="AA81" i="5"/>
  <c r="AD81" i="5"/>
  <c r="AB81" i="5"/>
  <c r="Z81" i="5"/>
  <c r="AH81" i="5"/>
  <c r="AF81" i="5"/>
  <c r="D73" i="5"/>
  <c r="AH73" i="5"/>
  <c r="AD73" i="5"/>
  <c r="Z73" i="5"/>
  <c r="AG73" i="5"/>
  <c r="AC73" i="5"/>
  <c r="AB73" i="5"/>
  <c r="AA73" i="5"/>
  <c r="AF73" i="5"/>
  <c r="AE73" i="5"/>
  <c r="D123" i="5"/>
  <c r="AI123" i="5"/>
  <c r="D119" i="5"/>
  <c r="AI119" i="5"/>
  <c r="AE119" i="5"/>
  <c r="AA119" i="5"/>
  <c r="AH119" i="5"/>
  <c r="AD119" i="5"/>
  <c r="Z119" i="5"/>
  <c r="AC119" i="5"/>
  <c r="AB119" i="5"/>
  <c r="AG119" i="5"/>
  <c r="AF119" i="5"/>
  <c r="D115" i="5"/>
  <c r="AI115" i="5"/>
  <c r="AE115" i="5"/>
  <c r="AA115" i="5"/>
  <c r="AH115" i="5"/>
  <c r="AD115" i="5"/>
  <c r="Z115" i="5"/>
  <c r="AC115" i="5"/>
  <c r="AB115" i="5"/>
  <c r="AG115" i="5"/>
  <c r="AF115" i="5"/>
  <c r="D111" i="5"/>
  <c r="AE111" i="5"/>
  <c r="AF111" i="5"/>
  <c r="D107" i="5"/>
  <c r="AE107" i="5"/>
  <c r="AA107" i="5"/>
  <c r="AH107" i="5"/>
  <c r="AD107" i="5"/>
  <c r="Z107" i="5"/>
  <c r="AC107" i="5"/>
  <c r="AB107" i="5"/>
  <c r="AG107" i="5"/>
  <c r="AF107" i="5"/>
  <c r="D103" i="5"/>
  <c r="AI103" i="5"/>
  <c r="AE103" i="5"/>
  <c r="AA103" i="5"/>
  <c r="AH103" i="5"/>
  <c r="AD103" i="5"/>
  <c r="Z103" i="5"/>
  <c r="AC103" i="5"/>
  <c r="AB103" i="5"/>
  <c r="AG103" i="5"/>
  <c r="AF103" i="5"/>
  <c r="D99" i="5"/>
  <c r="AI99" i="5"/>
  <c r="AE99" i="5"/>
  <c r="AA99" i="5"/>
  <c r="AH99" i="5"/>
  <c r="AD99" i="5"/>
  <c r="Z99" i="5"/>
  <c r="AC99" i="5"/>
  <c r="AB99" i="5"/>
  <c r="AG99" i="5"/>
  <c r="AF99" i="5"/>
  <c r="D95" i="5"/>
  <c r="AI95" i="5"/>
  <c r="AE95" i="5"/>
  <c r="AA95" i="5"/>
  <c r="AH95" i="5"/>
  <c r="AD95" i="5"/>
  <c r="Z95" i="5"/>
  <c r="AC95" i="5"/>
  <c r="AB95" i="5"/>
  <c r="AG95" i="5"/>
  <c r="AF95" i="5"/>
  <c r="D91" i="5"/>
  <c r="AG91" i="5"/>
  <c r="AC91" i="5"/>
  <c r="AF91" i="5"/>
  <c r="AB91" i="5"/>
  <c r="AI91" i="5"/>
  <c r="AE91" i="5"/>
  <c r="AA91" i="5"/>
  <c r="Z91" i="5"/>
  <c r="AH91" i="5"/>
  <c r="AD91" i="5"/>
  <c r="D87" i="5"/>
  <c r="AI87" i="5"/>
  <c r="AE87" i="5"/>
  <c r="D83" i="5"/>
  <c r="AG83" i="5"/>
  <c r="AC83" i="5"/>
  <c r="AI83" i="5"/>
  <c r="AE83" i="5"/>
  <c r="AA83" i="5"/>
  <c r="AH83" i="5"/>
  <c r="Z83" i="5"/>
  <c r="AF83" i="5"/>
  <c r="AD83" i="5"/>
  <c r="AB83" i="5"/>
  <c r="D79" i="5"/>
  <c r="AG79" i="5"/>
  <c r="AC79" i="5"/>
  <c r="AI79" i="5"/>
  <c r="AE79" i="5"/>
  <c r="AA79" i="5"/>
  <c r="AH79" i="5"/>
  <c r="Z79" i="5"/>
  <c r="AF79" i="5"/>
  <c r="AD79" i="5"/>
  <c r="AB79" i="5"/>
  <c r="D75" i="5"/>
  <c r="AG75" i="5"/>
  <c r="AC75" i="5"/>
  <c r="AI75" i="5"/>
  <c r="AE75" i="5"/>
  <c r="AA75" i="5"/>
  <c r="AH75" i="5"/>
  <c r="Z75" i="5"/>
  <c r="AF75" i="5"/>
  <c r="AD75" i="5"/>
  <c r="AB75" i="5"/>
  <c r="D71" i="5"/>
  <c r="AG71" i="5"/>
  <c r="D67" i="5"/>
  <c r="AH67" i="5"/>
  <c r="AD67" i="5"/>
  <c r="Z67" i="5"/>
  <c r="AG67" i="5"/>
  <c r="AC67" i="5"/>
  <c r="AF67" i="5"/>
  <c r="AE67" i="5"/>
  <c r="AB67" i="5"/>
  <c r="AA67" i="5"/>
  <c r="AI67" i="5"/>
  <c r="D63" i="5"/>
  <c r="AH63" i="5"/>
  <c r="AD63" i="5"/>
  <c r="Z63" i="5"/>
  <c r="AG63" i="5"/>
  <c r="AC63" i="5"/>
  <c r="AF63" i="5"/>
  <c r="AE63" i="5"/>
  <c r="AI63" i="5"/>
  <c r="AB63" i="5"/>
  <c r="AA63" i="5"/>
  <c r="D59" i="5"/>
  <c r="AH59" i="5"/>
  <c r="AD59" i="5"/>
  <c r="Z59" i="5"/>
  <c r="AG59" i="5"/>
  <c r="AC59" i="5"/>
  <c r="AF59" i="5"/>
  <c r="AE59" i="5"/>
  <c r="AB59" i="5"/>
  <c r="AA59" i="5"/>
  <c r="D55" i="5"/>
  <c r="AH55" i="5"/>
  <c r="AD55" i="5"/>
  <c r="Z55" i="5"/>
  <c r="AG55" i="5"/>
  <c r="AC55" i="5"/>
  <c r="AF55" i="5"/>
  <c r="AE55" i="5"/>
  <c r="AI55" i="5"/>
  <c r="AB55" i="5"/>
  <c r="AA55" i="5"/>
  <c r="D51" i="5"/>
  <c r="AF51" i="5"/>
  <c r="AB51" i="5"/>
  <c r="AI51" i="5"/>
  <c r="AE51" i="5"/>
  <c r="AA51" i="5"/>
  <c r="AH51" i="5"/>
  <c r="Z51" i="5"/>
  <c r="AG51" i="5"/>
  <c r="AD51" i="5"/>
  <c r="AC51" i="5"/>
  <c r="D47" i="5"/>
  <c r="AF47" i="5"/>
  <c r="AB47" i="5"/>
  <c r="AI47" i="5"/>
  <c r="AE47" i="5"/>
  <c r="AA47" i="5"/>
  <c r="AH47" i="5"/>
  <c r="Z47" i="5"/>
  <c r="AG47" i="5"/>
  <c r="AD47" i="5"/>
  <c r="AC47" i="5"/>
  <c r="D42" i="5"/>
  <c r="AH42" i="5"/>
  <c r="AD42" i="5"/>
  <c r="Z42" i="5"/>
  <c r="AG42" i="5"/>
  <c r="AC42" i="5"/>
  <c r="AB42" i="5"/>
  <c r="AI42" i="5"/>
  <c r="AA42" i="5"/>
  <c r="AF42" i="5"/>
  <c r="AE42" i="5"/>
  <c r="D38" i="5"/>
  <c r="AH38" i="5"/>
  <c r="AD38" i="5"/>
  <c r="Z38" i="5"/>
  <c r="AG38" i="5"/>
  <c r="AC38" i="5"/>
  <c r="AB38" i="5"/>
  <c r="AI38" i="5"/>
  <c r="AA38" i="5"/>
  <c r="AF38" i="5"/>
  <c r="AE38" i="5"/>
  <c r="D34" i="5"/>
  <c r="AH34" i="5"/>
  <c r="AD34" i="5"/>
  <c r="Z34" i="5"/>
  <c r="AG34" i="5"/>
  <c r="AC34" i="5"/>
  <c r="AB34" i="5"/>
  <c r="AI34" i="5"/>
  <c r="AA34" i="5"/>
  <c r="AF34" i="5"/>
  <c r="AE34" i="5"/>
  <c r="D30" i="5"/>
  <c r="AH30" i="5"/>
  <c r="AD30" i="5"/>
  <c r="Z30" i="5"/>
  <c r="AG30" i="5"/>
  <c r="AC30" i="5"/>
  <c r="AB30" i="5"/>
  <c r="AI30" i="5"/>
  <c r="AA30" i="5"/>
  <c r="AF30" i="5"/>
  <c r="AE30" i="5"/>
  <c r="D26" i="5"/>
  <c r="AH26" i="5"/>
  <c r="AD26" i="5"/>
  <c r="Z26" i="5"/>
  <c r="AG26" i="5"/>
  <c r="AC26" i="5"/>
  <c r="AB26" i="5"/>
  <c r="AI26" i="5"/>
  <c r="AA26" i="5"/>
  <c r="AF26" i="5"/>
  <c r="AE26" i="5"/>
  <c r="D22" i="5"/>
  <c r="AG22" i="5"/>
  <c r="AI22" i="5"/>
  <c r="AA22" i="5"/>
  <c r="D18" i="5"/>
  <c r="AH18" i="5"/>
  <c r="AI18" i="5"/>
  <c r="AF18" i="5"/>
  <c r="D14" i="5"/>
  <c r="AI14" i="5"/>
  <c r="AE14" i="5"/>
  <c r="D10" i="5"/>
  <c r="AH10" i="5"/>
  <c r="AD10" i="5"/>
  <c r="Z10" i="5"/>
  <c r="AG10" i="5"/>
  <c r="AC10" i="5"/>
  <c r="AB10" i="5"/>
  <c r="AI10" i="5"/>
  <c r="AA10" i="5"/>
  <c r="AF10" i="5"/>
  <c r="AE10" i="5"/>
  <c r="D6" i="5"/>
  <c r="AH6" i="5"/>
  <c r="AD6" i="5"/>
  <c r="Z6" i="5"/>
  <c r="AG6" i="5"/>
  <c r="AC6" i="5"/>
  <c r="AB6" i="5"/>
  <c r="AI6" i="5"/>
  <c r="AA6" i="5"/>
  <c r="AF6" i="5"/>
  <c r="AE6" i="5"/>
  <c r="D122" i="5"/>
  <c r="AG122" i="5"/>
  <c r="AC122" i="5"/>
  <c r="AF122" i="5"/>
  <c r="AB122" i="5"/>
  <c r="AE122" i="5"/>
  <c r="AD122" i="5"/>
  <c r="AA122" i="5"/>
  <c r="Z122" i="5"/>
  <c r="AH122" i="5"/>
  <c r="Y122" i="5"/>
  <c r="D94" i="5"/>
  <c r="AG94" i="5"/>
  <c r="AC94" i="5"/>
  <c r="AF94" i="5"/>
  <c r="AB94" i="5"/>
  <c r="AE94" i="5"/>
  <c r="AD94" i="5"/>
  <c r="AI94" i="5"/>
  <c r="AA94" i="5"/>
  <c r="AH94" i="5"/>
  <c r="Z94" i="5"/>
  <c r="Y94" i="5"/>
  <c r="D66" i="5"/>
  <c r="AF66" i="5"/>
  <c r="AB66" i="5"/>
  <c r="AI66" i="5"/>
  <c r="AE66" i="5"/>
  <c r="AA66" i="5"/>
  <c r="AH66" i="5"/>
  <c r="Z66" i="5"/>
  <c r="AG66" i="5"/>
  <c r="Y66" i="5"/>
  <c r="AD66" i="5"/>
  <c r="AC66" i="5"/>
  <c r="D46" i="5"/>
  <c r="AH46" i="5"/>
  <c r="AD46" i="5"/>
  <c r="Z46" i="5"/>
  <c r="AG46" i="5"/>
  <c r="AC46" i="5"/>
  <c r="Y46" i="5"/>
  <c r="AB46" i="5"/>
  <c r="AI46" i="5"/>
  <c r="AA46" i="5"/>
  <c r="AF46" i="5"/>
  <c r="AE46" i="5"/>
  <c r="D114" i="5"/>
  <c r="AG114" i="5"/>
  <c r="AC114" i="5"/>
  <c r="AF114" i="5"/>
  <c r="AB114" i="5"/>
  <c r="AE114" i="5"/>
  <c r="AD114" i="5"/>
  <c r="AI114" i="5"/>
  <c r="AA114" i="5"/>
  <c r="AH114" i="5"/>
  <c r="Z114" i="5"/>
  <c r="Y114" i="5"/>
  <c r="D106" i="5"/>
  <c r="AG106" i="5"/>
  <c r="AC106" i="5"/>
  <c r="AF106" i="5"/>
  <c r="AB106" i="5"/>
  <c r="AE106" i="5"/>
  <c r="AD106" i="5"/>
  <c r="AI106" i="5"/>
  <c r="AA106" i="5"/>
  <c r="Z106" i="5"/>
  <c r="Y106" i="5"/>
  <c r="AH106" i="5"/>
  <c r="D98" i="5"/>
  <c r="AG98" i="5"/>
  <c r="AE98" i="5"/>
  <c r="AI98" i="5"/>
  <c r="AH98" i="5"/>
  <c r="D86" i="5"/>
  <c r="AE86" i="5"/>
  <c r="AA86" i="5"/>
  <c r="AG86" i="5"/>
  <c r="AC86" i="5"/>
  <c r="AB86" i="5"/>
  <c r="AH86" i="5"/>
  <c r="Z86" i="5"/>
  <c r="AF86" i="5"/>
  <c r="AD86" i="5"/>
  <c r="Y86" i="5"/>
  <c r="D78" i="5"/>
  <c r="AI78" i="5"/>
  <c r="D70" i="5"/>
  <c r="AF70" i="5"/>
  <c r="AB70" i="5"/>
  <c r="AI70" i="5"/>
  <c r="AE70" i="5"/>
  <c r="AA70" i="5"/>
  <c r="AH70" i="5"/>
  <c r="Z70" i="5"/>
  <c r="AG70" i="5"/>
  <c r="AD70" i="5"/>
  <c r="AC70" i="5"/>
  <c r="Y70" i="5"/>
  <c r="D58" i="5"/>
  <c r="AF58" i="5"/>
  <c r="AB58" i="5"/>
  <c r="AI58" i="5"/>
  <c r="AE58" i="5"/>
  <c r="AA58" i="5"/>
  <c r="AH58" i="5"/>
  <c r="Z58" i="5"/>
  <c r="Y58" i="5"/>
  <c r="AG58" i="5"/>
  <c r="AD58" i="5"/>
  <c r="AC58" i="5"/>
  <c r="D50" i="5"/>
  <c r="AH50" i="5"/>
  <c r="AD50" i="5"/>
  <c r="Z50" i="5"/>
  <c r="AG50" i="5"/>
  <c r="AC50" i="5"/>
  <c r="AB50" i="5"/>
  <c r="AI50" i="5"/>
  <c r="AA50" i="5"/>
  <c r="AF50" i="5"/>
  <c r="Y50" i="5"/>
  <c r="AE50" i="5"/>
  <c r="D117" i="5"/>
  <c r="AI117" i="5"/>
  <c r="AE117" i="5"/>
  <c r="AA117" i="5"/>
  <c r="AH117" i="5"/>
  <c r="AD117" i="5"/>
  <c r="Z117" i="5"/>
  <c r="AG117" i="5"/>
  <c r="AF117" i="5"/>
  <c r="AC117" i="5"/>
  <c r="AB117" i="5"/>
  <c r="D105" i="5"/>
  <c r="AI105" i="5"/>
  <c r="AE105" i="5"/>
  <c r="AA105" i="5"/>
  <c r="AH105" i="5"/>
  <c r="AD105" i="5"/>
  <c r="Z105" i="5"/>
  <c r="AG105" i="5"/>
  <c r="AF105" i="5"/>
  <c r="AC105" i="5"/>
  <c r="AB105" i="5"/>
  <c r="D85" i="5"/>
  <c r="AG85" i="5"/>
  <c r="AC85" i="5"/>
  <c r="AI85" i="5"/>
  <c r="AE85" i="5"/>
  <c r="AA85" i="5"/>
  <c r="AD85" i="5"/>
  <c r="AB85" i="5"/>
  <c r="AH85" i="5"/>
  <c r="AF85" i="5"/>
  <c r="Z85" i="5"/>
  <c r="D124" i="5"/>
  <c r="AG124" i="5"/>
  <c r="AC124" i="5"/>
  <c r="AF124" i="5"/>
  <c r="AB124" i="5"/>
  <c r="AI124" i="5"/>
  <c r="AA124" i="5"/>
  <c r="AH124" i="5"/>
  <c r="Z124" i="5"/>
  <c r="AE124" i="5"/>
  <c r="AD124" i="5"/>
  <c r="D43" i="5"/>
  <c r="AF43" i="5"/>
  <c r="AB43" i="5"/>
  <c r="AI43" i="5"/>
  <c r="AE43" i="5"/>
  <c r="AA43" i="5"/>
  <c r="AH43" i="5"/>
  <c r="Z43" i="5"/>
  <c r="AG43" i="5"/>
  <c r="AD43" i="5"/>
  <c r="AC43" i="5"/>
  <c r="D39" i="5"/>
  <c r="AF39" i="5"/>
  <c r="AB39" i="5"/>
  <c r="AI39" i="5"/>
  <c r="AE39" i="5"/>
  <c r="AA39" i="5"/>
  <c r="AH39" i="5"/>
  <c r="Z39" i="5"/>
  <c r="AG39" i="5"/>
  <c r="AD39" i="5"/>
  <c r="AC39" i="5"/>
  <c r="D35" i="5"/>
  <c r="AF35" i="5"/>
  <c r="AB35" i="5"/>
  <c r="AI35" i="5"/>
  <c r="AE35" i="5"/>
  <c r="AA35" i="5"/>
  <c r="AH35" i="5"/>
  <c r="Z35" i="5"/>
  <c r="AG35" i="5"/>
  <c r="AD35" i="5"/>
  <c r="AC35" i="5"/>
  <c r="D68" i="5"/>
  <c r="AF68" i="5"/>
  <c r="AB68" i="5"/>
  <c r="AI68" i="5"/>
  <c r="AE68" i="5"/>
  <c r="AA68" i="5"/>
  <c r="AD68" i="5"/>
  <c r="AC68" i="5"/>
  <c r="Z68" i="5"/>
  <c r="AG68" i="5"/>
  <c r="AH68" i="5"/>
  <c r="Y42" i="5"/>
  <c r="Y38" i="5"/>
  <c r="Y34" i="5"/>
  <c r="Y30" i="5"/>
  <c r="Y26" i="5"/>
  <c r="Y10" i="5"/>
  <c r="Y6" i="5"/>
  <c r="Y121" i="5"/>
  <c r="Y117" i="5"/>
  <c r="Y105" i="5"/>
  <c r="Y101" i="5"/>
  <c r="Y89" i="5"/>
  <c r="Y85" i="5"/>
  <c r="Y81" i="5"/>
  <c r="Y73" i="5"/>
  <c r="Y124" i="5"/>
  <c r="Y68" i="5"/>
  <c r="Y119" i="5"/>
  <c r="Y115" i="5"/>
  <c r="Y107" i="5"/>
  <c r="Y103" i="5"/>
  <c r="Y99" i="5"/>
  <c r="Y95" i="5"/>
  <c r="Y91" i="5"/>
  <c r="Y87" i="5"/>
  <c r="Y83" i="5"/>
  <c r="Y79" i="5"/>
  <c r="Y75" i="5"/>
  <c r="Y71" i="5"/>
  <c r="Y67" i="5"/>
  <c r="Y63" i="5"/>
  <c r="Y59" i="5"/>
  <c r="Y55" i="5"/>
  <c r="Y51" i="5"/>
  <c r="Y47" i="5"/>
  <c r="Y43" i="5"/>
  <c r="Y39" i="5"/>
  <c r="Y35" i="5"/>
  <c r="R216" i="10"/>
  <c r="AE22" i="5" s="1"/>
  <c r="M13" i="10"/>
  <c r="N214" i="10"/>
  <c r="R214" i="10"/>
  <c r="P213" i="10"/>
  <c r="AC87" i="5" s="1"/>
  <c r="O216" i="10"/>
  <c r="AB22" i="5" s="1"/>
  <c r="S216" i="10"/>
  <c r="AF22" i="5" s="1"/>
  <c r="T213" i="10"/>
  <c r="AG87" i="5" s="1"/>
  <c r="R215" i="10"/>
  <c r="N215" i="10"/>
  <c r="U215" i="10"/>
  <c r="L15" i="10"/>
  <c r="T15" i="10"/>
  <c r="N16" i="10"/>
  <c r="R16" i="10"/>
  <c r="L28" i="10"/>
  <c r="P28" i="10"/>
  <c r="T28" i="10"/>
  <c r="N47" i="10"/>
  <c r="R47" i="10"/>
  <c r="L50" i="10"/>
  <c r="T50" i="10"/>
  <c r="N55" i="10"/>
  <c r="AA71" i="5" s="1"/>
  <c r="R55" i="10"/>
  <c r="AE71" i="5" s="1"/>
  <c r="L62" i="10"/>
  <c r="T62" i="10"/>
  <c r="N63" i="10"/>
  <c r="AA14" i="5" s="1"/>
  <c r="R63" i="10"/>
  <c r="L64" i="10"/>
  <c r="T64" i="10"/>
  <c r="N65" i="10"/>
  <c r="AA123" i="5" s="1"/>
  <c r="R65" i="10"/>
  <c r="AE123" i="5" s="1"/>
  <c r="L84" i="10"/>
  <c r="P84" i="10"/>
  <c r="T84" i="10"/>
  <c r="N92" i="10"/>
  <c r="AA111" i="5" s="1"/>
  <c r="R92" i="10"/>
  <c r="L95" i="10"/>
  <c r="T95" i="10"/>
  <c r="N98" i="10"/>
  <c r="R98" i="10"/>
  <c r="L99" i="10"/>
  <c r="P99" i="10"/>
  <c r="T99" i="10"/>
  <c r="N100" i="10"/>
  <c r="R100" i="10"/>
  <c r="L102" i="10"/>
  <c r="T102" i="10"/>
  <c r="N103" i="10"/>
  <c r="R103" i="10"/>
  <c r="L104" i="10"/>
  <c r="Y98" i="5" s="1"/>
  <c r="T104" i="10"/>
  <c r="N105" i="10"/>
  <c r="AA78" i="5" s="1"/>
  <c r="R105" i="10"/>
  <c r="AE78" i="5" s="1"/>
  <c r="L106" i="10"/>
  <c r="Y118" i="5" s="1"/>
  <c r="T106" i="10"/>
  <c r="AG118" i="5" s="1"/>
  <c r="N138" i="10"/>
  <c r="R138" i="10"/>
  <c r="L139" i="10"/>
  <c r="T139" i="10"/>
  <c r="N154" i="10"/>
  <c r="R154" i="10"/>
  <c r="L184" i="10"/>
  <c r="T184" i="10"/>
  <c r="N209" i="10"/>
  <c r="R209" i="10"/>
  <c r="L210" i="10"/>
  <c r="Y18" i="5" s="1"/>
  <c r="T210" i="10"/>
  <c r="AG18" i="5" s="1"/>
  <c r="N211" i="10"/>
  <c r="R211" i="10"/>
  <c r="L215" i="10"/>
  <c r="P215" i="10"/>
  <c r="T215" i="10"/>
  <c r="N216" i="10"/>
  <c r="T13" i="10"/>
  <c r="M15" i="10"/>
  <c r="U15" i="10"/>
  <c r="O16" i="10"/>
  <c r="S16" i="10"/>
  <c r="M28" i="10"/>
  <c r="Q28" i="10"/>
  <c r="U28" i="10"/>
  <c r="O47" i="10"/>
  <c r="S47" i="10"/>
  <c r="M50" i="10"/>
  <c r="U50" i="10"/>
  <c r="O55" i="10"/>
  <c r="AB71" i="5" s="1"/>
  <c r="S55" i="10"/>
  <c r="AF71" i="5" s="1"/>
  <c r="M62" i="10"/>
  <c r="U62" i="10"/>
  <c r="O63" i="10"/>
  <c r="AB14" i="5" s="1"/>
  <c r="S63" i="10"/>
  <c r="AF14" i="5" s="1"/>
  <c r="M64" i="10"/>
  <c r="U64" i="10"/>
  <c r="O65" i="10"/>
  <c r="AB123" i="5" s="1"/>
  <c r="S65" i="10"/>
  <c r="AF123" i="5" s="1"/>
  <c r="M84" i="10"/>
  <c r="Q84" i="10"/>
  <c r="U84" i="10"/>
  <c r="O92" i="10"/>
  <c r="AB111" i="5" s="1"/>
  <c r="S92" i="10"/>
  <c r="M95" i="10"/>
  <c r="U95" i="10"/>
  <c r="O98" i="10"/>
  <c r="S98" i="10"/>
  <c r="M99" i="10"/>
  <c r="Q99" i="10"/>
  <c r="U99" i="10"/>
  <c r="O100" i="10"/>
  <c r="S100" i="10"/>
  <c r="M102" i="10"/>
  <c r="U102" i="10"/>
  <c r="O103" i="10"/>
  <c r="S103" i="10"/>
  <c r="M104" i="10"/>
  <c r="Z98" i="5" s="1"/>
  <c r="U104" i="10"/>
  <c r="O105" i="10"/>
  <c r="AB78" i="5" s="1"/>
  <c r="S105" i="10"/>
  <c r="AF78" i="5" s="1"/>
  <c r="M106" i="10"/>
  <c r="Z118" i="5" s="1"/>
  <c r="U106" i="10"/>
  <c r="AH118" i="5" s="1"/>
  <c r="O138" i="10"/>
  <c r="S138" i="10"/>
  <c r="M139" i="10"/>
  <c r="U139" i="10"/>
  <c r="O154" i="10"/>
  <c r="S154" i="10"/>
  <c r="M184" i="10"/>
  <c r="U184" i="10"/>
  <c r="O209" i="10"/>
  <c r="S209" i="10"/>
  <c r="M210" i="10"/>
  <c r="Z18" i="5" s="1"/>
  <c r="U210" i="10"/>
  <c r="O211" i="10"/>
  <c r="S211" i="10"/>
  <c r="M213" i="10"/>
  <c r="Z87" i="5" s="1"/>
  <c r="Q213" i="10"/>
  <c r="AD87" i="5" s="1"/>
  <c r="U213" i="10"/>
  <c r="AH87" i="5" s="1"/>
  <c r="O214" i="10"/>
  <c r="S214" i="10"/>
  <c r="M215" i="10"/>
  <c r="Q215" i="10"/>
  <c r="L13" i="10"/>
  <c r="O13" i="10"/>
  <c r="S13" i="10"/>
  <c r="N15" i="10"/>
  <c r="R15" i="10"/>
  <c r="L16" i="10"/>
  <c r="T16" i="10"/>
  <c r="N28" i="10"/>
  <c r="R28" i="10"/>
  <c r="L47" i="10"/>
  <c r="P47" i="10"/>
  <c r="T47" i="10"/>
  <c r="N50" i="10"/>
  <c r="R50" i="10"/>
  <c r="L55" i="10"/>
  <c r="T55" i="10"/>
  <c r="N62" i="10"/>
  <c r="R62" i="10"/>
  <c r="L63" i="10"/>
  <c r="Y14" i="5" s="1"/>
  <c r="T63" i="10"/>
  <c r="AG14" i="5" s="1"/>
  <c r="N64" i="10"/>
  <c r="R64" i="10"/>
  <c r="L65" i="10"/>
  <c r="Y123" i="5" s="1"/>
  <c r="T65" i="10"/>
  <c r="AG123" i="5" s="1"/>
  <c r="N84" i="10"/>
  <c r="R84" i="10"/>
  <c r="L92" i="10"/>
  <c r="Y111" i="5" s="1"/>
  <c r="P92" i="10"/>
  <c r="AC111" i="5" s="1"/>
  <c r="T92" i="10"/>
  <c r="AG111" i="5" s="1"/>
  <c r="N95" i="10"/>
  <c r="R95" i="10"/>
  <c r="L98" i="10"/>
  <c r="P98" i="10"/>
  <c r="T98" i="10"/>
  <c r="N99" i="10"/>
  <c r="R99" i="10"/>
  <c r="L100" i="10"/>
  <c r="P100" i="10"/>
  <c r="T100" i="10"/>
  <c r="N102" i="10"/>
  <c r="R102" i="10"/>
  <c r="L103" i="10"/>
  <c r="T103" i="10"/>
  <c r="N104" i="10"/>
  <c r="AA98" i="5" s="1"/>
  <c r="R104" i="10"/>
  <c r="L105" i="10"/>
  <c r="Y78" i="5" s="1"/>
  <c r="T105" i="10"/>
  <c r="AG78" i="5" s="1"/>
  <c r="N106" i="10"/>
  <c r="AA118" i="5" s="1"/>
  <c r="R106" i="10"/>
  <c r="AE118" i="5" s="1"/>
  <c r="L138" i="10"/>
  <c r="T138" i="10"/>
  <c r="N139" i="10"/>
  <c r="R139" i="10"/>
  <c r="L154" i="10"/>
  <c r="P154" i="10"/>
  <c r="T154" i="10"/>
  <c r="N184" i="10"/>
  <c r="R184" i="10"/>
  <c r="L209" i="10"/>
  <c r="T209" i="10"/>
  <c r="N210" i="10"/>
  <c r="AA18" i="5" s="1"/>
  <c r="R210" i="10"/>
  <c r="AE18" i="5" s="1"/>
  <c r="L211" i="10"/>
  <c r="P211" i="10"/>
  <c r="T211" i="10"/>
  <c r="N213" i="10"/>
  <c r="AA87" i="5" s="1"/>
  <c r="R213" i="10"/>
  <c r="L214" i="10"/>
  <c r="T214" i="10"/>
  <c r="L216" i="10"/>
  <c r="Y22" i="5" s="1"/>
  <c r="T216" i="10"/>
  <c r="R13" i="10"/>
  <c r="N13" i="10"/>
  <c r="U13" i="10"/>
  <c r="O15" i="10"/>
  <c r="S15" i="10"/>
  <c r="M16" i="10"/>
  <c r="U16" i="10"/>
  <c r="O28" i="10"/>
  <c r="S28" i="10"/>
  <c r="M47" i="10"/>
  <c r="Q47" i="10"/>
  <c r="U47" i="10"/>
  <c r="O50" i="10"/>
  <c r="S50" i="10"/>
  <c r="M55" i="10"/>
  <c r="Z71" i="5" s="1"/>
  <c r="U55" i="10"/>
  <c r="AH71" i="5" s="1"/>
  <c r="O62" i="10"/>
  <c r="S62" i="10"/>
  <c r="M63" i="10"/>
  <c r="Z14" i="5" s="1"/>
  <c r="U63" i="10"/>
  <c r="AH14" i="5" s="1"/>
  <c r="O64" i="10"/>
  <c r="S64" i="10"/>
  <c r="M65" i="10"/>
  <c r="Z123" i="5" s="1"/>
  <c r="U65" i="10"/>
  <c r="AH123" i="5" s="1"/>
  <c r="O84" i="10"/>
  <c r="S84" i="10"/>
  <c r="M92" i="10"/>
  <c r="Z111" i="5" s="1"/>
  <c r="Q92" i="10"/>
  <c r="AD111" i="5" s="1"/>
  <c r="U92" i="10"/>
  <c r="AH111" i="5" s="1"/>
  <c r="O95" i="10"/>
  <c r="S95" i="10"/>
  <c r="M98" i="10"/>
  <c r="Q98" i="10"/>
  <c r="U98" i="10"/>
  <c r="O99" i="10"/>
  <c r="S99" i="10"/>
  <c r="M100" i="10"/>
  <c r="Q100" i="10"/>
  <c r="U100" i="10"/>
  <c r="O102" i="10"/>
  <c r="S102" i="10"/>
  <c r="M103" i="10"/>
  <c r="U103" i="10"/>
  <c r="O104" i="10"/>
  <c r="AB98" i="5" s="1"/>
  <c r="S104" i="10"/>
  <c r="AF98" i="5" s="1"/>
  <c r="M105" i="10"/>
  <c r="Z78" i="5" s="1"/>
  <c r="U105" i="10"/>
  <c r="AH78" i="5" s="1"/>
  <c r="O106" i="10"/>
  <c r="AB118" i="5" s="1"/>
  <c r="S106" i="10"/>
  <c r="AF118" i="5" s="1"/>
  <c r="M138" i="10"/>
  <c r="U138" i="10"/>
  <c r="O139" i="10"/>
  <c r="S139" i="10"/>
  <c r="M154" i="10"/>
  <c r="Q154" i="10"/>
  <c r="U154" i="10"/>
  <c r="O184" i="10"/>
  <c r="S184" i="10"/>
  <c r="M209" i="10"/>
  <c r="U209" i="10"/>
  <c r="O210" i="10"/>
  <c r="AB18" i="5" s="1"/>
  <c r="S210" i="10"/>
  <c r="M211" i="10"/>
  <c r="Q211" i="10"/>
  <c r="U211" i="10"/>
  <c r="O213" i="10"/>
  <c r="AB87" i="5" s="1"/>
  <c r="S213" i="10"/>
  <c r="AF87" i="5" s="1"/>
  <c r="M214" i="10"/>
  <c r="U214" i="10"/>
  <c r="O215" i="10"/>
  <c r="S215" i="10"/>
  <c r="M216" i="10"/>
  <c r="Z22" i="5" s="1"/>
  <c r="U216" i="10"/>
  <c r="AH22" i="5" s="1"/>
  <c r="AK92" i="10"/>
  <c r="AL92" i="10" s="1"/>
  <c r="Q106" i="10" s="1"/>
  <c r="AD118" i="5" s="1"/>
  <c r="AK110" i="10"/>
  <c r="AL110" i="10" s="1"/>
  <c r="Q184" i="10" s="1"/>
  <c r="Q55" i="10"/>
  <c r="AD71" i="5" s="1"/>
  <c r="Q216" i="10"/>
  <c r="AD22" i="5" s="1"/>
  <c r="Q102" i="10"/>
  <c r="AK99" i="10"/>
  <c r="AL99" i="10" s="1"/>
  <c r="Q139" i="10" s="1"/>
  <c r="AK122" i="10"/>
  <c r="AL122" i="10" s="1"/>
  <c r="Q210" i="10" s="1"/>
  <c r="AD18" i="5" s="1"/>
  <c r="Q50" i="10"/>
  <c r="AK57" i="10"/>
  <c r="AL57" i="10" s="1"/>
  <c r="Q65" i="10" s="1"/>
  <c r="AD123" i="5" s="1"/>
  <c r="Q95" i="10"/>
  <c r="AK116" i="10"/>
  <c r="AL116" i="10" s="1"/>
  <c r="Q209" i="10" s="1"/>
  <c r="AK20" i="10"/>
  <c r="AL20" i="10" s="1"/>
  <c r="Q15" i="10" s="1"/>
  <c r="AK14" i="10"/>
  <c r="AL14" i="10" s="1"/>
  <c r="Q214" i="10" s="1"/>
  <c r="AK8" i="10"/>
  <c r="AL8" i="10" s="1"/>
  <c r="Q13" i="10" s="1"/>
  <c r="G122" i="3"/>
  <c r="H122" i="5" s="1"/>
  <c r="G118" i="3"/>
  <c r="H118" i="5" s="1"/>
  <c r="G114" i="3"/>
  <c r="H114" i="5" s="1"/>
  <c r="G110" i="3"/>
  <c r="H110" i="5" s="1"/>
  <c r="G106" i="3"/>
  <c r="H106" i="5" s="1"/>
  <c r="G102" i="3"/>
  <c r="H102" i="5" s="1"/>
  <c r="G98" i="3"/>
  <c r="H98" i="5" s="1"/>
  <c r="G94" i="3"/>
  <c r="H94" i="5" s="1"/>
  <c r="G90" i="3"/>
  <c r="H90" i="5" s="1"/>
  <c r="G86" i="3"/>
  <c r="H86" i="5" s="1"/>
  <c r="G82" i="3"/>
  <c r="H82" i="5" s="1"/>
  <c r="G78" i="3"/>
  <c r="H78" i="5" s="1"/>
  <c r="G74" i="3"/>
  <c r="H74" i="5" s="1"/>
  <c r="G70" i="3"/>
  <c r="H70" i="5" s="1"/>
  <c r="G66" i="3"/>
  <c r="H66" i="5" s="1"/>
  <c r="G62" i="3"/>
  <c r="H62" i="5" s="1"/>
  <c r="G58" i="3"/>
  <c r="H58" i="5" s="1"/>
  <c r="G54" i="3"/>
  <c r="H54" i="5" s="1"/>
  <c r="G50" i="3"/>
  <c r="H50" i="5" s="1"/>
  <c r="G42" i="3"/>
  <c r="H42" i="5" s="1"/>
  <c r="G38" i="3"/>
  <c r="H38" i="5" s="1"/>
  <c r="G125" i="3"/>
  <c r="H125" i="5" s="1"/>
  <c r="G121" i="3"/>
  <c r="H121" i="5" s="1"/>
  <c r="G117" i="3"/>
  <c r="H117" i="5" s="1"/>
  <c r="G113" i="3"/>
  <c r="H113" i="5" s="1"/>
  <c r="G109" i="3"/>
  <c r="H109" i="5" s="1"/>
  <c r="G105" i="3"/>
  <c r="H105" i="5" s="1"/>
  <c r="G101" i="3"/>
  <c r="H101" i="5" s="1"/>
  <c r="G97" i="3"/>
  <c r="H97" i="5" s="1"/>
  <c r="G93" i="3"/>
  <c r="H93" i="5" s="1"/>
  <c r="G89" i="3"/>
  <c r="H89" i="5" s="1"/>
  <c r="G85" i="3"/>
  <c r="H85" i="5" s="1"/>
  <c r="G81" i="3"/>
  <c r="H81" i="5" s="1"/>
  <c r="G77" i="3"/>
  <c r="H77" i="5" s="1"/>
  <c r="G73" i="3"/>
  <c r="H73" i="5" s="1"/>
  <c r="G69" i="3"/>
  <c r="H69" i="5" s="1"/>
  <c r="G65" i="3"/>
  <c r="H65" i="5" s="1"/>
  <c r="G61" i="3"/>
  <c r="H61" i="5" s="1"/>
  <c r="G57" i="3"/>
  <c r="H57" i="5" s="1"/>
  <c r="G53" i="3"/>
  <c r="H53" i="5" s="1"/>
  <c r="G49" i="3"/>
  <c r="H49" i="5" s="1"/>
  <c r="G45" i="3"/>
  <c r="H45" i="5" s="1"/>
  <c r="G41" i="3"/>
  <c r="H41" i="5" s="1"/>
  <c r="G37" i="3"/>
  <c r="H37" i="5" s="1"/>
  <c r="G2" i="3"/>
  <c r="H2" i="5" s="1"/>
  <c r="G124" i="3"/>
  <c r="H124" i="5" s="1"/>
  <c r="G120" i="3"/>
  <c r="H120" i="5" s="1"/>
  <c r="G116" i="3"/>
  <c r="H116" i="5" s="1"/>
  <c r="G112" i="3"/>
  <c r="H112" i="5" s="1"/>
  <c r="G108" i="3"/>
  <c r="H108" i="5" s="1"/>
  <c r="G104" i="3"/>
  <c r="H104" i="5" s="1"/>
  <c r="G100" i="3"/>
  <c r="H100" i="5" s="1"/>
  <c r="G96" i="3"/>
  <c r="H96" i="5" s="1"/>
  <c r="G92" i="3"/>
  <c r="H92" i="5" s="1"/>
  <c r="G88" i="3"/>
  <c r="H88" i="5" s="1"/>
  <c r="G84" i="3"/>
  <c r="H84" i="5" s="1"/>
  <c r="G80" i="3"/>
  <c r="H80" i="5" s="1"/>
  <c r="G76" i="3"/>
  <c r="H76" i="5" s="1"/>
  <c r="G72" i="3"/>
  <c r="H72" i="5" s="1"/>
  <c r="G64" i="3"/>
  <c r="H64" i="5" s="1"/>
  <c r="G60" i="3"/>
  <c r="H60" i="5" s="1"/>
  <c r="G56" i="3"/>
  <c r="H56" i="5" s="1"/>
  <c r="G52" i="3"/>
  <c r="H52" i="5" s="1"/>
  <c r="G48" i="3"/>
  <c r="H48" i="5" s="1"/>
  <c r="G44" i="3"/>
  <c r="H44" i="5" s="1"/>
  <c r="G40" i="3"/>
  <c r="H40" i="5" s="1"/>
  <c r="G36" i="3"/>
  <c r="H36" i="5" s="1"/>
  <c r="G32" i="3"/>
  <c r="H32" i="5" s="1"/>
  <c r="G28" i="3"/>
  <c r="H28" i="5" s="1"/>
  <c r="G24" i="3"/>
  <c r="H24" i="5" s="1"/>
  <c r="G20" i="3"/>
  <c r="H20" i="5" s="1"/>
  <c r="G16" i="3"/>
  <c r="H16" i="5" s="1"/>
  <c r="G12" i="3"/>
  <c r="H12" i="5" s="1"/>
  <c r="G8" i="3"/>
  <c r="H8" i="5" s="1"/>
  <c r="G4" i="3"/>
  <c r="H4" i="5" s="1"/>
  <c r="G123" i="3"/>
  <c r="H123" i="5" s="1"/>
  <c r="G119" i="3"/>
  <c r="H119" i="5" s="1"/>
  <c r="G115" i="3"/>
  <c r="H115" i="5" s="1"/>
  <c r="G111" i="3"/>
  <c r="H111" i="5" s="1"/>
  <c r="G107" i="3"/>
  <c r="H107" i="5" s="1"/>
  <c r="G103" i="3"/>
  <c r="H103" i="5" s="1"/>
  <c r="G99" i="3"/>
  <c r="H99" i="5" s="1"/>
  <c r="G95" i="3"/>
  <c r="H95" i="5" s="1"/>
  <c r="G91" i="3"/>
  <c r="H91" i="5" s="1"/>
  <c r="G87" i="3"/>
  <c r="H87" i="5" s="1"/>
  <c r="G83" i="3"/>
  <c r="H83" i="5" s="1"/>
  <c r="G79" i="3"/>
  <c r="H79" i="5" s="1"/>
  <c r="G75" i="3"/>
  <c r="H75" i="5" s="1"/>
  <c r="G71" i="3"/>
  <c r="H71" i="5" s="1"/>
  <c r="G67" i="3"/>
  <c r="H67" i="5" s="1"/>
  <c r="G63" i="3"/>
  <c r="H63" i="5" s="1"/>
  <c r="G59" i="3"/>
  <c r="H59" i="5" s="1"/>
  <c r="G55" i="3"/>
  <c r="H55" i="5" s="1"/>
  <c r="G51" i="3"/>
  <c r="H51" i="5" s="1"/>
  <c r="G47" i="3"/>
  <c r="H47" i="5" s="1"/>
  <c r="G43" i="3"/>
  <c r="H43" i="5" s="1"/>
  <c r="G39" i="3"/>
  <c r="H39" i="5" s="1"/>
  <c r="G35" i="3"/>
  <c r="H35" i="5" s="1"/>
  <c r="G31" i="3"/>
  <c r="H31" i="5" s="1"/>
  <c r="G27" i="3"/>
  <c r="H27" i="5" s="1"/>
  <c r="G23" i="3"/>
  <c r="H23" i="5" s="1"/>
  <c r="G19" i="3"/>
  <c r="H19" i="5" s="1"/>
  <c r="G15" i="3"/>
  <c r="H15" i="5" s="1"/>
  <c r="G11" i="3"/>
  <c r="H11" i="5" s="1"/>
  <c r="G7" i="3"/>
  <c r="H7" i="5" s="1"/>
  <c r="G3" i="3"/>
  <c r="H3" i="5" s="1"/>
  <c r="C4" i="5"/>
  <c r="C8" i="5"/>
  <c r="C12" i="5"/>
  <c r="C16" i="5"/>
  <c r="C20" i="5"/>
  <c r="C24" i="5"/>
  <c r="C28" i="5"/>
  <c r="C32" i="5"/>
  <c r="C36" i="5"/>
  <c r="C40" i="5"/>
  <c r="C44" i="5"/>
  <c r="C48" i="5"/>
  <c r="C52" i="5"/>
  <c r="C56" i="5"/>
  <c r="C60" i="5"/>
  <c r="C64" i="5"/>
  <c r="C72" i="5"/>
  <c r="C76" i="5"/>
  <c r="C80" i="5"/>
  <c r="C84" i="5"/>
  <c r="C88" i="5"/>
  <c r="C92" i="5"/>
  <c r="C96" i="5"/>
  <c r="C100" i="5"/>
  <c r="C104" i="5"/>
  <c r="C108" i="5"/>
  <c r="C112" i="5"/>
  <c r="C116" i="5"/>
  <c r="C120" i="5"/>
  <c r="C5" i="5"/>
  <c r="C9" i="5"/>
  <c r="C13" i="5"/>
  <c r="C17" i="5"/>
  <c r="C21" i="5"/>
  <c r="C25" i="5"/>
  <c r="C29" i="5"/>
  <c r="C33" i="5"/>
  <c r="C37" i="5"/>
  <c r="C41" i="5"/>
  <c r="C45" i="5"/>
  <c r="C49" i="5"/>
  <c r="C53" i="5"/>
  <c r="C57" i="5"/>
  <c r="C61" i="5"/>
  <c r="C65" i="5"/>
  <c r="C69" i="5"/>
  <c r="C77" i="5"/>
  <c r="C93" i="5"/>
  <c r="C97" i="5"/>
  <c r="C109" i="5"/>
  <c r="C113" i="5"/>
  <c r="C125" i="5"/>
  <c r="C2" i="5"/>
  <c r="C3" i="5"/>
  <c r="C7" i="5"/>
  <c r="C11" i="5"/>
  <c r="C15" i="5"/>
  <c r="C19" i="5"/>
  <c r="C23" i="5"/>
  <c r="C27" i="5"/>
  <c r="C31" i="5"/>
  <c r="K3" i="3"/>
  <c r="L3" i="5" s="1"/>
  <c r="H19" i="3"/>
  <c r="I19" i="5" s="1"/>
  <c r="F11" i="3"/>
  <c r="G11" i="5" s="1"/>
  <c r="H23" i="3"/>
  <c r="K11" i="3"/>
  <c r="L11" i="5" s="1"/>
  <c r="M23" i="3"/>
  <c r="N23" i="5" s="1"/>
  <c r="M15" i="3"/>
  <c r="N15" i="5" s="1"/>
  <c r="F31" i="3"/>
  <c r="G31" i="5" s="1"/>
  <c r="I5" i="3"/>
  <c r="J5" i="5" s="1"/>
  <c r="M33" i="3"/>
  <c r="N33" i="5" s="1"/>
  <c r="I7" i="3"/>
  <c r="J7" i="5" s="1"/>
  <c r="I13" i="3"/>
  <c r="J13" i="5" s="1"/>
  <c r="L19" i="3"/>
  <c r="M19" i="5" s="1"/>
  <c r="H27" i="3"/>
  <c r="I27" i="5" s="1"/>
  <c r="F3" i="3"/>
  <c r="G3" i="5" s="1"/>
  <c r="L7" i="3"/>
  <c r="M7" i="5" s="1"/>
  <c r="H15" i="3"/>
  <c r="I15" i="5" s="1"/>
  <c r="M21" i="3"/>
  <c r="N21" i="5" s="1"/>
  <c r="L27" i="3"/>
  <c r="M27" i="5" s="1"/>
  <c r="L57" i="3"/>
  <c r="M57" i="5" s="1"/>
  <c r="L2" i="3"/>
  <c r="M2" i="5" s="1"/>
  <c r="L4" i="3"/>
  <c r="M4" i="5" s="1"/>
  <c r="H8" i="3"/>
  <c r="I8" i="5" s="1"/>
  <c r="F12" i="3"/>
  <c r="G12" i="5" s="1"/>
  <c r="I20" i="3"/>
  <c r="J20" i="5" s="1"/>
  <c r="L24" i="3"/>
  <c r="M24" i="5" s="1"/>
  <c r="F40" i="3"/>
  <c r="K48" i="3"/>
  <c r="L48" i="5" s="1"/>
  <c r="L68" i="3"/>
  <c r="M68" i="5" s="1"/>
  <c r="F104" i="3"/>
  <c r="G104" i="5" s="1"/>
  <c r="H116" i="3"/>
  <c r="I116" i="5" s="1"/>
  <c r="M2" i="3"/>
  <c r="N2" i="5" s="1"/>
  <c r="L3" i="3"/>
  <c r="M3" i="5" s="1"/>
  <c r="M4" i="3"/>
  <c r="N4" i="5" s="1"/>
  <c r="K7" i="3"/>
  <c r="L7" i="5" s="1"/>
  <c r="L8" i="3"/>
  <c r="M8" i="5" s="1"/>
  <c r="I11" i="3"/>
  <c r="J11" i="5" s="1"/>
  <c r="H12" i="3"/>
  <c r="I12" i="5" s="1"/>
  <c r="F15" i="3"/>
  <c r="G15" i="5" s="1"/>
  <c r="K16" i="3"/>
  <c r="L16" i="5" s="1"/>
  <c r="I19" i="3"/>
  <c r="J19" i="5" s="1"/>
  <c r="F21" i="3"/>
  <c r="G21" i="5" s="1"/>
  <c r="L23" i="3"/>
  <c r="M23" i="5" s="1"/>
  <c r="I25" i="3"/>
  <c r="J25" i="5" s="1"/>
  <c r="F28" i="3"/>
  <c r="G28" i="5" s="1"/>
  <c r="I31" i="3"/>
  <c r="J31" i="5" s="1"/>
  <c r="I36" i="3"/>
  <c r="F41" i="3"/>
  <c r="G41" i="5" s="1"/>
  <c r="L49" i="3"/>
  <c r="M49" i="5" s="1"/>
  <c r="L60" i="3"/>
  <c r="M60" i="5" s="1"/>
  <c r="F120" i="3"/>
  <c r="G120" i="5" s="1"/>
  <c r="F2" i="3"/>
  <c r="G2" i="5" s="1"/>
  <c r="F4" i="3"/>
  <c r="G4" i="5" s="1"/>
  <c r="M8" i="3"/>
  <c r="N8" i="5" s="1"/>
  <c r="L12" i="3"/>
  <c r="M12" i="5" s="1"/>
  <c r="L16" i="3"/>
  <c r="M16" i="5" s="1"/>
  <c r="I28" i="3"/>
  <c r="J28" i="5" s="1"/>
  <c r="H2" i="3"/>
  <c r="I2" i="5" s="1"/>
  <c r="I3" i="3"/>
  <c r="J3" i="5" s="1"/>
  <c r="H4" i="3"/>
  <c r="I4" i="5" s="1"/>
  <c r="F7" i="3"/>
  <c r="G7" i="5" s="1"/>
  <c r="F8" i="3"/>
  <c r="G8" i="5" s="1"/>
  <c r="I9" i="3"/>
  <c r="J9" i="5" s="1"/>
  <c r="L11" i="3"/>
  <c r="M11" i="5" s="1"/>
  <c r="M12" i="3"/>
  <c r="N12" i="5" s="1"/>
  <c r="L15" i="3"/>
  <c r="M15" i="5" s="1"/>
  <c r="I17" i="3"/>
  <c r="J17" i="5" s="1"/>
  <c r="F20" i="3"/>
  <c r="F23" i="3"/>
  <c r="K24" i="3"/>
  <c r="L24" i="5" s="1"/>
  <c r="I27" i="3"/>
  <c r="J27" i="5" s="1"/>
  <c r="L32" i="3"/>
  <c r="M32" i="5" s="1"/>
  <c r="I37" i="3"/>
  <c r="J37" i="5" s="1"/>
  <c r="I65" i="3"/>
  <c r="L84" i="3"/>
  <c r="M84" i="5" s="1"/>
  <c r="L100" i="3"/>
  <c r="M100" i="5" s="1"/>
  <c r="K125" i="3"/>
  <c r="L125" i="5" s="1"/>
  <c r="K98" i="3"/>
  <c r="L98" i="5" s="1"/>
  <c r="I98" i="3"/>
  <c r="J98" i="5" s="1"/>
  <c r="H98" i="3"/>
  <c r="I98" i="5" s="1"/>
  <c r="F98" i="3"/>
  <c r="G98" i="5" s="1"/>
  <c r="M98" i="3"/>
  <c r="N98" i="5" s="1"/>
  <c r="L98" i="3"/>
  <c r="M98" i="5" s="1"/>
  <c r="K90" i="3"/>
  <c r="L90" i="5" s="1"/>
  <c r="I90" i="3"/>
  <c r="J90" i="5" s="1"/>
  <c r="H90" i="3"/>
  <c r="I90" i="5" s="1"/>
  <c r="L90" i="3"/>
  <c r="M90" i="5" s="1"/>
  <c r="M90" i="3"/>
  <c r="N90" i="5" s="1"/>
  <c r="F90" i="3"/>
  <c r="G90" i="5" s="1"/>
  <c r="K74" i="3"/>
  <c r="L74" i="5" s="1"/>
  <c r="I74" i="3"/>
  <c r="H74" i="3"/>
  <c r="L74" i="3"/>
  <c r="M74" i="5" s="1"/>
  <c r="F74" i="3"/>
  <c r="M74" i="3"/>
  <c r="N74" i="5" s="1"/>
  <c r="M50" i="3"/>
  <c r="N50" i="5" s="1"/>
  <c r="H50" i="3"/>
  <c r="I50" i="5" s="1"/>
  <c r="L50" i="3"/>
  <c r="M50" i="5" s="1"/>
  <c r="I50" i="3"/>
  <c r="J50" i="5" s="1"/>
  <c r="K50" i="3"/>
  <c r="L50" i="5" s="1"/>
  <c r="F50" i="3"/>
  <c r="G50" i="5" s="1"/>
  <c r="M38" i="3"/>
  <c r="N38" i="5" s="1"/>
  <c r="H38" i="3"/>
  <c r="I38" i="5" s="1"/>
  <c r="L38" i="3"/>
  <c r="M38" i="5" s="1"/>
  <c r="F38" i="3"/>
  <c r="K38" i="3"/>
  <c r="L38" i="5" s="1"/>
  <c r="I38" i="3"/>
  <c r="J38" i="5" s="1"/>
  <c r="M22" i="3"/>
  <c r="N22" i="5" s="1"/>
  <c r="H22" i="3"/>
  <c r="I22" i="5" s="1"/>
  <c r="I22" i="3"/>
  <c r="J22" i="5" s="1"/>
  <c r="F22" i="3"/>
  <c r="G22" i="5" s="1"/>
  <c r="L22" i="3"/>
  <c r="M22" i="5" s="1"/>
  <c r="K22" i="3"/>
  <c r="L22" i="5" s="1"/>
  <c r="M18" i="3"/>
  <c r="N18" i="5" s="1"/>
  <c r="H18" i="3"/>
  <c r="I18" i="5" s="1"/>
  <c r="L18" i="3"/>
  <c r="M18" i="5" s="1"/>
  <c r="K18" i="3"/>
  <c r="L18" i="5" s="1"/>
  <c r="I18" i="3"/>
  <c r="J18" i="5" s="1"/>
  <c r="F18" i="3"/>
  <c r="G18" i="5" s="1"/>
  <c r="I10" i="3"/>
  <c r="J10" i="5" s="1"/>
  <c r="M10" i="3"/>
  <c r="N10" i="5" s="1"/>
  <c r="H10" i="3"/>
  <c r="I10" i="5" s="1"/>
  <c r="L10" i="3"/>
  <c r="M10" i="5" s="1"/>
  <c r="F10" i="3"/>
  <c r="G10" i="5" s="1"/>
  <c r="K10" i="3"/>
  <c r="L10" i="5" s="1"/>
  <c r="I6" i="3"/>
  <c r="J6" i="5" s="1"/>
  <c r="M6" i="3"/>
  <c r="N6" i="5" s="1"/>
  <c r="H6" i="3"/>
  <c r="I6" i="5" s="1"/>
  <c r="K6" i="3"/>
  <c r="L6" i="5" s="1"/>
  <c r="F6" i="3"/>
  <c r="G6" i="5" s="1"/>
  <c r="K122" i="3"/>
  <c r="L122" i="5" s="1"/>
  <c r="I122" i="3"/>
  <c r="J122" i="5" s="1"/>
  <c r="H122" i="3"/>
  <c r="I122" i="5" s="1"/>
  <c r="L122" i="3"/>
  <c r="M122" i="5" s="1"/>
  <c r="M122" i="3"/>
  <c r="N122" i="5" s="1"/>
  <c r="F122" i="3"/>
  <c r="G122" i="5" s="1"/>
  <c r="K110" i="3"/>
  <c r="L110" i="5" s="1"/>
  <c r="I110" i="3"/>
  <c r="J110" i="5" s="1"/>
  <c r="H110" i="3"/>
  <c r="I110" i="5" s="1"/>
  <c r="F110" i="3"/>
  <c r="G110" i="5" s="1"/>
  <c r="M110" i="3"/>
  <c r="N110" i="5" s="1"/>
  <c r="L110" i="3"/>
  <c r="M110" i="5" s="1"/>
  <c r="K86" i="3"/>
  <c r="L86" i="5" s="1"/>
  <c r="I86" i="3"/>
  <c r="J86" i="5" s="1"/>
  <c r="H86" i="3"/>
  <c r="I86" i="5" s="1"/>
  <c r="M86" i="3"/>
  <c r="N86" i="5" s="1"/>
  <c r="F86" i="3"/>
  <c r="G86" i="5" s="1"/>
  <c r="L86" i="3"/>
  <c r="M86" i="5" s="1"/>
  <c r="M62" i="3"/>
  <c r="N62" i="5" s="1"/>
  <c r="H62" i="3"/>
  <c r="I62" i="5" s="1"/>
  <c r="I62" i="3"/>
  <c r="J62" i="5" s="1"/>
  <c r="F62" i="3"/>
  <c r="G62" i="5" s="1"/>
  <c r="L62" i="3"/>
  <c r="M62" i="5" s="1"/>
  <c r="K62" i="3"/>
  <c r="L62" i="5" s="1"/>
  <c r="M54" i="3"/>
  <c r="N54" i="5" s="1"/>
  <c r="H54" i="3"/>
  <c r="I54" i="3"/>
  <c r="L54" i="3"/>
  <c r="M54" i="5" s="1"/>
  <c r="K54" i="3"/>
  <c r="L54" i="5" s="1"/>
  <c r="F54" i="3"/>
  <c r="L6" i="3"/>
  <c r="M6" i="5" s="1"/>
  <c r="K126" i="3"/>
  <c r="I126" i="3"/>
  <c r="H126" i="3"/>
  <c r="F126" i="3"/>
  <c r="L126" i="3"/>
  <c r="M126" i="3"/>
  <c r="K118" i="3"/>
  <c r="L118" i="5" s="1"/>
  <c r="I118" i="3"/>
  <c r="J118" i="5" s="1"/>
  <c r="H118" i="3"/>
  <c r="I118" i="5" s="1"/>
  <c r="M118" i="3"/>
  <c r="N118" i="5" s="1"/>
  <c r="F118" i="3"/>
  <c r="G118" i="5" s="1"/>
  <c r="L118" i="3"/>
  <c r="M118" i="5" s="1"/>
  <c r="K114" i="3"/>
  <c r="L114" i="5" s="1"/>
  <c r="I114" i="3"/>
  <c r="J114" i="5" s="1"/>
  <c r="H114" i="3"/>
  <c r="I114" i="5" s="1"/>
  <c r="L114" i="3"/>
  <c r="M114" i="5" s="1"/>
  <c r="M114" i="3"/>
  <c r="N114" i="5" s="1"/>
  <c r="F114" i="3"/>
  <c r="G114" i="5" s="1"/>
  <c r="K106" i="3"/>
  <c r="L106" i="5" s="1"/>
  <c r="I106" i="3"/>
  <c r="J106" i="5" s="1"/>
  <c r="H106" i="3"/>
  <c r="I106" i="5" s="1"/>
  <c r="L106" i="3"/>
  <c r="M106" i="5" s="1"/>
  <c r="M106" i="3"/>
  <c r="N106" i="5" s="1"/>
  <c r="F106" i="3"/>
  <c r="G106" i="5" s="1"/>
  <c r="K102" i="3"/>
  <c r="L102" i="5" s="1"/>
  <c r="I102" i="3"/>
  <c r="J102" i="5" s="1"/>
  <c r="H102" i="3"/>
  <c r="M102" i="3"/>
  <c r="N102" i="5" s="1"/>
  <c r="L102" i="3"/>
  <c r="M102" i="5" s="1"/>
  <c r="F102" i="3"/>
  <c r="K94" i="3"/>
  <c r="L94" i="5" s="1"/>
  <c r="I94" i="3"/>
  <c r="J94" i="5" s="1"/>
  <c r="H94" i="3"/>
  <c r="I94" i="5" s="1"/>
  <c r="F94" i="3"/>
  <c r="G94" i="5" s="1"/>
  <c r="M94" i="3"/>
  <c r="N94" i="5" s="1"/>
  <c r="L94" i="3"/>
  <c r="M94" i="5" s="1"/>
  <c r="K82" i="3"/>
  <c r="L82" i="5" s="1"/>
  <c r="I82" i="3"/>
  <c r="J82" i="5" s="1"/>
  <c r="H82" i="3"/>
  <c r="I82" i="5" s="1"/>
  <c r="M82" i="3"/>
  <c r="N82" i="5" s="1"/>
  <c r="L82" i="3"/>
  <c r="M82" i="5" s="1"/>
  <c r="F82" i="3"/>
  <c r="G82" i="5" s="1"/>
  <c r="K78" i="3"/>
  <c r="L78" i="5" s="1"/>
  <c r="I78" i="3"/>
  <c r="J78" i="5" s="1"/>
  <c r="H78" i="3"/>
  <c r="I78" i="5" s="1"/>
  <c r="F78" i="3"/>
  <c r="G78" i="5" s="1"/>
  <c r="M78" i="3"/>
  <c r="N78" i="5" s="1"/>
  <c r="L78" i="3"/>
  <c r="M78" i="5" s="1"/>
  <c r="M70" i="3"/>
  <c r="N70" i="5" s="1"/>
  <c r="H70" i="3"/>
  <c r="I70" i="5" s="1"/>
  <c r="I70" i="3"/>
  <c r="J70" i="5" s="1"/>
  <c r="K70" i="3"/>
  <c r="L70" i="5" s="1"/>
  <c r="L70" i="3"/>
  <c r="M70" i="5" s="1"/>
  <c r="F70" i="3"/>
  <c r="G70" i="5" s="1"/>
  <c r="M66" i="3"/>
  <c r="N66" i="5" s="1"/>
  <c r="H66" i="3"/>
  <c r="I66" i="5" s="1"/>
  <c r="L66" i="3"/>
  <c r="M66" i="5" s="1"/>
  <c r="I66" i="3"/>
  <c r="J66" i="5" s="1"/>
  <c r="F66" i="3"/>
  <c r="G66" i="5" s="1"/>
  <c r="K66" i="3"/>
  <c r="L66" i="5" s="1"/>
  <c r="M58" i="3"/>
  <c r="N58" i="5" s="1"/>
  <c r="H58" i="3"/>
  <c r="I58" i="5" s="1"/>
  <c r="L58" i="3"/>
  <c r="M58" i="5" s="1"/>
  <c r="K58" i="3"/>
  <c r="L58" i="5" s="1"/>
  <c r="I58" i="3"/>
  <c r="J58" i="5" s="1"/>
  <c r="F58" i="3"/>
  <c r="G58" i="5" s="1"/>
  <c r="M46" i="3"/>
  <c r="N46" i="5" s="1"/>
  <c r="H46" i="3"/>
  <c r="I46" i="5" s="1"/>
  <c r="I46" i="3"/>
  <c r="J46" i="5" s="1"/>
  <c r="L46" i="3"/>
  <c r="M46" i="5" s="1"/>
  <c r="K46" i="3"/>
  <c r="L46" i="5" s="1"/>
  <c r="F46" i="3"/>
  <c r="M42" i="3"/>
  <c r="N42" i="5" s="1"/>
  <c r="H42" i="3"/>
  <c r="I42" i="5" s="1"/>
  <c r="I42" i="3"/>
  <c r="J42" i="5" s="1"/>
  <c r="L42" i="3"/>
  <c r="M42" i="5" s="1"/>
  <c r="K42" i="3"/>
  <c r="L42" i="5" s="1"/>
  <c r="F42" i="3"/>
  <c r="G42" i="5" s="1"/>
  <c r="M34" i="3"/>
  <c r="N34" i="5" s="1"/>
  <c r="H34" i="3"/>
  <c r="I34" i="3"/>
  <c r="K34" i="3"/>
  <c r="L34" i="5" s="1"/>
  <c r="F34" i="3"/>
  <c r="L34" i="3"/>
  <c r="M34" i="5" s="1"/>
  <c r="M30" i="3"/>
  <c r="N30" i="5" s="1"/>
  <c r="H30" i="3"/>
  <c r="I30" i="5" s="1"/>
  <c r="L30" i="3"/>
  <c r="M30" i="5" s="1"/>
  <c r="K30" i="3"/>
  <c r="L30" i="5" s="1"/>
  <c r="I30" i="3"/>
  <c r="J30" i="5" s="1"/>
  <c r="F30" i="3"/>
  <c r="G30" i="5" s="1"/>
  <c r="M26" i="3"/>
  <c r="N26" i="5" s="1"/>
  <c r="H26" i="3"/>
  <c r="I26" i="5" s="1"/>
  <c r="L26" i="3"/>
  <c r="M26" i="5" s="1"/>
  <c r="K26" i="3"/>
  <c r="L26" i="5" s="1"/>
  <c r="I26" i="3"/>
  <c r="J26" i="5" s="1"/>
  <c r="F26" i="3"/>
  <c r="G26" i="5" s="1"/>
  <c r="M14" i="3"/>
  <c r="N14" i="5" s="1"/>
  <c r="I14" i="3"/>
  <c r="J14" i="5" s="1"/>
  <c r="H14" i="3"/>
  <c r="I14" i="5" s="1"/>
  <c r="L14" i="3"/>
  <c r="M14" i="5" s="1"/>
  <c r="F14" i="3"/>
  <c r="G14" i="5" s="1"/>
  <c r="K14" i="3"/>
  <c r="L14" i="5" s="1"/>
  <c r="M127" i="3"/>
  <c r="H127" i="3"/>
  <c r="L127" i="3"/>
  <c r="F127" i="3"/>
  <c r="K127" i="3"/>
  <c r="I127" i="3"/>
  <c r="M123" i="3"/>
  <c r="N123" i="5" s="1"/>
  <c r="H123" i="3"/>
  <c r="I123" i="5" s="1"/>
  <c r="L123" i="3"/>
  <c r="M123" i="5" s="1"/>
  <c r="F123" i="3"/>
  <c r="G123" i="5" s="1"/>
  <c r="K123" i="3"/>
  <c r="L123" i="5" s="1"/>
  <c r="I123" i="3"/>
  <c r="J123" i="5" s="1"/>
  <c r="M119" i="3"/>
  <c r="N119" i="5" s="1"/>
  <c r="H119" i="3"/>
  <c r="I119" i="5" s="1"/>
  <c r="L119" i="3"/>
  <c r="M119" i="5" s="1"/>
  <c r="F119" i="3"/>
  <c r="G119" i="5" s="1"/>
  <c r="K119" i="3"/>
  <c r="L119" i="5" s="1"/>
  <c r="I119" i="3"/>
  <c r="J119" i="5" s="1"/>
  <c r="M115" i="3"/>
  <c r="N115" i="5" s="1"/>
  <c r="H115" i="3"/>
  <c r="I115" i="5" s="1"/>
  <c r="L115" i="3"/>
  <c r="M115" i="5" s="1"/>
  <c r="F115" i="3"/>
  <c r="G115" i="5" s="1"/>
  <c r="K115" i="3"/>
  <c r="L115" i="5" s="1"/>
  <c r="I115" i="3"/>
  <c r="J115" i="5" s="1"/>
  <c r="M111" i="3"/>
  <c r="N111" i="5" s="1"/>
  <c r="H111" i="3"/>
  <c r="I111" i="5" s="1"/>
  <c r="L111" i="3"/>
  <c r="M111" i="5" s="1"/>
  <c r="F111" i="3"/>
  <c r="G111" i="5" s="1"/>
  <c r="K111" i="3"/>
  <c r="L111" i="5" s="1"/>
  <c r="I111" i="3"/>
  <c r="J111" i="5" s="1"/>
  <c r="M107" i="3"/>
  <c r="N107" i="5" s="1"/>
  <c r="H107" i="3"/>
  <c r="I107" i="5" s="1"/>
  <c r="L107" i="3"/>
  <c r="M107" i="5" s="1"/>
  <c r="F107" i="3"/>
  <c r="G107" i="5" s="1"/>
  <c r="K107" i="3"/>
  <c r="L107" i="5" s="1"/>
  <c r="I107" i="3"/>
  <c r="J107" i="5" s="1"/>
  <c r="M103" i="3"/>
  <c r="N103" i="5" s="1"/>
  <c r="H103" i="3"/>
  <c r="I103" i="5" s="1"/>
  <c r="L103" i="3"/>
  <c r="M103" i="5" s="1"/>
  <c r="F103" i="3"/>
  <c r="G103" i="5" s="1"/>
  <c r="K103" i="3"/>
  <c r="L103" i="5" s="1"/>
  <c r="I103" i="3"/>
  <c r="J103" i="5" s="1"/>
  <c r="M99" i="3"/>
  <c r="N99" i="5" s="1"/>
  <c r="H99" i="3"/>
  <c r="I99" i="5" s="1"/>
  <c r="L99" i="3"/>
  <c r="M99" i="5" s="1"/>
  <c r="F99" i="3"/>
  <c r="G99" i="5" s="1"/>
  <c r="K99" i="3"/>
  <c r="L99" i="5" s="1"/>
  <c r="I99" i="3"/>
  <c r="J99" i="5" s="1"/>
  <c r="M95" i="3"/>
  <c r="N95" i="5" s="1"/>
  <c r="H95" i="3"/>
  <c r="L95" i="3"/>
  <c r="M95" i="5" s="1"/>
  <c r="F95" i="3"/>
  <c r="K95" i="3"/>
  <c r="L95" i="5" s="1"/>
  <c r="I95" i="3"/>
  <c r="M91" i="3"/>
  <c r="N91" i="5" s="1"/>
  <c r="H91" i="3"/>
  <c r="L91" i="3"/>
  <c r="M91" i="5" s="1"/>
  <c r="F91" i="3"/>
  <c r="K91" i="3"/>
  <c r="L91" i="5" s="1"/>
  <c r="I91" i="3"/>
  <c r="M87" i="3"/>
  <c r="N87" i="5" s="1"/>
  <c r="H87" i="3"/>
  <c r="I87" i="5" s="1"/>
  <c r="L87" i="3"/>
  <c r="M87" i="5" s="1"/>
  <c r="F87" i="3"/>
  <c r="G87" i="5" s="1"/>
  <c r="K87" i="3"/>
  <c r="L87" i="5" s="1"/>
  <c r="I87" i="3"/>
  <c r="J87" i="5" s="1"/>
  <c r="M83" i="3"/>
  <c r="N83" i="5" s="1"/>
  <c r="H83" i="3"/>
  <c r="I83" i="5" s="1"/>
  <c r="L83" i="3"/>
  <c r="M83" i="5" s="1"/>
  <c r="F83" i="3"/>
  <c r="G83" i="5" s="1"/>
  <c r="K83" i="3"/>
  <c r="L83" i="5" s="1"/>
  <c r="I83" i="3"/>
  <c r="J83" i="5" s="1"/>
  <c r="M79" i="3"/>
  <c r="N79" i="5" s="1"/>
  <c r="H79" i="3"/>
  <c r="I79" i="5" s="1"/>
  <c r="L79" i="3"/>
  <c r="M79" i="5" s="1"/>
  <c r="F79" i="3"/>
  <c r="G79" i="5" s="1"/>
  <c r="K79" i="3"/>
  <c r="L79" i="5" s="1"/>
  <c r="I79" i="3"/>
  <c r="J79" i="5" s="1"/>
  <c r="M75" i="3"/>
  <c r="N75" i="5" s="1"/>
  <c r="H75" i="3"/>
  <c r="I75" i="5" s="1"/>
  <c r="L75" i="3"/>
  <c r="M75" i="5" s="1"/>
  <c r="F75" i="3"/>
  <c r="G75" i="5" s="1"/>
  <c r="K75" i="3"/>
  <c r="L75" i="5" s="1"/>
  <c r="I75" i="3"/>
  <c r="J75" i="5" s="1"/>
  <c r="M71" i="3"/>
  <c r="N71" i="5" s="1"/>
  <c r="L71" i="3"/>
  <c r="M71" i="5" s="1"/>
  <c r="K71" i="3"/>
  <c r="L71" i="5" s="1"/>
  <c r="H71" i="3"/>
  <c r="I71" i="5" s="1"/>
  <c r="F71" i="3"/>
  <c r="G71" i="5" s="1"/>
  <c r="I71" i="3"/>
  <c r="J71" i="5" s="1"/>
  <c r="K67" i="3"/>
  <c r="L67" i="5" s="1"/>
  <c r="L67" i="3"/>
  <c r="M67" i="5" s="1"/>
  <c r="F67" i="3"/>
  <c r="G67" i="5" s="1"/>
  <c r="M67" i="3"/>
  <c r="N67" i="5" s="1"/>
  <c r="I67" i="3"/>
  <c r="J67" i="5" s="1"/>
  <c r="H67" i="3"/>
  <c r="I67" i="5" s="1"/>
  <c r="K63" i="3"/>
  <c r="L63" i="5" s="1"/>
  <c r="H63" i="3"/>
  <c r="I63" i="5" s="1"/>
  <c r="I63" i="3"/>
  <c r="J63" i="5" s="1"/>
  <c r="F63" i="3"/>
  <c r="G63" i="5" s="1"/>
  <c r="M63" i="3"/>
  <c r="N63" i="5" s="1"/>
  <c r="L63" i="3"/>
  <c r="M63" i="5" s="1"/>
  <c r="K59" i="3"/>
  <c r="L59" i="5" s="1"/>
  <c r="L59" i="3"/>
  <c r="M59" i="5" s="1"/>
  <c r="M59" i="3"/>
  <c r="N59" i="5" s="1"/>
  <c r="I59" i="3"/>
  <c r="J59" i="5" s="1"/>
  <c r="H59" i="3"/>
  <c r="I59" i="5" s="1"/>
  <c r="F59" i="3"/>
  <c r="G59" i="5" s="1"/>
  <c r="K55" i="3"/>
  <c r="L55" i="5" s="1"/>
  <c r="H55" i="3"/>
  <c r="I55" i="5" s="1"/>
  <c r="F55" i="3"/>
  <c r="G55" i="5" s="1"/>
  <c r="I55" i="3"/>
  <c r="J55" i="5" s="1"/>
  <c r="M55" i="3"/>
  <c r="N55" i="5" s="1"/>
  <c r="L55" i="3"/>
  <c r="M55" i="5" s="1"/>
  <c r="K51" i="3"/>
  <c r="L51" i="5" s="1"/>
  <c r="L51" i="3"/>
  <c r="M51" i="5" s="1"/>
  <c r="I51" i="3"/>
  <c r="J51" i="5" s="1"/>
  <c r="M51" i="3"/>
  <c r="N51" i="5" s="1"/>
  <c r="H51" i="3"/>
  <c r="I51" i="5" s="1"/>
  <c r="F51" i="3"/>
  <c r="G51" i="5" s="1"/>
  <c r="K47" i="3"/>
  <c r="L47" i="5" s="1"/>
  <c r="H47" i="3"/>
  <c r="I47" i="5" s="1"/>
  <c r="M47" i="3"/>
  <c r="N47" i="5" s="1"/>
  <c r="I47" i="3"/>
  <c r="J47" i="5" s="1"/>
  <c r="F47" i="3"/>
  <c r="G47" i="5" s="1"/>
  <c r="L47" i="3"/>
  <c r="M47" i="5" s="1"/>
  <c r="K43" i="3"/>
  <c r="L43" i="5" s="1"/>
  <c r="L43" i="3"/>
  <c r="M43" i="5" s="1"/>
  <c r="H43" i="3"/>
  <c r="I43" i="5" s="1"/>
  <c r="M43" i="3"/>
  <c r="N43" i="5" s="1"/>
  <c r="I43" i="3"/>
  <c r="J43" i="5" s="1"/>
  <c r="F43" i="3"/>
  <c r="G43" i="5" s="1"/>
  <c r="K39" i="3"/>
  <c r="L39" i="5" s="1"/>
  <c r="L39" i="3"/>
  <c r="M39" i="5" s="1"/>
  <c r="H39" i="3"/>
  <c r="I39" i="5" s="1"/>
  <c r="F39" i="3"/>
  <c r="G39" i="5" s="1"/>
  <c r="M39" i="3"/>
  <c r="N39" i="5" s="1"/>
  <c r="I39" i="3"/>
  <c r="J39" i="5" s="1"/>
  <c r="K35" i="3"/>
  <c r="L35" i="5" s="1"/>
  <c r="H35" i="3"/>
  <c r="I35" i="5" s="1"/>
  <c r="K31" i="3"/>
  <c r="L31" i="5" s="1"/>
  <c r="L31" i="3"/>
  <c r="M31" i="5" s="1"/>
  <c r="K2" i="3"/>
  <c r="L2" i="5" s="1"/>
  <c r="H3" i="3"/>
  <c r="I3" i="5" s="1"/>
  <c r="K4" i="3"/>
  <c r="L4" i="5" s="1"/>
  <c r="H5" i="3"/>
  <c r="I5" i="5" s="1"/>
  <c r="M5" i="3"/>
  <c r="N5" i="5" s="1"/>
  <c r="H7" i="3"/>
  <c r="I7" i="5" s="1"/>
  <c r="K8" i="3"/>
  <c r="L8" i="5" s="1"/>
  <c r="H9" i="3"/>
  <c r="I9" i="5" s="1"/>
  <c r="M9" i="3"/>
  <c r="N9" i="5" s="1"/>
  <c r="H11" i="3"/>
  <c r="I11" i="5" s="1"/>
  <c r="K12" i="3"/>
  <c r="L12" i="5" s="1"/>
  <c r="H13" i="3"/>
  <c r="I13" i="5" s="1"/>
  <c r="M13" i="3"/>
  <c r="N13" i="5" s="1"/>
  <c r="I15" i="3"/>
  <c r="J15" i="5" s="1"/>
  <c r="H17" i="3"/>
  <c r="I17" i="5" s="1"/>
  <c r="F19" i="3"/>
  <c r="G19" i="5" s="1"/>
  <c r="M19" i="3"/>
  <c r="N19" i="5" s="1"/>
  <c r="L21" i="3"/>
  <c r="M21" i="5" s="1"/>
  <c r="I23" i="3"/>
  <c r="H25" i="3"/>
  <c r="I25" i="5" s="1"/>
  <c r="F27" i="3"/>
  <c r="G27" i="5" s="1"/>
  <c r="M27" i="3"/>
  <c r="N27" i="5" s="1"/>
  <c r="H31" i="3"/>
  <c r="I31" i="5" s="1"/>
  <c r="M35" i="3"/>
  <c r="N35" i="5" s="1"/>
  <c r="F35" i="3"/>
  <c r="G35" i="5" s="1"/>
  <c r="M125" i="3"/>
  <c r="N125" i="5" s="1"/>
  <c r="H125" i="3"/>
  <c r="I125" i="5" s="1"/>
  <c r="L125" i="3"/>
  <c r="M125" i="5" s="1"/>
  <c r="F125" i="3"/>
  <c r="G125" i="5" s="1"/>
  <c r="M121" i="3"/>
  <c r="N121" i="5" s="1"/>
  <c r="H121" i="3"/>
  <c r="I121" i="5" s="1"/>
  <c r="L121" i="3"/>
  <c r="M121" i="5" s="1"/>
  <c r="F121" i="3"/>
  <c r="G121" i="5" s="1"/>
  <c r="K121" i="3"/>
  <c r="L121" i="5" s="1"/>
  <c r="M117" i="3"/>
  <c r="N117" i="5" s="1"/>
  <c r="H117" i="3"/>
  <c r="I117" i="5" s="1"/>
  <c r="L117" i="3"/>
  <c r="M117" i="5" s="1"/>
  <c r="F117" i="3"/>
  <c r="G117" i="5" s="1"/>
  <c r="I117" i="3"/>
  <c r="J117" i="5" s="1"/>
  <c r="M113" i="3"/>
  <c r="N113" i="5" s="1"/>
  <c r="H113" i="3"/>
  <c r="I113" i="5" s="1"/>
  <c r="L113" i="3"/>
  <c r="M113" i="5" s="1"/>
  <c r="F113" i="3"/>
  <c r="G113" i="5" s="1"/>
  <c r="K113" i="3"/>
  <c r="L113" i="5" s="1"/>
  <c r="M109" i="3"/>
  <c r="N109" i="5" s="1"/>
  <c r="H109" i="3"/>
  <c r="I109" i="5" s="1"/>
  <c r="L109" i="3"/>
  <c r="M109" i="5" s="1"/>
  <c r="F109" i="3"/>
  <c r="G109" i="5" s="1"/>
  <c r="K109" i="3"/>
  <c r="L109" i="5" s="1"/>
  <c r="M105" i="3"/>
  <c r="N105" i="5" s="1"/>
  <c r="H105" i="3"/>
  <c r="I105" i="5" s="1"/>
  <c r="L105" i="3"/>
  <c r="M105" i="5" s="1"/>
  <c r="F105" i="3"/>
  <c r="I105" i="3"/>
  <c r="J105" i="5" s="1"/>
  <c r="M101" i="3"/>
  <c r="N101" i="5" s="1"/>
  <c r="H101" i="3"/>
  <c r="L101" i="3"/>
  <c r="M101" i="5" s="1"/>
  <c r="F101" i="3"/>
  <c r="I101" i="3"/>
  <c r="M97" i="3"/>
  <c r="N97" i="5" s="1"/>
  <c r="H97" i="3"/>
  <c r="L97" i="3"/>
  <c r="M97" i="5" s="1"/>
  <c r="F97" i="3"/>
  <c r="K97" i="3"/>
  <c r="L97" i="5" s="1"/>
  <c r="M93" i="3"/>
  <c r="N93" i="5" s="1"/>
  <c r="H93" i="3"/>
  <c r="I93" i="5" s="1"/>
  <c r="L93" i="3"/>
  <c r="M93" i="5" s="1"/>
  <c r="F93" i="3"/>
  <c r="G93" i="5" s="1"/>
  <c r="I93" i="3"/>
  <c r="J93" i="5" s="1"/>
  <c r="M89" i="3"/>
  <c r="N89" i="5" s="1"/>
  <c r="H89" i="3"/>
  <c r="L89" i="3"/>
  <c r="M89" i="5" s="1"/>
  <c r="F89" i="3"/>
  <c r="M85" i="3"/>
  <c r="N85" i="5" s="1"/>
  <c r="H85" i="3"/>
  <c r="I85" i="5" s="1"/>
  <c r="L85" i="3"/>
  <c r="M85" i="5" s="1"/>
  <c r="F85" i="3"/>
  <c r="G85" i="5" s="1"/>
  <c r="I85" i="3"/>
  <c r="J85" i="5" s="1"/>
  <c r="M81" i="3"/>
  <c r="N81" i="5" s="1"/>
  <c r="H81" i="3"/>
  <c r="I81" i="5" s="1"/>
  <c r="L81" i="3"/>
  <c r="M81" i="5" s="1"/>
  <c r="F81" i="3"/>
  <c r="G81" i="5" s="1"/>
  <c r="K81" i="3"/>
  <c r="L81" i="5" s="1"/>
  <c r="I81" i="3"/>
  <c r="J81" i="5" s="1"/>
  <c r="M77" i="3"/>
  <c r="N77" i="5" s="1"/>
  <c r="H77" i="3"/>
  <c r="I77" i="5" s="1"/>
  <c r="L77" i="3"/>
  <c r="M77" i="5" s="1"/>
  <c r="F77" i="3"/>
  <c r="G77" i="5" s="1"/>
  <c r="M73" i="3"/>
  <c r="N73" i="5" s="1"/>
  <c r="H73" i="3"/>
  <c r="I73" i="5" s="1"/>
  <c r="L73" i="3"/>
  <c r="M73" i="5" s="1"/>
  <c r="F73" i="3"/>
  <c r="G73" i="5" s="1"/>
  <c r="K69" i="3"/>
  <c r="L69" i="5" s="1"/>
  <c r="I69" i="3"/>
  <c r="J69" i="5" s="1"/>
  <c r="H69" i="3"/>
  <c r="I69" i="5" s="1"/>
  <c r="K65" i="3"/>
  <c r="L65" i="5" s="1"/>
  <c r="M65" i="3"/>
  <c r="N65" i="5" s="1"/>
  <c r="F65" i="3"/>
  <c r="L65" i="3"/>
  <c r="M65" i="5" s="1"/>
  <c r="K61" i="3"/>
  <c r="L61" i="5" s="1"/>
  <c r="I61" i="3"/>
  <c r="J61" i="5" s="1"/>
  <c r="F61" i="3"/>
  <c r="G61" i="5" s="1"/>
  <c r="K57" i="3"/>
  <c r="L57" i="5" s="1"/>
  <c r="M57" i="3"/>
  <c r="N57" i="5" s="1"/>
  <c r="F57" i="3"/>
  <c r="G57" i="5" s="1"/>
  <c r="I57" i="3"/>
  <c r="J57" i="5" s="1"/>
  <c r="K53" i="3"/>
  <c r="L53" i="5" s="1"/>
  <c r="I53" i="3"/>
  <c r="J53" i="5" s="1"/>
  <c r="M53" i="3"/>
  <c r="N53" i="5" s="1"/>
  <c r="K49" i="3"/>
  <c r="L49" i="5" s="1"/>
  <c r="M49" i="3"/>
  <c r="N49" i="5" s="1"/>
  <c r="F49" i="3"/>
  <c r="G49" i="5" s="1"/>
  <c r="H49" i="3"/>
  <c r="I49" i="5" s="1"/>
  <c r="K45" i="3"/>
  <c r="L45" i="5" s="1"/>
  <c r="I45" i="3"/>
  <c r="J45" i="5" s="1"/>
  <c r="L45" i="3"/>
  <c r="M45" i="5" s="1"/>
  <c r="K41" i="3"/>
  <c r="L41" i="5" s="1"/>
  <c r="I41" i="3"/>
  <c r="J41" i="5" s="1"/>
  <c r="K37" i="3"/>
  <c r="L37" i="5" s="1"/>
  <c r="M37" i="3"/>
  <c r="N37" i="5" s="1"/>
  <c r="F37" i="3"/>
  <c r="G37" i="5" s="1"/>
  <c r="K33" i="3"/>
  <c r="L33" i="5" s="1"/>
  <c r="I33" i="3"/>
  <c r="J33" i="5" s="1"/>
  <c r="K29" i="3"/>
  <c r="L29" i="5" s="1"/>
  <c r="M29" i="3"/>
  <c r="N29" i="5" s="1"/>
  <c r="F29" i="3"/>
  <c r="G29" i="5" s="1"/>
  <c r="K5" i="3"/>
  <c r="L5" i="5" s="1"/>
  <c r="K9" i="3"/>
  <c r="L9" i="5" s="1"/>
  <c r="K13" i="3"/>
  <c r="L13" i="5" s="1"/>
  <c r="L17" i="3"/>
  <c r="M17" i="5" s="1"/>
  <c r="H21" i="3"/>
  <c r="I21" i="5" s="1"/>
  <c r="L25" i="3"/>
  <c r="M25" i="5" s="1"/>
  <c r="I29" i="3"/>
  <c r="J29" i="5" s="1"/>
  <c r="F33" i="3"/>
  <c r="G33" i="5" s="1"/>
  <c r="I35" i="3"/>
  <c r="J35" i="5" s="1"/>
  <c r="L37" i="3"/>
  <c r="M37" i="5" s="1"/>
  <c r="H41" i="3"/>
  <c r="I41" i="5" s="1"/>
  <c r="H45" i="3"/>
  <c r="I45" i="5" s="1"/>
  <c r="H53" i="3"/>
  <c r="I53" i="5" s="1"/>
  <c r="H61" i="3"/>
  <c r="I61" i="5" s="1"/>
  <c r="F69" i="3"/>
  <c r="G69" i="5" s="1"/>
  <c r="I73" i="3"/>
  <c r="J73" i="5" s="1"/>
  <c r="K85" i="3"/>
  <c r="L85" i="5" s="1"/>
  <c r="I89" i="3"/>
  <c r="K101" i="3"/>
  <c r="L101" i="5" s="1"/>
  <c r="K117" i="3"/>
  <c r="L117" i="5" s="1"/>
  <c r="K124" i="3"/>
  <c r="L124" i="5" s="1"/>
  <c r="I124" i="3"/>
  <c r="J124" i="5" s="1"/>
  <c r="M124" i="3"/>
  <c r="N124" i="5" s="1"/>
  <c r="H124" i="3"/>
  <c r="I124" i="5" s="1"/>
  <c r="F124" i="3"/>
  <c r="G124" i="5" s="1"/>
  <c r="K120" i="3"/>
  <c r="L120" i="5" s="1"/>
  <c r="I120" i="3"/>
  <c r="J120" i="5" s="1"/>
  <c r="M120" i="3"/>
  <c r="N120" i="5" s="1"/>
  <c r="L120" i="3"/>
  <c r="M120" i="5" s="1"/>
  <c r="K116" i="3"/>
  <c r="L116" i="5" s="1"/>
  <c r="I116" i="3"/>
  <c r="J116" i="5" s="1"/>
  <c r="M116" i="3"/>
  <c r="N116" i="5" s="1"/>
  <c r="L116" i="3"/>
  <c r="M116" i="5" s="1"/>
  <c r="K112" i="3"/>
  <c r="L112" i="5" s="1"/>
  <c r="I112" i="3"/>
  <c r="M112" i="3"/>
  <c r="N112" i="5" s="1"/>
  <c r="F112" i="3"/>
  <c r="H112" i="3"/>
  <c r="K108" i="3"/>
  <c r="L108" i="5" s="1"/>
  <c r="I108" i="3"/>
  <c r="J108" i="5" s="1"/>
  <c r="M108" i="3"/>
  <c r="N108" i="5" s="1"/>
  <c r="H108" i="3"/>
  <c r="I108" i="5" s="1"/>
  <c r="K104" i="3"/>
  <c r="L104" i="5" s="1"/>
  <c r="I104" i="3"/>
  <c r="J104" i="5" s="1"/>
  <c r="M104" i="3"/>
  <c r="N104" i="5" s="1"/>
  <c r="L104" i="3"/>
  <c r="M104" i="5" s="1"/>
  <c r="K100" i="3"/>
  <c r="L100" i="5" s="1"/>
  <c r="I100" i="3"/>
  <c r="J100" i="5" s="1"/>
  <c r="M100" i="3"/>
  <c r="N100" i="5" s="1"/>
  <c r="H100" i="3"/>
  <c r="I100" i="5" s="1"/>
  <c r="K96" i="3"/>
  <c r="L96" i="5" s="1"/>
  <c r="I96" i="3"/>
  <c r="J96" i="5" s="1"/>
  <c r="M96" i="3"/>
  <c r="N96" i="5" s="1"/>
  <c r="F96" i="3"/>
  <c r="G96" i="5" s="1"/>
  <c r="K92" i="3"/>
  <c r="L92" i="5" s="1"/>
  <c r="I92" i="3"/>
  <c r="J92" i="5" s="1"/>
  <c r="M92" i="3"/>
  <c r="N92" i="5" s="1"/>
  <c r="H92" i="3"/>
  <c r="I92" i="5" s="1"/>
  <c r="K88" i="3"/>
  <c r="L88" i="5" s="1"/>
  <c r="I88" i="3"/>
  <c r="J88" i="5" s="1"/>
  <c r="M88" i="3"/>
  <c r="N88" i="5" s="1"/>
  <c r="L88" i="3"/>
  <c r="M88" i="5" s="1"/>
  <c r="H88" i="3"/>
  <c r="I88" i="5" s="1"/>
  <c r="K84" i="3"/>
  <c r="L84" i="5" s="1"/>
  <c r="I84" i="3"/>
  <c r="J84" i="5" s="1"/>
  <c r="M84" i="3"/>
  <c r="N84" i="5" s="1"/>
  <c r="F84" i="3"/>
  <c r="G84" i="5" s="1"/>
  <c r="K80" i="3"/>
  <c r="L80" i="5" s="1"/>
  <c r="I80" i="3"/>
  <c r="J80" i="5" s="1"/>
  <c r="M80" i="3"/>
  <c r="N80" i="5" s="1"/>
  <c r="F80" i="3"/>
  <c r="G80" i="5" s="1"/>
  <c r="K76" i="3"/>
  <c r="L76" i="5" s="1"/>
  <c r="I76" i="3"/>
  <c r="J76" i="5" s="1"/>
  <c r="M76" i="3"/>
  <c r="N76" i="5" s="1"/>
  <c r="H76" i="3"/>
  <c r="I76" i="5" s="1"/>
  <c r="L76" i="3"/>
  <c r="M76" i="5" s="1"/>
  <c r="K72" i="3"/>
  <c r="L72" i="5" s="1"/>
  <c r="I72" i="3"/>
  <c r="J72" i="5" s="1"/>
  <c r="M72" i="3"/>
  <c r="N72" i="5" s="1"/>
  <c r="L72" i="3"/>
  <c r="M72" i="5" s="1"/>
  <c r="F72" i="3"/>
  <c r="G72" i="5" s="1"/>
  <c r="M68" i="3"/>
  <c r="N68" i="5" s="1"/>
  <c r="H68" i="3"/>
  <c r="I68" i="5" s="1"/>
  <c r="K68" i="3"/>
  <c r="L68" i="5" s="1"/>
  <c r="F68" i="3"/>
  <c r="M64" i="3"/>
  <c r="N64" i="5" s="1"/>
  <c r="H64" i="3"/>
  <c r="I64" i="5" s="1"/>
  <c r="F64" i="3"/>
  <c r="G64" i="5" s="1"/>
  <c r="K64" i="3"/>
  <c r="L64" i="5" s="1"/>
  <c r="M60" i="3"/>
  <c r="N60" i="5" s="1"/>
  <c r="H60" i="3"/>
  <c r="I60" i="5" s="1"/>
  <c r="K60" i="3"/>
  <c r="L60" i="5" s="1"/>
  <c r="M56" i="3"/>
  <c r="N56" i="5" s="1"/>
  <c r="H56" i="3"/>
  <c r="F56" i="3"/>
  <c r="I56" i="3"/>
  <c r="M52" i="3"/>
  <c r="N52" i="5" s="1"/>
  <c r="H52" i="3"/>
  <c r="I52" i="5" s="1"/>
  <c r="K52" i="3"/>
  <c r="L52" i="5" s="1"/>
  <c r="L52" i="3"/>
  <c r="M52" i="5" s="1"/>
  <c r="M48" i="3"/>
  <c r="N48" i="5" s="1"/>
  <c r="H48" i="3"/>
  <c r="I48" i="5" s="1"/>
  <c r="F48" i="3"/>
  <c r="G48" i="5" s="1"/>
  <c r="M44" i="3"/>
  <c r="N44" i="5" s="1"/>
  <c r="H44" i="3"/>
  <c r="I44" i="5" s="1"/>
  <c r="K44" i="3"/>
  <c r="L44" i="5" s="1"/>
  <c r="I44" i="3"/>
  <c r="J44" i="5" s="1"/>
  <c r="M40" i="3"/>
  <c r="H40" i="3"/>
  <c r="I40" i="5" s="1"/>
  <c r="K40" i="3"/>
  <c r="L40" i="5" s="1"/>
  <c r="M36" i="3"/>
  <c r="N36" i="5" s="1"/>
  <c r="H36" i="3"/>
  <c r="F36" i="3"/>
  <c r="M32" i="3"/>
  <c r="N32" i="5" s="1"/>
  <c r="H32" i="3"/>
  <c r="I32" i="5" s="1"/>
  <c r="K32" i="3"/>
  <c r="L32" i="5" s="1"/>
  <c r="M28" i="3"/>
  <c r="N28" i="5" s="1"/>
  <c r="H28" i="3"/>
  <c r="I28" i="5" s="1"/>
  <c r="M24" i="3"/>
  <c r="N24" i="5" s="1"/>
  <c r="H24" i="3"/>
  <c r="I24" i="5" s="1"/>
  <c r="M20" i="3"/>
  <c r="N20" i="5" s="1"/>
  <c r="H20" i="3"/>
  <c r="I20" i="5" s="1"/>
  <c r="M16" i="3"/>
  <c r="N16" i="5" s="1"/>
  <c r="H16" i="3"/>
  <c r="I16" i="5" s="1"/>
  <c r="F5" i="3"/>
  <c r="G5" i="5" s="1"/>
  <c r="F9" i="3"/>
  <c r="G9" i="5" s="1"/>
  <c r="F13" i="3"/>
  <c r="G13" i="5" s="1"/>
  <c r="F16" i="3"/>
  <c r="G16" i="5" s="1"/>
  <c r="F17" i="3"/>
  <c r="G17" i="5" s="1"/>
  <c r="M17" i="3"/>
  <c r="N17" i="5" s="1"/>
  <c r="K20" i="3"/>
  <c r="L20" i="5" s="1"/>
  <c r="I21" i="3"/>
  <c r="J21" i="5" s="1"/>
  <c r="F24" i="3"/>
  <c r="G24" i="5" s="1"/>
  <c r="F25" i="3"/>
  <c r="G25" i="5" s="1"/>
  <c r="M25" i="3"/>
  <c r="N25" i="5" s="1"/>
  <c r="K28" i="3"/>
  <c r="L28" i="5" s="1"/>
  <c r="L29" i="3"/>
  <c r="M29" i="5" s="1"/>
  <c r="F32" i="3"/>
  <c r="G32" i="5" s="1"/>
  <c r="H33" i="3"/>
  <c r="I33" i="5" s="1"/>
  <c r="L35" i="3"/>
  <c r="M35" i="5" s="1"/>
  <c r="L36" i="3"/>
  <c r="M36" i="5" s="1"/>
  <c r="I40" i="3"/>
  <c r="J40" i="5" s="1"/>
  <c r="L41" i="3"/>
  <c r="M41" i="5" s="1"/>
  <c r="F44" i="3"/>
  <c r="G44" i="5" s="1"/>
  <c r="M45" i="3"/>
  <c r="N45" i="5" s="1"/>
  <c r="L48" i="3"/>
  <c r="M48" i="5" s="1"/>
  <c r="F52" i="3"/>
  <c r="G52" i="5" s="1"/>
  <c r="L53" i="3"/>
  <c r="M53" i="5" s="1"/>
  <c r="L56" i="3"/>
  <c r="M56" i="5" s="1"/>
  <c r="F60" i="3"/>
  <c r="G60" i="5" s="1"/>
  <c r="L61" i="3"/>
  <c r="M61" i="5" s="1"/>
  <c r="L64" i="3"/>
  <c r="M64" i="5" s="1"/>
  <c r="L69" i="3"/>
  <c r="M69" i="5" s="1"/>
  <c r="K73" i="3"/>
  <c r="L73" i="5" s="1"/>
  <c r="I77" i="3"/>
  <c r="J77" i="5" s="1"/>
  <c r="H80" i="3"/>
  <c r="I80" i="5" s="1"/>
  <c r="K89" i="3"/>
  <c r="L89" i="5" s="1"/>
  <c r="L92" i="3"/>
  <c r="M92" i="5" s="1"/>
  <c r="H96" i="3"/>
  <c r="I96" i="5" s="1"/>
  <c r="K105" i="3"/>
  <c r="L105" i="5" s="1"/>
  <c r="L108" i="3"/>
  <c r="M108" i="5" s="1"/>
  <c r="I121" i="3"/>
  <c r="J121" i="5" s="1"/>
  <c r="L124" i="3"/>
  <c r="M124" i="5" s="1"/>
  <c r="J3" i="2"/>
  <c r="J4" i="2" s="1"/>
  <c r="J5" i="2" s="1"/>
  <c r="J768" i="2"/>
  <c r="J763" i="2"/>
  <c r="J19" i="2"/>
  <c r="AV45" i="5" l="1"/>
  <c r="AR45" i="5"/>
  <c r="AN45" i="5"/>
  <c r="AJ45" i="5"/>
  <c r="AU45" i="5"/>
  <c r="AQ45" i="5"/>
  <c r="AM45" i="5"/>
  <c r="AI45" i="5"/>
  <c r="AT45" i="5"/>
  <c r="AP45" i="5"/>
  <c r="AL45" i="5"/>
  <c r="AS45" i="5"/>
  <c r="AO45" i="5"/>
  <c r="AK45" i="5"/>
  <c r="AV96" i="5"/>
  <c r="AR96" i="5"/>
  <c r="AN96" i="5"/>
  <c r="AJ96" i="5"/>
  <c r="AU96" i="5"/>
  <c r="AQ96" i="5"/>
  <c r="AM96" i="5"/>
  <c r="AI96" i="5"/>
  <c r="AT96" i="5"/>
  <c r="AP96" i="5"/>
  <c r="AL96" i="5"/>
  <c r="AS96" i="5"/>
  <c r="AO96" i="5"/>
  <c r="AK96" i="5"/>
  <c r="AT100" i="5"/>
  <c r="AP100" i="5"/>
  <c r="AL100" i="5"/>
  <c r="AS100" i="5"/>
  <c r="AO100" i="5"/>
  <c r="AK100" i="5"/>
  <c r="AV100" i="5"/>
  <c r="AR100" i="5"/>
  <c r="AN100" i="5"/>
  <c r="AJ100" i="5"/>
  <c r="AU100" i="5"/>
  <c r="AQ100" i="5"/>
  <c r="AM100" i="5"/>
  <c r="AI100" i="5"/>
  <c r="AT59" i="5"/>
  <c r="AP59" i="5"/>
  <c r="AL59" i="5"/>
  <c r="AS59" i="5"/>
  <c r="AO59" i="5"/>
  <c r="AK59" i="5"/>
  <c r="AV59" i="5"/>
  <c r="AR59" i="5"/>
  <c r="AN59" i="5"/>
  <c r="AJ59" i="5"/>
  <c r="AU59" i="5"/>
  <c r="AQ59" i="5"/>
  <c r="AM59" i="5"/>
  <c r="AI59" i="5"/>
  <c r="AT71" i="5"/>
  <c r="AP71" i="5"/>
  <c r="AL71" i="5"/>
  <c r="AS71" i="5"/>
  <c r="AO71" i="5"/>
  <c r="AK71" i="5"/>
  <c r="AV71" i="5"/>
  <c r="AR71" i="5"/>
  <c r="AN71" i="5"/>
  <c r="AJ71" i="5"/>
  <c r="AU71" i="5"/>
  <c r="AQ71" i="5"/>
  <c r="AM71" i="5"/>
  <c r="AI71" i="5"/>
  <c r="AT111" i="5"/>
  <c r="AP111" i="5"/>
  <c r="AL111" i="5"/>
  <c r="AS111" i="5"/>
  <c r="AO111" i="5"/>
  <c r="AK111" i="5"/>
  <c r="AV111" i="5"/>
  <c r="AR111" i="5"/>
  <c r="AN111" i="5"/>
  <c r="AJ111" i="5"/>
  <c r="AU111" i="5"/>
  <c r="AQ111" i="5"/>
  <c r="AM111" i="5"/>
  <c r="AI111" i="5"/>
  <c r="AV62" i="5"/>
  <c r="AR62" i="5"/>
  <c r="AN62" i="5"/>
  <c r="AJ62" i="5"/>
  <c r="AU62" i="5"/>
  <c r="AQ62" i="5"/>
  <c r="AM62" i="5"/>
  <c r="AI62" i="5"/>
  <c r="AT62" i="5"/>
  <c r="AP62" i="5"/>
  <c r="AL62" i="5"/>
  <c r="AS62" i="5"/>
  <c r="AO62" i="5"/>
  <c r="AK62" i="5"/>
  <c r="AV122" i="5"/>
  <c r="AR122" i="5"/>
  <c r="AN122" i="5"/>
  <c r="AJ122" i="5"/>
  <c r="AU122" i="5"/>
  <c r="AQ122" i="5"/>
  <c r="AM122" i="5"/>
  <c r="AI122" i="5"/>
  <c r="AT122" i="5"/>
  <c r="AP122" i="5"/>
  <c r="AL122" i="5"/>
  <c r="AS122" i="5"/>
  <c r="AO122" i="5"/>
  <c r="AK122" i="5"/>
  <c r="AT32" i="5"/>
  <c r="AP32" i="5"/>
  <c r="AL32" i="5"/>
  <c r="AS32" i="5"/>
  <c r="AO32" i="5"/>
  <c r="AK32" i="5"/>
  <c r="AV32" i="5"/>
  <c r="AR32" i="5"/>
  <c r="AN32" i="5"/>
  <c r="AJ32" i="5"/>
  <c r="AU32" i="5"/>
  <c r="AQ32" i="5"/>
  <c r="AM32" i="5"/>
  <c r="AI32" i="5"/>
  <c r="AT27" i="5"/>
  <c r="AP27" i="5"/>
  <c r="AL27" i="5"/>
  <c r="AS27" i="5"/>
  <c r="AO27" i="5"/>
  <c r="AK27" i="5"/>
  <c r="AV27" i="5"/>
  <c r="AR27" i="5"/>
  <c r="AN27" i="5"/>
  <c r="AJ27" i="5"/>
  <c r="AU27" i="5"/>
  <c r="AQ27" i="5"/>
  <c r="AM27" i="5"/>
  <c r="AI27" i="5"/>
  <c r="AV29" i="5"/>
  <c r="AR29" i="5"/>
  <c r="AN29" i="5"/>
  <c r="AJ29" i="5"/>
  <c r="AU29" i="5"/>
  <c r="AQ29" i="5"/>
  <c r="AM29" i="5"/>
  <c r="AI29" i="5"/>
  <c r="AT29" i="5"/>
  <c r="AP29" i="5"/>
  <c r="AL29" i="5"/>
  <c r="AS29" i="5"/>
  <c r="AO29" i="5"/>
  <c r="AK29" i="5"/>
  <c r="AV73" i="5"/>
  <c r="AR73" i="5"/>
  <c r="AN73" i="5"/>
  <c r="AJ73" i="5"/>
  <c r="AU73" i="5"/>
  <c r="AQ73" i="5"/>
  <c r="AM73" i="5"/>
  <c r="AI73" i="5"/>
  <c r="AT73" i="5"/>
  <c r="AP73" i="5"/>
  <c r="AL73" i="5"/>
  <c r="AS73" i="5"/>
  <c r="AO73" i="5"/>
  <c r="AK73" i="5"/>
  <c r="AV107" i="5"/>
  <c r="AR107" i="5"/>
  <c r="AN107" i="5"/>
  <c r="AJ107" i="5"/>
  <c r="AU107" i="5"/>
  <c r="AQ107" i="5"/>
  <c r="AM107" i="5"/>
  <c r="AI107" i="5"/>
  <c r="AT107" i="5"/>
  <c r="AP107" i="5"/>
  <c r="AL107" i="5"/>
  <c r="AS107" i="5"/>
  <c r="AO107" i="5"/>
  <c r="AK107" i="5"/>
  <c r="AT86" i="5"/>
  <c r="AP86" i="5"/>
  <c r="AL86" i="5"/>
  <c r="AS86" i="5"/>
  <c r="AO86" i="5"/>
  <c r="AK86" i="5"/>
  <c r="AV86" i="5"/>
  <c r="AR86" i="5"/>
  <c r="AN86" i="5"/>
  <c r="AJ86" i="5"/>
  <c r="AU86" i="5"/>
  <c r="AQ86" i="5"/>
  <c r="AM86" i="5"/>
  <c r="AI86" i="5"/>
  <c r="AJ4" i="5"/>
  <c r="AN4" i="5"/>
  <c r="AR4" i="5"/>
  <c r="AV4" i="5"/>
  <c r="AK4" i="5"/>
  <c r="AO4" i="5"/>
  <c r="AS4" i="5"/>
  <c r="AI4" i="5"/>
  <c r="AL4" i="5"/>
  <c r="AP4" i="5"/>
  <c r="AT4" i="5"/>
  <c r="AM4" i="5"/>
  <c r="AQ4" i="5"/>
  <c r="AU4" i="5"/>
  <c r="AV33" i="5"/>
  <c r="AR33" i="5"/>
  <c r="AN33" i="5"/>
  <c r="AJ33" i="5"/>
  <c r="AU33" i="5"/>
  <c r="AQ33" i="5"/>
  <c r="AM33" i="5"/>
  <c r="AI33" i="5"/>
  <c r="AT33" i="5"/>
  <c r="AP33" i="5"/>
  <c r="AL33" i="5"/>
  <c r="AS33" i="5"/>
  <c r="AO33" i="5"/>
  <c r="AK33" i="5"/>
  <c r="H216" i="10"/>
  <c r="K215" i="10"/>
  <c r="G215" i="10"/>
  <c r="J214" i="10"/>
  <c r="F214" i="10"/>
  <c r="H213" i="10"/>
  <c r="K211" i="10"/>
  <c r="G211" i="10"/>
  <c r="J210" i="10"/>
  <c r="F210" i="10"/>
  <c r="I209" i="10"/>
  <c r="E209" i="10"/>
  <c r="H184" i="10"/>
  <c r="J154" i="10"/>
  <c r="F154" i="10"/>
  <c r="I139" i="10"/>
  <c r="K138" i="10"/>
  <c r="G138" i="10"/>
  <c r="J106" i="10"/>
  <c r="F106" i="10"/>
  <c r="I105" i="10"/>
  <c r="E105" i="10"/>
  <c r="H104" i="10"/>
  <c r="K103" i="10"/>
  <c r="G103" i="10"/>
  <c r="J102" i="10"/>
  <c r="F102" i="10"/>
  <c r="I100" i="10"/>
  <c r="E100" i="10"/>
  <c r="H99" i="10"/>
  <c r="K98" i="10"/>
  <c r="G98" i="10"/>
  <c r="J95" i="10"/>
  <c r="F95" i="10"/>
  <c r="I92" i="10"/>
  <c r="E92" i="10"/>
  <c r="K65" i="10"/>
  <c r="G65" i="10"/>
  <c r="J64" i="10"/>
  <c r="F64" i="10"/>
  <c r="I63" i="10"/>
  <c r="E63" i="10"/>
  <c r="K55" i="10"/>
  <c r="G55" i="10"/>
  <c r="J50" i="10"/>
  <c r="F50" i="10"/>
  <c r="I47" i="10"/>
  <c r="E47" i="10"/>
  <c r="K16" i="10"/>
  <c r="G16" i="10"/>
  <c r="J15" i="10"/>
  <c r="F15" i="10"/>
  <c r="I13" i="10"/>
  <c r="E214" i="10"/>
  <c r="K216" i="10"/>
  <c r="G216" i="10"/>
  <c r="J215" i="10"/>
  <c r="F215" i="10"/>
  <c r="I214" i="10"/>
  <c r="K213" i="10"/>
  <c r="G213" i="10"/>
  <c r="J211" i="10"/>
  <c r="F211" i="10"/>
  <c r="I210" i="10"/>
  <c r="E210" i="10"/>
  <c r="K184" i="10"/>
  <c r="G184" i="10"/>
  <c r="I154" i="10"/>
  <c r="E154" i="10"/>
  <c r="H139" i="10"/>
  <c r="J138" i="10"/>
  <c r="F138" i="10"/>
  <c r="I106" i="10"/>
  <c r="E106" i="10"/>
  <c r="H105" i="10"/>
  <c r="K104" i="10"/>
  <c r="G104" i="10"/>
  <c r="J103" i="10"/>
  <c r="F103" i="10"/>
  <c r="I102" i="10"/>
  <c r="E102" i="10"/>
  <c r="K99" i="10"/>
  <c r="G99" i="10"/>
  <c r="J98" i="10"/>
  <c r="F98" i="10"/>
  <c r="I95" i="10"/>
  <c r="E95" i="10"/>
  <c r="H92" i="10"/>
  <c r="K84" i="10"/>
  <c r="G84" i="10"/>
  <c r="J65" i="10"/>
  <c r="F65" i="10"/>
  <c r="I64" i="10"/>
  <c r="E64" i="10"/>
  <c r="H63" i="10"/>
  <c r="K62" i="10"/>
  <c r="G62" i="10"/>
  <c r="J55" i="10"/>
  <c r="F55" i="10"/>
  <c r="I50" i="10"/>
  <c r="E50" i="10"/>
  <c r="K28" i="10"/>
  <c r="G28" i="10"/>
  <c r="J16" i="10"/>
  <c r="F16" i="10"/>
  <c r="I15" i="10"/>
  <c r="F13" i="10"/>
  <c r="J13" i="10"/>
  <c r="E139" i="10"/>
  <c r="I216" i="10"/>
  <c r="E216" i="10"/>
  <c r="K214" i="10"/>
  <c r="G214" i="10"/>
  <c r="I213" i="10"/>
  <c r="E213" i="10"/>
  <c r="H211" i="10"/>
  <c r="K210" i="10"/>
  <c r="G210" i="10"/>
  <c r="J209" i="10"/>
  <c r="F209" i="10"/>
  <c r="I184" i="10"/>
  <c r="K154" i="10"/>
  <c r="G154" i="10"/>
  <c r="J139" i="10"/>
  <c r="F139" i="10"/>
  <c r="H138" i="10"/>
  <c r="K106" i="10"/>
  <c r="G106" i="10"/>
  <c r="J105" i="10"/>
  <c r="F105" i="10"/>
  <c r="I104" i="10"/>
  <c r="E104" i="10"/>
  <c r="K102" i="10"/>
  <c r="E184" i="10"/>
  <c r="J216" i="10"/>
  <c r="F216" i="10"/>
  <c r="I215" i="10"/>
  <c r="E215" i="10"/>
  <c r="H214" i="10"/>
  <c r="J213" i="10"/>
  <c r="F213" i="10"/>
  <c r="I211" i="10"/>
  <c r="E211" i="10"/>
  <c r="H210" i="10"/>
  <c r="K209" i="10"/>
  <c r="G209" i="10"/>
  <c r="J184" i="10"/>
  <c r="F184" i="10"/>
  <c r="K139" i="10"/>
  <c r="G139" i="10"/>
  <c r="I138" i="10"/>
  <c r="E138" i="10"/>
  <c r="H106" i="10"/>
  <c r="K105" i="10"/>
  <c r="G105" i="10"/>
  <c r="J104" i="10"/>
  <c r="F104" i="10"/>
  <c r="I103" i="10"/>
  <c r="E103" i="10"/>
  <c r="K100" i="10"/>
  <c r="G100" i="10"/>
  <c r="J99" i="10"/>
  <c r="F99" i="10"/>
  <c r="I98" i="10"/>
  <c r="E98" i="10"/>
  <c r="K92" i="10"/>
  <c r="G92" i="10"/>
  <c r="J84" i="10"/>
  <c r="F84" i="10"/>
  <c r="I65" i="10"/>
  <c r="E65" i="10"/>
  <c r="K63" i="10"/>
  <c r="G63" i="10"/>
  <c r="J62" i="10"/>
  <c r="F62" i="10"/>
  <c r="I55" i="10"/>
  <c r="E55" i="10"/>
  <c r="K47" i="10"/>
  <c r="G47" i="10"/>
  <c r="J28" i="10"/>
  <c r="F28" i="10"/>
  <c r="I16" i="10"/>
  <c r="E16" i="10"/>
  <c r="G13" i="10"/>
  <c r="K13" i="10"/>
  <c r="G102" i="10"/>
  <c r="E99" i="10"/>
  <c r="J92" i="10"/>
  <c r="H65" i="10"/>
  <c r="F63" i="10"/>
  <c r="K50" i="10"/>
  <c r="I28" i="10"/>
  <c r="G15" i="10"/>
  <c r="J100" i="10"/>
  <c r="F92" i="10"/>
  <c r="K64" i="10"/>
  <c r="I62" i="10"/>
  <c r="G50" i="10"/>
  <c r="E28" i="10"/>
  <c r="I99" i="10"/>
  <c r="J63" i="10"/>
  <c r="H55" i="10"/>
  <c r="K15" i="10"/>
  <c r="F100" i="10"/>
  <c r="K95" i="10"/>
  <c r="I84" i="10"/>
  <c r="G64" i="10"/>
  <c r="E62" i="10"/>
  <c r="J47" i="10"/>
  <c r="H16" i="10"/>
  <c r="E13" i="10"/>
  <c r="G95" i="10"/>
  <c r="E84" i="10"/>
  <c r="F47" i="10"/>
  <c r="AF31" i="5"/>
  <c r="AB31" i="5"/>
  <c r="AI31" i="5"/>
  <c r="AE31" i="5"/>
  <c r="AA31" i="5"/>
  <c r="AH31" i="5"/>
  <c r="Z31" i="5"/>
  <c r="AG31" i="5"/>
  <c r="AD31" i="5"/>
  <c r="AC31" i="5"/>
  <c r="AF15" i="5"/>
  <c r="AB15" i="5"/>
  <c r="AI15" i="5"/>
  <c r="AE15" i="5"/>
  <c r="AA15" i="5"/>
  <c r="AH15" i="5"/>
  <c r="Z15" i="5"/>
  <c r="AG15" i="5"/>
  <c r="AD15" i="5"/>
  <c r="AC15" i="5"/>
  <c r="AH2" i="5"/>
  <c r="AD2" i="5"/>
  <c r="Z2" i="5"/>
  <c r="AG2" i="5"/>
  <c r="AC2" i="5"/>
  <c r="AB2" i="5"/>
  <c r="AI2" i="5"/>
  <c r="AA2" i="5"/>
  <c r="AF2" i="5"/>
  <c r="AE2" i="5"/>
  <c r="AI97" i="5"/>
  <c r="AE97" i="5"/>
  <c r="AA97" i="5"/>
  <c r="AH97" i="5"/>
  <c r="AD97" i="5"/>
  <c r="Z97" i="5"/>
  <c r="AG97" i="5"/>
  <c r="AF97" i="5"/>
  <c r="AC97" i="5"/>
  <c r="AB97" i="5"/>
  <c r="AH65" i="5"/>
  <c r="AD65" i="5"/>
  <c r="Z65" i="5"/>
  <c r="AG65" i="5"/>
  <c r="AC65" i="5"/>
  <c r="AB65" i="5"/>
  <c r="AI65" i="5"/>
  <c r="AA65" i="5"/>
  <c r="AF65" i="5"/>
  <c r="AE65" i="5"/>
  <c r="AF49" i="5"/>
  <c r="AB49" i="5"/>
  <c r="AI49" i="5"/>
  <c r="AE49" i="5"/>
  <c r="AA49" i="5"/>
  <c r="AH49" i="5"/>
  <c r="Z49" i="5"/>
  <c r="AG49" i="5"/>
  <c r="AF33" i="5"/>
  <c r="AB33" i="5"/>
  <c r="AE33" i="5"/>
  <c r="AA33" i="5"/>
  <c r="AH33" i="5"/>
  <c r="Z33" i="5"/>
  <c r="AG33" i="5"/>
  <c r="AF17" i="5"/>
  <c r="AB17" i="5"/>
  <c r="AI17" i="5"/>
  <c r="AE17" i="5"/>
  <c r="AA17" i="5"/>
  <c r="AD17" i="5"/>
  <c r="AC17" i="5"/>
  <c r="AH17" i="5"/>
  <c r="Z17" i="5"/>
  <c r="AG17" i="5"/>
  <c r="AG120" i="5"/>
  <c r="AC120" i="5"/>
  <c r="AF120" i="5"/>
  <c r="AB120" i="5"/>
  <c r="AI120" i="5"/>
  <c r="AA120" i="5"/>
  <c r="AH120" i="5"/>
  <c r="Z120" i="5"/>
  <c r="AE120" i="5"/>
  <c r="AD120" i="5"/>
  <c r="AG104" i="5"/>
  <c r="AF104" i="5"/>
  <c r="AB104" i="5"/>
  <c r="AI104" i="5"/>
  <c r="AA104" i="5"/>
  <c r="AH104" i="5"/>
  <c r="Z104" i="5"/>
  <c r="AE104" i="5"/>
  <c r="AD104" i="5"/>
  <c r="AI88" i="5"/>
  <c r="AE88" i="5"/>
  <c r="AA88" i="5"/>
  <c r="AH88" i="5"/>
  <c r="AD88" i="5"/>
  <c r="AG88" i="5"/>
  <c r="AC88" i="5"/>
  <c r="Z88" i="5"/>
  <c r="AF88" i="5"/>
  <c r="AB88" i="5"/>
  <c r="AF72" i="5"/>
  <c r="AB72" i="5"/>
  <c r="AI72" i="5"/>
  <c r="AE72" i="5"/>
  <c r="AA72" i="5"/>
  <c r="AD72" i="5"/>
  <c r="Z72" i="5"/>
  <c r="AH72" i="5"/>
  <c r="AG72" i="5"/>
  <c r="AF52" i="5"/>
  <c r="AB52" i="5"/>
  <c r="AI52" i="5"/>
  <c r="AE52" i="5"/>
  <c r="Z52" i="5"/>
  <c r="AD52" i="5"/>
  <c r="AH52" i="5"/>
  <c r="AG52" i="5"/>
  <c r="AC52" i="5"/>
  <c r="AA52" i="5"/>
  <c r="AH36" i="5"/>
  <c r="AD36" i="5"/>
  <c r="Z36" i="5"/>
  <c r="AG36" i="5"/>
  <c r="AC36" i="5"/>
  <c r="AF36" i="5"/>
  <c r="AE36" i="5"/>
  <c r="AB36" i="5"/>
  <c r="AI36" i="5"/>
  <c r="AA36" i="5"/>
  <c r="AH20" i="5"/>
  <c r="AD20" i="5"/>
  <c r="Z20" i="5"/>
  <c r="AG20" i="5"/>
  <c r="AC20" i="5"/>
  <c r="AF20" i="5"/>
  <c r="AE20" i="5"/>
  <c r="AB20" i="5"/>
  <c r="AI20" i="5"/>
  <c r="AA20" i="5"/>
  <c r="AH4" i="5"/>
  <c r="AD4" i="5"/>
  <c r="Z4" i="5"/>
  <c r="AG4" i="5"/>
  <c r="AC4" i="5"/>
  <c r="AF4" i="5"/>
  <c r="AE4" i="5"/>
  <c r="AB4" i="5"/>
  <c r="AA4" i="5"/>
  <c r="AF27" i="5"/>
  <c r="AB27" i="5"/>
  <c r="AE27" i="5"/>
  <c r="AA27" i="5"/>
  <c r="AH27" i="5"/>
  <c r="Z27" i="5"/>
  <c r="AG27" i="5"/>
  <c r="AD27" i="5"/>
  <c r="AF11" i="5"/>
  <c r="AB11" i="5"/>
  <c r="AI11" i="5"/>
  <c r="AE11" i="5"/>
  <c r="AA11" i="5"/>
  <c r="AH11" i="5"/>
  <c r="Z11" i="5"/>
  <c r="AG11" i="5"/>
  <c r="AD11" i="5"/>
  <c r="AC11" i="5"/>
  <c r="AI125" i="5"/>
  <c r="AE125" i="5"/>
  <c r="AA125" i="5"/>
  <c r="AH125" i="5"/>
  <c r="AD125" i="5"/>
  <c r="Z125" i="5"/>
  <c r="AG125" i="5"/>
  <c r="AF125" i="5"/>
  <c r="AC125" i="5"/>
  <c r="AB125" i="5"/>
  <c r="AI93" i="5"/>
  <c r="AE93" i="5"/>
  <c r="AA93" i="5"/>
  <c r="AH93" i="5"/>
  <c r="AD93" i="5"/>
  <c r="Z93" i="5"/>
  <c r="AG93" i="5"/>
  <c r="AF93" i="5"/>
  <c r="AC93" i="5"/>
  <c r="AB93" i="5"/>
  <c r="AH61" i="5"/>
  <c r="AD61" i="5"/>
  <c r="Z61" i="5"/>
  <c r="AG61" i="5"/>
  <c r="AC61" i="5"/>
  <c r="AB61" i="5"/>
  <c r="AI61" i="5"/>
  <c r="AA61" i="5"/>
  <c r="AF61" i="5"/>
  <c r="AE61" i="5"/>
  <c r="AF45" i="5"/>
  <c r="AB45" i="5"/>
  <c r="AE45" i="5"/>
  <c r="AA45" i="5"/>
  <c r="AD45" i="5"/>
  <c r="AC45" i="5"/>
  <c r="AH45" i="5"/>
  <c r="Z45" i="5"/>
  <c r="AG45" i="5"/>
  <c r="AF29" i="5"/>
  <c r="AB29" i="5"/>
  <c r="AE29" i="5"/>
  <c r="AA29" i="5"/>
  <c r="AC29" i="5"/>
  <c r="AH29" i="5"/>
  <c r="Z29" i="5"/>
  <c r="AG29" i="5"/>
  <c r="AF13" i="5"/>
  <c r="AB13" i="5"/>
  <c r="AI13" i="5"/>
  <c r="AE13" i="5"/>
  <c r="AA13" i="5"/>
  <c r="AD13" i="5"/>
  <c r="AC13" i="5"/>
  <c r="AH13" i="5"/>
  <c r="Z13" i="5"/>
  <c r="AG13" i="5"/>
  <c r="AG116" i="5"/>
  <c r="AC116" i="5"/>
  <c r="AF116" i="5"/>
  <c r="AB116" i="5"/>
  <c r="AI116" i="5"/>
  <c r="AA116" i="5"/>
  <c r="AH116" i="5"/>
  <c r="Z116" i="5"/>
  <c r="AE116" i="5"/>
  <c r="AD116" i="5"/>
  <c r="AG100" i="5"/>
  <c r="AF100" i="5"/>
  <c r="AB100" i="5"/>
  <c r="AA100" i="5"/>
  <c r="AH100" i="5"/>
  <c r="Z100" i="5"/>
  <c r="AE100" i="5"/>
  <c r="AD100" i="5"/>
  <c r="AI84" i="5"/>
  <c r="AE84" i="5"/>
  <c r="AA84" i="5"/>
  <c r="AG84" i="5"/>
  <c r="AC84" i="5"/>
  <c r="AF84" i="5"/>
  <c r="AD84" i="5"/>
  <c r="AB84" i="5"/>
  <c r="Z84" i="5"/>
  <c r="AH84" i="5"/>
  <c r="AF64" i="5"/>
  <c r="AB64" i="5"/>
  <c r="AI64" i="5"/>
  <c r="AE64" i="5"/>
  <c r="AA64" i="5"/>
  <c r="AD64" i="5"/>
  <c r="AC64" i="5"/>
  <c r="Z64" i="5"/>
  <c r="AH64" i="5"/>
  <c r="AG64" i="5"/>
  <c r="AH48" i="5"/>
  <c r="AD48" i="5"/>
  <c r="Z48" i="5"/>
  <c r="AG48" i="5"/>
  <c r="AC48" i="5"/>
  <c r="AF48" i="5"/>
  <c r="AE48" i="5"/>
  <c r="AB48" i="5"/>
  <c r="AI48" i="5"/>
  <c r="AA48" i="5"/>
  <c r="AH32" i="5"/>
  <c r="AD32" i="5"/>
  <c r="Z32" i="5"/>
  <c r="AG32" i="5"/>
  <c r="AC32" i="5"/>
  <c r="AF32" i="5"/>
  <c r="AE32" i="5"/>
  <c r="AB32" i="5"/>
  <c r="AA32" i="5"/>
  <c r="AH16" i="5"/>
  <c r="AD16" i="5"/>
  <c r="Z16" i="5"/>
  <c r="AG16" i="5"/>
  <c r="AC16" i="5"/>
  <c r="AF16" i="5"/>
  <c r="AE16" i="5"/>
  <c r="AB16" i="5"/>
  <c r="AI16" i="5"/>
  <c r="AA16" i="5"/>
  <c r="AF23" i="5"/>
  <c r="AB23" i="5"/>
  <c r="AI23" i="5"/>
  <c r="AE23" i="5"/>
  <c r="AA23" i="5"/>
  <c r="AH23" i="5"/>
  <c r="Z23" i="5"/>
  <c r="AG23" i="5"/>
  <c r="AD23" i="5"/>
  <c r="AC23" i="5"/>
  <c r="AF7" i="5"/>
  <c r="AB7" i="5"/>
  <c r="AI7" i="5"/>
  <c r="AE7" i="5"/>
  <c r="AA7" i="5"/>
  <c r="AH7" i="5"/>
  <c r="Z7" i="5"/>
  <c r="AG7" i="5"/>
  <c r="AD7" i="5"/>
  <c r="AC7" i="5"/>
  <c r="AI113" i="5"/>
  <c r="AE113" i="5"/>
  <c r="AA113" i="5"/>
  <c r="AH113" i="5"/>
  <c r="AD113" i="5"/>
  <c r="Z113" i="5"/>
  <c r="AG113" i="5"/>
  <c r="AF113" i="5"/>
  <c r="AC113" i="5"/>
  <c r="AB113" i="5"/>
  <c r="AG77" i="5"/>
  <c r="AC77" i="5"/>
  <c r="AI77" i="5"/>
  <c r="AE77" i="5"/>
  <c r="AA77" i="5"/>
  <c r="AD77" i="5"/>
  <c r="AB77" i="5"/>
  <c r="AH77" i="5"/>
  <c r="AF77" i="5"/>
  <c r="Z77" i="5"/>
  <c r="AH57" i="5"/>
  <c r="AD57" i="5"/>
  <c r="Z57" i="5"/>
  <c r="AG57" i="5"/>
  <c r="AC57" i="5"/>
  <c r="AB57" i="5"/>
  <c r="AI57" i="5"/>
  <c r="AA57" i="5"/>
  <c r="AF57" i="5"/>
  <c r="AE57" i="5"/>
  <c r="AF41" i="5"/>
  <c r="AB41" i="5"/>
  <c r="AE41" i="5"/>
  <c r="AA41" i="5"/>
  <c r="AD41" i="5"/>
  <c r="AC41" i="5"/>
  <c r="AH41" i="5"/>
  <c r="Z41" i="5"/>
  <c r="AG41" i="5"/>
  <c r="AF25" i="5"/>
  <c r="AB25" i="5"/>
  <c r="AI25" i="5"/>
  <c r="AE25" i="5"/>
  <c r="AA25" i="5"/>
  <c r="AD25" i="5"/>
  <c r="AC25" i="5"/>
  <c r="AH25" i="5"/>
  <c r="Z25" i="5"/>
  <c r="AG25" i="5"/>
  <c r="AF9" i="5"/>
  <c r="AB9" i="5"/>
  <c r="AI9" i="5"/>
  <c r="AE9" i="5"/>
  <c r="AA9" i="5"/>
  <c r="AD9" i="5"/>
  <c r="AC9" i="5"/>
  <c r="AH9" i="5"/>
  <c r="Z9" i="5"/>
  <c r="AG9" i="5"/>
  <c r="AG112" i="5"/>
  <c r="AC112" i="5"/>
  <c r="AF112" i="5"/>
  <c r="AB112" i="5"/>
  <c r="AI112" i="5"/>
  <c r="AA112" i="5"/>
  <c r="AH112" i="5"/>
  <c r="Z112" i="5"/>
  <c r="AE112" i="5"/>
  <c r="AD112" i="5"/>
  <c r="AG96" i="5"/>
  <c r="AC96" i="5"/>
  <c r="AF96" i="5"/>
  <c r="AB96" i="5"/>
  <c r="AA96" i="5"/>
  <c r="AH96" i="5"/>
  <c r="Z96" i="5"/>
  <c r="AE96" i="5"/>
  <c r="AD96" i="5"/>
  <c r="AI80" i="5"/>
  <c r="AE80" i="5"/>
  <c r="AA80" i="5"/>
  <c r="AG80" i="5"/>
  <c r="AC80" i="5"/>
  <c r="AF80" i="5"/>
  <c r="AD80" i="5"/>
  <c r="AH80" i="5"/>
  <c r="AB80" i="5"/>
  <c r="Z80" i="5"/>
  <c r="AF60" i="5"/>
  <c r="AB60" i="5"/>
  <c r="AI60" i="5"/>
  <c r="AE60" i="5"/>
  <c r="AA60" i="5"/>
  <c r="AD60" i="5"/>
  <c r="AC60" i="5"/>
  <c r="AH60" i="5"/>
  <c r="AG60" i="5"/>
  <c r="Z60" i="5"/>
  <c r="AH44" i="5"/>
  <c r="AD44" i="5"/>
  <c r="Z44" i="5"/>
  <c r="AG44" i="5"/>
  <c r="AC44" i="5"/>
  <c r="AF44" i="5"/>
  <c r="AE44" i="5"/>
  <c r="AB44" i="5"/>
  <c r="AI44" i="5"/>
  <c r="AA44" i="5"/>
  <c r="AH28" i="5"/>
  <c r="AD28" i="5"/>
  <c r="Z28" i="5"/>
  <c r="AG28" i="5"/>
  <c r="AC28" i="5"/>
  <c r="AF28" i="5"/>
  <c r="AE28" i="5"/>
  <c r="AB28" i="5"/>
  <c r="AI28" i="5"/>
  <c r="AA28" i="5"/>
  <c r="AH12" i="5"/>
  <c r="AD12" i="5"/>
  <c r="Z12" i="5"/>
  <c r="AG12" i="5"/>
  <c r="AC12" i="5"/>
  <c r="AF12" i="5"/>
  <c r="AE12" i="5"/>
  <c r="AB12" i="5"/>
  <c r="AI12" i="5"/>
  <c r="AA12" i="5"/>
  <c r="AF19" i="5"/>
  <c r="AB19" i="5"/>
  <c r="AI19" i="5"/>
  <c r="AE19" i="5"/>
  <c r="AA19" i="5"/>
  <c r="AH19" i="5"/>
  <c r="Z19" i="5"/>
  <c r="AG19" i="5"/>
  <c r="AD19" i="5"/>
  <c r="AC19" i="5"/>
  <c r="AF3" i="5"/>
  <c r="AB3" i="5"/>
  <c r="AI3" i="5"/>
  <c r="AE3" i="5"/>
  <c r="AA3" i="5"/>
  <c r="AH3" i="5"/>
  <c r="Z3" i="5"/>
  <c r="AG3" i="5"/>
  <c r="AD3" i="5"/>
  <c r="AC3" i="5"/>
  <c r="AI109" i="5"/>
  <c r="AE109" i="5"/>
  <c r="AA109" i="5"/>
  <c r="AH109" i="5"/>
  <c r="AD109" i="5"/>
  <c r="Z109" i="5"/>
  <c r="AG109" i="5"/>
  <c r="AF109" i="5"/>
  <c r="AC109" i="5"/>
  <c r="AB109" i="5"/>
  <c r="AH69" i="5"/>
  <c r="AD69" i="5"/>
  <c r="Z69" i="5"/>
  <c r="AG69" i="5"/>
  <c r="AC69" i="5"/>
  <c r="AB69" i="5"/>
  <c r="AI69" i="5"/>
  <c r="AA69" i="5"/>
  <c r="AF69" i="5"/>
  <c r="AE69" i="5"/>
  <c r="AH53" i="5"/>
  <c r="AD53" i="5"/>
  <c r="Z53" i="5"/>
  <c r="AG53" i="5"/>
  <c r="AC53" i="5"/>
  <c r="AB53" i="5"/>
  <c r="AI53" i="5"/>
  <c r="AA53" i="5"/>
  <c r="AF53" i="5"/>
  <c r="AE53" i="5"/>
  <c r="AF37" i="5"/>
  <c r="AB37" i="5"/>
  <c r="AI37" i="5"/>
  <c r="AE37" i="5"/>
  <c r="AA37" i="5"/>
  <c r="AD37" i="5"/>
  <c r="AC37" i="5"/>
  <c r="AH37" i="5"/>
  <c r="Z37" i="5"/>
  <c r="AG37" i="5"/>
  <c r="AF21" i="5"/>
  <c r="AB21" i="5"/>
  <c r="AI21" i="5"/>
  <c r="AE21" i="5"/>
  <c r="AA21" i="5"/>
  <c r="AD21" i="5"/>
  <c r="AC21" i="5"/>
  <c r="AH21" i="5"/>
  <c r="Z21" i="5"/>
  <c r="AG21" i="5"/>
  <c r="Y5" i="5"/>
  <c r="AF5" i="5"/>
  <c r="AB5" i="5"/>
  <c r="AI5" i="5"/>
  <c r="AE5" i="5"/>
  <c r="AA5" i="5"/>
  <c r="AD5" i="5"/>
  <c r="AC5" i="5"/>
  <c r="AH5" i="5"/>
  <c r="Z5" i="5"/>
  <c r="AG5" i="5"/>
  <c r="AG108" i="5"/>
  <c r="AC108" i="5"/>
  <c r="AF108" i="5"/>
  <c r="AB108" i="5"/>
  <c r="AI108" i="5"/>
  <c r="AA108" i="5"/>
  <c r="AH108" i="5"/>
  <c r="Z108" i="5"/>
  <c r="AE108" i="5"/>
  <c r="AD108" i="5"/>
  <c r="AG92" i="5"/>
  <c r="AC92" i="5"/>
  <c r="AF92" i="5"/>
  <c r="AB92" i="5"/>
  <c r="AI92" i="5"/>
  <c r="AA92" i="5"/>
  <c r="AH92" i="5"/>
  <c r="Z92" i="5"/>
  <c r="AE92" i="5"/>
  <c r="AD92" i="5"/>
  <c r="AI76" i="5"/>
  <c r="AE76" i="5"/>
  <c r="AA76" i="5"/>
  <c r="AG76" i="5"/>
  <c r="AC76" i="5"/>
  <c r="AF76" i="5"/>
  <c r="AD76" i="5"/>
  <c r="AB76" i="5"/>
  <c r="Z76" i="5"/>
  <c r="AH76" i="5"/>
  <c r="AF56" i="5"/>
  <c r="AB56" i="5"/>
  <c r="AI56" i="5"/>
  <c r="AE56" i="5"/>
  <c r="AA56" i="5"/>
  <c r="AD56" i="5"/>
  <c r="AC56" i="5"/>
  <c r="Z56" i="5"/>
  <c r="AH56" i="5"/>
  <c r="AG56" i="5"/>
  <c r="AH40" i="5"/>
  <c r="AD40" i="5"/>
  <c r="Z40" i="5"/>
  <c r="AG40" i="5"/>
  <c r="AC40" i="5"/>
  <c r="AF40" i="5"/>
  <c r="AE40" i="5"/>
  <c r="AB40" i="5"/>
  <c r="AI40" i="5"/>
  <c r="AA40" i="5"/>
  <c r="AH24" i="5"/>
  <c r="AD24" i="5"/>
  <c r="Z24" i="5"/>
  <c r="AG24" i="5"/>
  <c r="AC24" i="5"/>
  <c r="AF24" i="5"/>
  <c r="AE24" i="5"/>
  <c r="AB24" i="5"/>
  <c r="AI24" i="5"/>
  <c r="AA24" i="5"/>
  <c r="AH8" i="5"/>
  <c r="AD8" i="5"/>
  <c r="Z8" i="5"/>
  <c r="AG8" i="5"/>
  <c r="AC8" i="5"/>
  <c r="AF8" i="5"/>
  <c r="AE8" i="5"/>
  <c r="AB8" i="5"/>
  <c r="AI8" i="5"/>
  <c r="AA8" i="5"/>
  <c r="D31" i="5"/>
  <c r="H154" i="10" s="1"/>
  <c r="Y31" i="5"/>
  <c r="D15" i="5"/>
  <c r="Y15" i="5"/>
  <c r="D2" i="5"/>
  <c r="Y2" i="5"/>
  <c r="D97" i="5"/>
  <c r="Y97" i="5"/>
  <c r="D65" i="5"/>
  <c r="Y65" i="5"/>
  <c r="D49" i="5"/>
  <c r="H103" i="10" s="1"/>
  <c r="Y49" i="5"/>
  <c r="D33" i="5"/>
  <c r="H62" i="10" s="1"/>
  <c r="Y33" i="5"/>
  <c r="D17" i="5"/>
  <c r="Y17" i="5"/>
  <c r="D120" i="5"/>
  <c r="Y120" i="5"/>
  <c r="D104" i="5"/>
  <c r="H50" i="10" s="1"/>
  <c r="Y104" i="5"/>
  <c r="D88" i="5"/>
  <c r="Y88" i="5"/>
  <c r="D72" i="5"/>
  <c r="H209" i="10" s="1"/>
  <c r="Y72" i="5"/>
  <c r="D52" i="5"/>
  <c r="Y52" i="5"/>
  <c r="D36" i="5"/>
  <c r="Y36" i="5"/>
  <c r="D20" i="5"/>
  <c r="Y20" i="5"/>
  <c r="D4" i="5"/>
  <c r="Y4" i="5"/>
  <c r="D23" i="5"/>
  <c r="Y23" i="5"/>
  <c r="D7" i="5"/>
  <c r="Y7" i="5"/>
  <c r="D113" i="5"/>
  <c r="Y113" i="5"/>
  <c r="D77" i="5"/>
  <c r="Y77" i="5"/>
  <c r="D57" i="5"/>
  <c r="H47" i="10" s="1"/>
  <c r="Y57" i="5"/>
  <c r="D41" i="5"/>
  <c r="Y41" i="5"/>
  <c r="D25" i="5"/>
  <c r="Y25" i="5"/>
  <c r="D9" i="5"/>
  <c r="Y9" i="5"/>
  <c r="D112" i="5"/>
  <c r="Y112" i="5"/>
  <c r="D96" i="5"/>
  <c r="Y96" i="5"/>
  <c r="D80" i="5"/>
  <c r="Y80" i="5"/>
  <c r="D60" i="5"/>
  <c r="Y60" i="5"/>
  <c r="D44" i="5"/>
  <c r="Y44" i="5"/>
  <c r="D28" i="5"/>
  <c r="Y28" i="5"/>
  <c r="D12" i="5"/>
  <c r="Y12" i="5"/>
  <c r="D27" i="5"/>
  <c r="H15" i="10" s="1"/>
  <c r="Y27" i="5"/>
  <c r="D11" i="5"/>
  <c r="C6" i="7" s="1"/>
  <c r="Y11" i="5"/>
  <c r="D125" i="5"/>
  <c r="Y125" i="5"/>
  <c r="D93" i="5"/>
  <c r="H215" i="10" s="1"/>
  <c r="Y93" i="5"/>
  <c r="D61" i="5"/>
  <c r="Y61" i="5"/>
  <c r="D45" i="5"/>
  <c r="H84" i="10" s="1"/>
  <c r="Y45" i="5"/>
  <c r="D29" i="5"/>
  <c r="H64" i="10" s="1"/>
  <c r="Y29" i="5"/>
  <c r="D13" i="5"/>
  <c r="Y13" i="5"/>
  <c r="D116" i="5"/>
  <c r="Y116" i="5"/>
  <c r="D100" i="5"/>
  <c r="H102" i="10" s="1"/>
  <c r="Y100" i="5"/>
  <c r="D84" i="5"/>
  <c r="Y84" i="5"/>
  <c r="D64" i="5"/>
  <c r="Y64" i="5"/>
  <c r="D48" i="5"/>
  <c r="Y48" i="5"/>
  <c r="D32" i="5"/>
  <c r="H28" i="10" s="1"/>
  <c r="Y32" i="5"/>
  <c r="D16" i="5"/>
  <c r="Y16" i="5"/>
  <c r="D19" i="5"/>
  <c r="Y19" i="5"/>
  <c r="D3" i="5"/>
  <c r="Y3" i="5"/>
  <c r="D109" i="5"/>
  <c r="H98" i="10" s="1"/>
  <c r="Y109" i="5"/>
  <c r="D69" i="5"/>
  <c r="Y69" i="5"/>
  <c r="D53" i="5"/>
  <c r="Y53" i="5"/>
  <c r="D37" i="5"/>
  <c r="H95" i="10" s="1"/>
  <c r="Y37" i="5"/>
  <c r="D21" i="5"/>
  <c r="H13" i="10" s="1"/>
  <c r="Y21" i="5"/>
  <c r="D108" i="5"/>
  <c r="H100" i="10" s="1"/>
  <c r="Y108" i="5"/>
  <c r="D92" i="5"/>
  <c r="Y92" i="5"/>
  <c r="D76" i="5"/>
  <c r="Y76" i="5"/>
  <c r="D56" i="5"/>
  <c r="Y56" i="5"/>
  <c r="D40" i="5"/>
  <c r="Y40" i="5"/>
  <c r="D24" i="5"/>
  <c r="Y24" i="5"/>
  <c r="D8" i="5"/>
  <c r="Y8" i="5"/>
  <c r="P184" i="10"/>
  <c r="P209" i="10"/>
  <c r="AC72" i="5" s="1"/>
  <c r="Q16" i="10"/>
  <c r="Q63" i="10"/>
  <c r="AD14" i="5" s="1"/>
  <c r="P63" i="10"/>
  <c r="AC14" i="5" s="1"/>
  <c r="Q104" i="10"/>
  <c r="AD98" i="5" s="1"/>
  <c r="P102" i="10"/>
  <c r="AC100" i="5" s="1"/>
  <c r="P15" i="10"/>
  <c r="AC27" i="5" s="1"/>
  <c r="P64" i="10"/>
  <c r="Q138" i="10"/>
  <c r="P214" i="10"/>
  <c r="P138" i="10"/>
  <c r="P55" i="10"/>
  <c r="AC71" i="5" s="1"/>
  <c r="Q64" i="10"/>
  <c r="AD29" i="5" s="1"/>
  <c r="P139" i="10"/>
  <c r="P62" i="10"/>
  <c r="AC33" i="5" s="1"/>
  <c r="Q105" i="10"/>
  <c r="AD78" i="5" s="1"/>
  <c r="P105" i="10"/>
  <c r="AC78" i="5" s="1"/>
  <c r="Q62" i="10"/>
  <c r="AD33" i="5" s="1"/>
  <c r="P106" i="10"/>
  <c r="AC118" i="5" s="1"/>
  <c r="P95" i="10"/>
  <c r="P50" i="10"/>
  <c r="AC104" i="5" s="1"/>
  <c r="Q103" i="10"/>
  <c r="AD49" i="5" s="1"/>
  <c r="P103" i="10"/>
  <c r="AC49" i="5" s="1"/>
  <c r="P65" i="10"/>
  <c r="AC123" i="5" s="1"/>
  <c r="P16" i="10"/>
  <c r="P210" i="10"/>
  <c r="AC18" i="5" s="1"/>
  <c r="P104" i="10"/>
  <c r="AC98" i="5" s="1"/>
  <c r="P216" i="10"/>
  <c r="AC22" i="5" s="1"/>
  <c r="P13" i="10"/>
  <c r="C10" i="7"/>
  <c r="C9" i="7"/>
  <c r="J6" i="2"/>
  <c r="J20" i="2"/>
  <c r="J21" i="2" s="1"/>
  <c r="J22" i="2" s="1"/>
  <c r="J23" i="2" s="1"/>
  <c r="J764" i="2"/>
  <c r="J233" i="2"/>
  <c r="J769" i="2"/>
  <c r="J754" i="2"/>
  <c r="C7" i="7" l="1"/>
  <c r="C15" i="7"/>
  <c r="C14" i="7"/>
  <c r="C11" i="7"/>
  <c r="C2" i="7"/>
  <c r="C13" i="7"/>
  <c r="C3" i="7"/>
  <c r="C12" i="7"/>
  <c r="C4" i="7"/>
  <c r="C16" i="7"/>
  <c r="C5" i="7"/>
  <c r="C8" i="7"/>
  <c r="J234" i="2"/>
  <c r="J770" i="2"/>
  <c r="J674" i="2"/>
  <c r="J765" i="2"/>
  <c r="J766" i="2" s="1"/>
  <c r="J767" i="2" s="1"/>
  <c r="J62" i="2"/>
  <c r="J755" i="2"/>
  <c r="J24" i="2"/>
  <c r="J417" i="2"/>
  <c r="J379" i="2"/>
  <c r="J7" i="2"/>
  <c r="K763" i="2" l="1" a="1"/>
  <c r="K763" i="2" s="1"/>
  <c r="E763" i="2" s="1"/>
  <c r="K764" i="2" a="1"/>
  <c r="K764" i="2" s="1"/>
  <c r="E764" i="2" s="1"/>
  <c r="J418" i="2"/>
  <c r="J49" i="2"/>
  <c r="J235" i="2"/>
  <c r="J8" i="2"/>
  <c r="J380" i="2"/>
  <c r="J63" i="2"/>
  <c r="K765" i="2" a="1"/>
  <c r="K765" i="2" s="1"/>
  <c r="E765" i="2" s="1"/>
  <c r="J771" i="2"/>
  <c r="J25" i="2"/>
  <c r="J675" i="2"/>
  <c r="J756" i="2"/>
  <c r="J750" i="2"/>
  <c r="J94" i="2"/>
  <c r="H763" i="2"/>
  <c r="G763" i="2"/>
  <c r="H764" i="2"/>
  <c r="B764" i="2" l="1"/>
  <c r="F764" i="2" s="1" a="1"/>
  <c r="F764" i="2" s="1"/>
  <c r="J676" i="2"/>
  <c r="J677" i="2" s="1"/>
  <c r="J678" i="2" s="1"/>
  <c r="J679" i="2" s="1"/>
  <c r="J680" i="2" s="1"/>
  <c r="J26" i="2"/>
  <c r="J27" i="2" s="1"/>
  <c r="J28" i="2" s="1"/>
  <c r="J29" i="2" s="1"/>
  <c r="J30" i="2" s="1"/>
  <c r="J31" i="2" s="1"/>
  <c r="J751" i="2"/>
  <c r="J752" i="2" s="1"/>
  <c r="J753" i="2" s="1"/>
  <c r="J50" i="2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479" i="2"/>
  <c r="B765" i="2"/>
  <c r="F765" i="2" s="1" a="1"/>
  <c r="F765" i="2" s="1"/>
  <c r="J32" i="2"/>
  <c r="J64" i="2"/>
  <c r="J236" i="2"/>
  <c r="J95" i="2"/>
  <c r="J772" i="2"/>
  <c r="J419" i="2"/>
  <c r="J381" i="2"/>
  <c r="J9" i="2"/>
  <c r="J681" i="2"/>
  <c r="J757" i="2"/>
  <c r="G764" i="2"/>
  <c r="G765" i="2"/>
  <c r="H765" i="2"/>
  <c r="J420" i="2" l="1"/>
  <c r="J421" i="2" s="1"/>
  <c r="J422" i="2" s="1"/>
  <c r="J423" i="2" s="1"/>
  <c r="J424" i="2" s="1"/>
  <c r="J425" i="2" s="1"/>
  <c r="K49" i="2" a="1"/>
  <c r="K49" i="2" s="1"/>
  <c r="E49" i="2" s="1"/>
  <c r="K52" i="2" a="1"/>
  <c r="K52" i="2" s="1"/>
  <c r="E52" i="2" s="1"/>
  <c r="K750" i="2" a="1"/>
  <c r="K750" i="2" s="1"/>
  <c r="E750" i="2" s="1"/>
  <c r="J480" i="2"/>
  <c r="J573" i="2"/>
  <c r="K54" i="2" a="1"/>
  <c r="K54" i="2" s="1"/>
  <c r="E54" i="2" s="1"/>
  <c r="J426" i="2"/>
  <c r="J138" i="2"/>
  <c r="J10" i="2"/>
  <c r="J773" i="2"/>
  <c r="J65" i="2"/>
  <c r="J682" i="2"/>
  <c r="K674" i="2" s="1" a="1"/>
  <c r="K674" i="2" s="1"/>
  <c r="E674" i="2" s="1"/>
  <c r="J237" i="2"/>
  <c r="J703" i="2"/>
  <c r="K50" i="2" a="1"/>
  <c r="K50" i="2" s="1"/>
  <c r="E50" i="2" s="1"/>
  <c r="J382" i="2"/>
  <c r="J383" i="2" s="1"/>
  <c r="J384" i="2" s="1"/>
  <c r="J385" i="2" s="1"/>
  <c r="J386" i="2" s="1"/>
  <c r="J387" i="2" s="1"/>
  <c r="J388" i="2" s="1"/>
  <c r="J389" i="2" s="1"/>
  <c r="J390" i="2" s="1"/>
  <c r="J391" i="2" s="1"/>
  <c r="J96" i="2"/>
  <c r="K55" i="2" a="1"/>
  <c r="K55" i="2" s="1"/>
  <c r="E55" i="2" s="1"/>
  <c r="K53" i="2" a="1"/>
  <c r="K53" i="2" s="1"/>
  <c r="E53" i="2" s="1"/>
  <c r="K51" i="2" a="1"/>
  <c r="K51" i="2" s="1"/>
  <c r="E51" i="2" s="1"/>
  <c r="J731" i="2"/>
  <c r="J758" i="2"/>
  <c r="J33" i="2"/>
  <c r="J614" i="2"/>
  <c r="J392" i="2"/>
  <c r="H49" i="2"/>
  <c r="H674" i="2"/>
  <c r="H750" i="2"/>
  <c r="G674" i="2"/>
  <c r="G49" i="2"/>
  <c r="H54" i="2"/>
  <c r="G52" i="2"/>
  <c r="H52" i="2"/>
  <c r="G750" i="2"/>
  <c r="K675" i="2" l="1" a="1"/>
  <c r="K675" i="2" s="1"/>
  <c r="E675" i="2" s="1"/>
  <c r="J139" i="2"/>
  <c r="J140" i="2" s="1"/>
  <c r="B54" i="2"/>
  <c r="F54" i="2" s="1" a="1"/>
  <c r="J704" i="2"/>
  <c r="J574" i="2"/>
  <c r="K379" i="2" a="1"/>
  <c r="K379" i="2" s="1"/>
  <c r="E379" i="2" s="1"/>
  <c r="J427" i="2"/>
  <c r="J615" i="2"/>
  <c r="J616" i="2" s="1"/>
  <c r="J617" i="2" s="1"/>
  <c r="J618" i="2" s="1"/>
  <c r="J619" i="2" s="1"/>
  <c r="J620" i="2" s="1"/>
  <c r="J621" i="2" s="1"/>
  <c r="J622" i="2" s="1"/>
  <c r="K752" i="2" a="1"/>
  <c r="K752" i="2" s="1"/>
  <c r="E752" i="2" s="1"/>
  <c r="J759" i="2"/>
  <c r="J481" i="2"/>
  <c r="B55" i="2"/>
  <c r="F55" i="2" s="1" a="1"/>
  <c r="F55" i="2" s="1"/>
  <c r="K754" i="2" a="1"/>
  <c r="K754" i="2" s="1"/>
  <c r="E754" i="2" s="1"/>
  <c r="J683" i="2"/>
  <c r="J393" i="2"/>
  <c r="J34" i="2"/>
  <c r="K755" i="2" a="1"/>
  <c r="K755" i="2" s="1"/>
  <c r="E755" i="2" s="1"/>
  <c r="K756" i="2" a="1"/>
  <c r="K756" i="2" s="1"/>
  <c r="E756" i="2" s="1"/>
  <c r="J774" i="2"/>
  <c r="K751" i="2" a="1"/>
  <c r="K751" i="2" s="1"/>
  <c r="E751" i="2" s="1"/>
  <c r="K757" i="2" a="1"/>
  <c r="K757" i="2" s="1"/>
  <c r="E757" i="2" s="1"/>
  <c r="K382" i="2" a="1"/>
  <c r="K382" i="2" s="1"/>
  <c r="E382" i="2" s="1"/>
  <c r="K380" i="2" a="1"/>
  <c r="K380" i="2" s="1"/>
  <c r="E380" i="2" s="1"/>
  <c r="J732" i="2"/>
  <c r="J11" i="2"/>
  <c r="J287" i="2"/>
  <c r="K381" i="2" a="1"/>
  <c r="K381" i="2" s="1"/>
  <c r="E381" i="2" s="1"/>
  <c r="J238" i="2"/>
  <c r="J663" i="2"/>
  <c r="J97" i="2"/>
  <c r="B53" i="2"/>
  <c r="F53" i="2" s="1" a="1"/>
  <c r="F53" i="2" s="1"/>
  <c r="J603" i="2"/>
  <c r="B50" i="2"/>
  <c r="F50" i="2" s="1" a="1"/>
  <c r="J722" i="2"/>
  <c r="J723" i="2" s="1"/>
  <c r="J724" i="2" s="1"/>
  <c r="J725" i="2" s="1"/>
  <c r="J726" i="2" s="1"/>
  <c r="J727" i="2" s="1"/>
  <c r="J728" i="2" s="1"/>
  <c r="J729" i="2" s="1"/>
  <c r="J730" i="2" s="1"/>
  <c r="J66" i="2"/>
  <c r="J247" i="2"/>
  <c r="J248" i="2" s="1"/>
  <c r="J691" i="2"/>
  <c r="B51" i="2"/>
  <c r="F51" i="2" s="1" a="1"/>
  <c r="F51" i="2" s="1"/>
  <c r="B52" i="2"/>
  <c r="F52" i="2" s="1" a="1"/>
  <c r="F52" i="2" s="1"/>
  <c r="K753" i="2" a="1"/>
  <c r="K753" i="2" s="1"/>
  <c r="E753" i="2" s="1"/>
  <c r="G54" i="2"/>
  <c r="H51" i="2"/>
  <c r="G51" i="2"/>
  <c r="G675" i="2"/>
  <c r="H752" i="2"/>
  <c r="G379" i="2"/>
  <c r="H50" i="2"/>
  <c r="G53" i="2"/>
  <c r="H379" i="2"/>
  <c r="H675" i="2"/>
  <c r="H55" i="2"/>
  <c r="G55" i="2"/>
  <c r="H53" i="2"/>
  <c r="G752" i="2"/>
  <c r="G50" i="2"/>
  <c r="B675" i="2" l="1"/>
  <c r="J141" i="2"/>
  <c r="K679" i="2" a="1"/>
  <c r="K679" i="2" s="1"/>
  <c r="E679" i="2" s="1"/>
  <c r="J684" i="2"/>
  <c r="J685" i="2" s="1"/>
  <c r="J686" i="2" s="1"/>
  <c r="J687" i="2" s="1"/>
  <c r="J688" i="2" s="1"/>
  <c r="J689" i="2" s="1"/>
  <c r="J690" i="2" s="1"/>
  <c r="J249" i="2"/>
  <c r="K676" i="2" a="1"/>
  <c r="K676" i="2" s="1"/>
  <c r="E676" i="2" s="1"/>
  <c r="B676" i="2" s="1"/>
  <c r="F676" i="2" s="1" a="1"/>
  <c r="K677" i="2" a="1"/>
  <c r="K677" i="2" s="1"/>
  <c r="E677" i="2" s="1"/>
  <c r="K678" i="2" a="1"/>
  <c r="K678" i="2" s="1"/>
  <c r="E678" i="2" s="1"/>
  <c r="F54" i="2"/>
  <c r="B752" i="2"/>
  <c r="F752" i="2" s="1" a="1"/>
  <c r="F752" i="2" s="1"/>
  <c r="J575" i="2"/>
  <c r="J760" i="2"/>
  <c r="J428" i="2"/>
  <c r="K419" i="2" s="1" a="1"/>
  <c r="K419" i="2" s="1"/>
  <c r="E419" i="2" s="1"/>
  <c r="J35" i="2"/>
  <c r="J482" i="2"/>
  <c r="J436" i="2"/>
  <c r="J268" i="2"/>
  <c r="J705" i="2"/>
  <c r="F50" i="2"/>
  <c r="J604" i="2"/>
  <c r="J98" i="2"/>
  <c r="B754" i="2"/>
  <c r="K722" i="2" a="1"/>
  <c r="K722" i="2" s="1"/>
  <c r="E722" i="2" s="1"/>
  <c r="B753" i="2"/>
  <c r="F753" i="2" s="1" a="1"/>
  <c r="J472" i="2"/>
  <c r="J473" i="2" s="1"/>
  <c r="J692" i="2"/>
  <c r="J623" i="2"/>
  <c r="B380" i="2"/>
  <c r="F380" i="2" s="1" a="1"/>
  <c r="F380" i="2" s="1"/>
  <c r="B757" i="2"/>
  <c r="F757" i="2" s="1" a="1"/>
  <c r="F757" i="2" s="1"/>
  <c r="J775" i="2"/>
  <c r="J776" i="2" s="1"/>
  <c r="B382" i="2"/>
  <c r="F382" i="2" s="1" a="1"/>
  <c r="F382" i="2" s="1"/>
  <c r="K680" i="2" a="1"/>
  <c r="K680" i="2" s="1"/>
  <c r="E680" i="2" s="1"/>
  <c r="K681" i="2" a="1"/>
  <c r="K681" i="2" s="1"/>
  <c r="E681" i="2" s="1"/>
  <c r="B381" i="2"/>
  <c r="F381" i="2" s="1" a="1"/>
  <c r="F381" i="2" s="1"/>
  <c r="J394" i="2"/>
  <c r="K682" i="2" a="1"/>
  <c r="K682" i="2" s="1"/>
  <c r="E682" i="2" s="1"/>
  <c r="J733" i="2"/>
  <c r="B756" i="2"/>
  <c r="F756" i="2" s="1" a="1"/>
  <c r="F756" i="2" s="1"/>
  <c r="J67" i="2"/>
  <c r="B755" i="2"/>
  <c r="F755" i="2" s="1" a="1"/>
  <c r="F755" i="2" s="1"/>
  <c r="J664" i="2"/>
  <c r="J665" i="2" s="1"/>
  <c r="J12" i="2"/>
  <c r="J288" i="2"/>
  <c r="J239" i="2"/>
  <c r="B751" i="2"/>
  <c r="F751" i="2" s="1" a="1"/>
  <c r="F675" i="2" a="1"/>
  <c r="H755" i="2"/>
  <c r="G679" i="2"/>
  <c r="G419" i="2"/>
  <c r="G677" i="2"/>
  <c r="H757" i="2"/>
  <c r="G751" i="2"/>
  <c r="H754" i="2"/>
  <c r="G754" i="2"/>
  <c r="H381" i="2"/>
  <c r="H756" i="2"/>
  <c r="H679" i="2"/>
  <c r="G755" i="2"/>
  <c r="G678" i="2"/>
  <c r="G757" i="2"/>
  <c r="G381" i="2"/>
  <c r="G753" i="2"/>
  <c r="G756" i="2"/>
  <c r="F754" i="2" a="1"/>
  <c r="H382" i="2"/>
  <c r="H753" i="2"/>
  <c r="G382" i="2"/>
  <c r="H380" i="2"/>
  <c r="H678" i="2"/>
  <c r="G676" i="2"/>
  <c r="H677" i="2"/>
  <c r="H751" i="2"/>
  <c r="H419" i="2"/>
  <c r="G380" i="2"/>
  <c r="H676" i="2"/>
  <c r="F675" i="2" l="1"/>
  <c r="K423" i="2" a="1"/>
  <c r="K423" i="2" s="1"/>
  <c r="E423" i="2" s="1"/>
  <c r="K683" i="2" a="1"/>
  <c r="K683" i="2" s="1"/>
  <c r="E683" i="2" s="1"/>
  <c r="B683" i="2" s="1"/>
  <c r="F683" i="2" s="1" a="1"/>
  <c r="F683" i="2" s="1"/>
  <c r="J142" i="2"/>
  <c r="K417" i="2" a="1"/>
  <c r="K417" i="2" s="1"/>
  <c r="E417" i="2" s="1"/>
  <c r="B677" i="2"/>
  <c r="F677" i="2" s="1" a="1"/>
  <c r="F677" i="2" s="1"/>
  <c r="K421" i="2" a="1"/>
  <c r="K421" i="2" s="1"/>
  <c r="E421" i="2" s="1"/>
  <c r="K418" i="2" a="1"/>
  <c r="K418" i="2" s="1"/>
  <c r="E418" i="2" s="1"/>
  <c r="B679" i="2"/>
  <c r="F679" i="2" s="1" a="1"/>
  <c r="F679" i="2" s="1"/>
  <c r="F754" i="2"/>
  <c r="J13" i="2"/>
  <c r="B678" i="2"/>
  <c r="F678" i="2" s="1" a="1"/>
  <c r="F678" i="2" s="1"/>
  <c r="J437" i="2"/>
  <c r="J576" i="2"/>
  <c r="J577" i="2" s="1"/>
  <c r="J578" i="2" s="1"/>
  <c r="J579" i="2" s="1"/>
  <c r="J580" i="2" s="1"/>
  <c r="J581" i="2" s="1"/>
  <c r="J582" i="2" s="1"/>
  <c r="J250" i="2"/>
  <c r="J269" i="2"/>
  <c r="J483" i="2"/>
  <c r="J484" i="2" s="1"/>
  <c r="J485" i="2" s="1"/>
  <c r="J486" i="2" s="1"/>
  <c r="J487" i="2" s="1"/>
  <c r="J488" i="2" s="1"/>
  <c r="J489" i="2" s="1"/>
  <c r="J490" i="2" s="1"/>
  <c r="J491" i="2" s="1"/>
  <c r="J492" i="2" s="1"/>
  <c r="K689" i="2" a="1"/>
  <c r="K689" i="2" s="1"/>
  <c r="E689" i="2" s="1"/>
  <c r="J693" i="2"/>
  <c r="J694" i="2" s="1"/>
  <c r="J36" i="2"/>
  <c r="J37" i="2" s="1"/>
  <c r="J38" i="2" s="1"/>
  <c r="J39" i="2" s="1"/>
  <c r="J40" i="2" s="1"/>
  <c r="J41" i="2" s="1"/>
  <c r="J42" i="2" s="1"/>
  <c r="J43" i="2" s="1"/>
  <c r="J44" i="2" s="1"/>
  <c r="J45" i="2" s="1"/>
  <c r="J278" i="2"/>
  <c r="F753" i="2"/>
  <c r="J761" i="2"/>
  <c r="K770" i="2" a="1"/>
  <c r="K770" i="2" s="1"/>
  <c r="E770" i="2" s="1"/>
  <c r="J777" i="2"/>
  <c r="J240" i="2"/>
  <c r="J666" i="2"/>
  <c r="J474" i="2"/>
  <c r="J706" i="2"/>
  <c r="J429" i="2"/>
  <c r="F751" i="2"/>
  <c r="F676" i="2"/>
  <c r="K769" i="2" a="1"/>
  <c r="K769" i="2" s="1"/>
  <c r="E769" i="2" s="1"/>
  <c r="K771" i="2" a="1"/>
  <c r="K771" i="2" s="1"/>
  <c r="E771" i="2" s="1"/>
  <c r="K768" i="2" a="1"/>
  <c r="K768" i="2" s="1"/>
  <c r="E768" i="2" s="1"/>
  <c r="K772" i="2" a="1"/>
  <c r="K772" i="2" s="1"/>
  <c r="E772" i="2" s="1"/>
  <c r="J395" i="2"/>
  <c r="J493" i="2"/>
  <c r="J605" i="2"/>
  <c r="J360" i="2"/>
  <c r="J624" i="2"/>
  <c r="K420" i="2" a="1"/>
  <c r="K420" i="2" s="1"/>
  <c r="E420" i="2" s="1"/>
  <c r="K422" i="2" a="1"/>
  <c r="K422" i="2" s="1"/>
  <c r="E422" i="2" s="1"/>
  <c r="B681" i="2"/>
  <c r="F681" i="2" s="1" a="1"/>
  <c r="F681" i="2" s="1"/>
  <c r="B680" i="2"/>
  <c r="J734" i="2"/>
  <c r="B682" i="2"/>
  <c r="J289" i="2"/>
  <c r="K688" i="2" a="1"/>
  <c r="K688" i="2" s="1"/>
  <c r="E688" i="2" s="1"/>
  <c r="J68" i="2"/>
  <c r="K687" i="2" a="1"/>
  <c r="K687" i="2" s="1"/>
  <c r="E687" i="2" s="1"/>
  <c r="K690" i="2" a="1"/>
  <c r="K690" i="2" s="1"/>
  <c r="E690" i="2" s="1"/>
  <c r="K686" i="2" a="1"/>
  <c r="K686" i="2" s="1"/>
  <c r="E686" i="2" s="1"/>
  <c r="J99" i="2"/>
  <c r="F680" i="2" a="1"/>
  <c r="H680" i="2"/>
  <c r="H421" i="2"/>
  <c r="H683" i="2"/>
  <c r="H423" i="2"/>
  <c r="G722" i="2"/>
  <c r="H682" i="2"/>
  <c r="G421" i="2"/>
  <c r="H417" i="2"/>
  <c r="H418" i="2"/>
  <c r="H770" i="2"/>
  <c r="G689" i="2"/>
  <c r="G423" i="2"/>
  <c r="F682" i="2" a="1"/>
  <c r="G770" i="2"/>
  <c r="H689" i="2"/>
  <c r="G417" i="2"/>
  <c r="H681" i="2"/>
  <c r="G681" i="2"/>
  <c r="G683" i="2"/>
  <c r="G418" i="2"/>
  <c r="G682" i="2"/>
  <c r="H722" i="2"/>
  <c r="G680" i="2"/>
  <c r="K480" i="2" l="1" a="1"/>
  <c r="K480" i="2" s="1"/>
  <c r="E480" i="2" s="1"/>
  <c r="K482" i="2" a="1"/>
  <c r="K482" i="2" s="1"/>
  <c r="E482" i="2" s="1"/>
  <c r="K34" i="2" a="1"/>
  <c r="K34" i="2" s="1"/>
  <c r="E34" i="2" s="1"/>
  <c r="K573" i="2" a="1"/>
  <c r="K573" i="2" s="1"/>
  <c r="E573" i="2" s="1"/>
  <c r="F682" i="2"/>
  <c r="J143" i="2"/>
  <c r="J667" i="2"/>
  <c r="J251" i="2"/>
  <c r="B419" i="2"/>
  <c r="F419" i="2" s="1" a="1"/>
  <c r="F419" i="2" s="1"/>
  <c r="B418" i="2"/>
  <c r="F418" i="2" s="1" a="1"/>
  <c r="F418" i="2" s="1"/>
  <c r="K30" i="2" a="1"/>
  <c r="K30" i="2" s="1"/>
  <c r="E30" i="2" s="1"/>
  <c r="K20" i="2" a="1"/>
  <c r="K20" i="2" s="1"/>
  <c r="E20" i="2" s="1"/>
  <c r="K31" i="2" a="1"/>
  <c r="K31" i="2" s="1"/>
  <c r="E31" i="2" s="1"/>
  <c r="K28" i="2" a="1"/>
  <c r="K28" i="2" s="1"/>
  <c r="E28" i="2" s="1"/>
  <c r="K32" i="2" a="1"/>
  <c r="K32" i="2" s="1"/>
  <c r="E32" i="2" s="1"/>
  <c r="K25" i="2" a="1"/>
  <c r="K25" i="2" s="1"/>
  <c r="E25" i="2" s="1"/>
  <c r="K33" i="2" a="1"/>
  <c r="K33" i="2" s="1"/>
  <c r="E33" i="2" s="1"/>
  <c r="K19" i="2" a="1"/>
  <c r="K19" i="2" s="1"/>
  <c r="E19" i="2" s="1"/>
  <c r="K22" i="2" a="1"/>
  <c r="K22" i="2" s="1"/>
  <c r="E22" i="2" s="1"/>
  <c r="K24" i="2" a="1"/>
  <c r="K24" i="2" s="1"/>
  <c r="E24" i="2" s="1"/>
  <c r="K21" i="2" a="1"/>
  <c r="K21" i="2" s="1"/>
  <c r="E21" i="2" s="1"/>
  <c r="K479" i="2" a="1"/>
  <c r="K479" i="2" s="1"/>
  <c r="E479" i="2" s="1"/>
  <c r="K730" i="2" a="1"/>
  <c r="K730" i="2" s="1"/>
  <c r="E730" i="2" s="1"/>
  <c r="K575" i="2" a="1"/>
  <c r="K575" i="2" s="1"/>
  <c r="E575" i="2" s="1"/>
  <c r="B576" i="2" s="1"/>
  <c r="F576" i="2" s="1" a="1"/>
  <c r="F680" i="2"/>
  <c r="J270" i="2"/>
  <c r="J271" i="2" s="1"/>
  <c r="J272" i="2" s="1"/>
  <c r="J273" i="2" s="1"/>
  <c r="J274" i="2" s="1"/>
  <c r="J275" i="2" s="1"/>
  <c r="J276" i="2" s="1"/>
  <c r="J277" i="2" s="1"/>
  <c r="K277" i="2" s="1" a="1"/>
  <c r="K277" i="2" s="1"/>
  <c r="E277" i="2" s="1"/>
  <c r="K269" i="2" a="1"/>
  <c r="K269" i="2" s="1"/>
  <c r="E269" i="2" s="1"/>
  <c r="J438" i="2"/>
  <c r="J290" i="2"/>
  <c r="J279" i="2"/>
  <c r="K275" i="2" a="1"/>
  <c r="K275" i="2" s="1"/>
  <c r="E275" i="2" s="1"/>
  <c r="J430" i="2"/>
  <c r="K576" i="2" a="1"/>
  <c r="K576" i="2" s="1"/>
  <c r="E576" i="2" s="1"/>
  <c r="J583" i="2"/>
  <c r="J584" i="2" s="1"/>
  <c r="J585" i="2" s="1"/>
  <c r="J586" i="2" s="1"/>
  <c r="J587" i="2" s="1"/>
  <c r="J588" i="2" s="1"/>
  <c r="J508" i="2"/>
  <c r="J374" i="2"/>
  <c r="J695" i="2"/>
  <c r="K481" i="2" a="1"/>
  <c r="K481" i="2" s="1"/>
  <c r="E481" i="2" s="1"/>
  <c r="B481" i="2" s="1"/>
  <c r="F481" i="2" s="1" a="1"/>
  <c r="F481" i="2" s="1"/>
  <c r="K574" i="2" a="1"/>
  <c r="K574" i="2" s="1"/>
  <c r="E574" i="2" s="1"/>
  <c r="J14" i="2"/>
  <c r="K7" i="2" s="1" a="1"/>
  <c r="K7" i="2" s="1"/>
  <c r="E7" i="2" s="1"/>
  <c r="B770" i="2"/>
  <c r="F770" i="2" s="1" a="1"/>
  <c r="F770" i="2" s="1"/>
  <c r="K425" i="2" a="1"/>
  <c r="K425" i="2" s="1"/>
  <c r="E425" i="2" s="1"/>
  <c r="J207" i="2"/>
  <c r="K725" i="2" a="1"/>
  <c r="K725" i="2" s="1"/>
  <c r="E725" i="2" s="1"/>
  <c r="J735" i="2"/>
  <c r="K731" i="2" s="1" a="1"/>
  <c r="K731" i="2" s="1"/>
  <c r="E731" i="2" s="1"/>
  <c r="J100" i="2"/>
  <c r="J241" i="2"/>
  <c r="J707" i="2"/>
  <c r="J778" i="2"/>
  <c r="J302" i="2"/>
  <c r="K424" i="2" a="1"/>
  <c r="K424" i="2" s="1"/>
  <c r="E424" i="2" s="1"/>
  <c r="K483" i="2" a="1"/>
  <c r="K483" i="2" s="1"/>
  <c r="E483" i="2" s="1"/>
  <c r="J46" i="2"/>
  <c r="J475" i="2"/>
  <c r="J762" i="2"/>
  <c r="K761" i="2" s="1" a="1"/>
  <c r="K761" i="2" s="1"/>
  <c r="E761" i="2" s="1"/>
  <c r="K767" i="2" a="1"/>
  <c r="K767" i="2" s="1"/>
  <c r="E767" i="2" s="1"/>
  <c r="B768" i="2" s="1"/>
  <c r="K766" i="2" a="1"/>
  <c r="K766" i="2" s="1"/>
  <c r="E766" i="2" s="1"/>
  <c r="B771" i="2"/>
  <c r="F771" i="2" s="1" a="1"/>
  <c r="F771" i="2" s="1"/>
  <c r="B688" i="2"/>
  <c r="F688" i="2" s="1" a="1"/>
  <c r="J564" i="2"/>
  <c r="B769" i="2"/>
  <c r="F769" i="2" s="1" a="1"/>
  <c r="F769" i="2" s="1"/>
  <c r="J361" i="2"/>
  <c r="J69" i="2"/>
  <c r="B422" i="2"/>
  <c r="F422" i="2" s="1" a="1"/>
  <c r="B423" i="2"/>
  <c r="F423" i="2" s="1" a="1"/>
  <c r="F423" i="2" s="1"/>
  <c r="J494" i="2"/>
  <c r="B420" i="2"/>
  <c r="F420" i="2" s="1" a="1"/>
  <c r="B421" i="2"/>
  <c r="F421" i="2" s="1" a="1"/>
  <c r="F421" i="2" s="1"/>
  <c r="B690" i="2"/>
  <c r="F690" i="2" s="1" a="1"/>
  <c r="F690" i="2" s="1"/>
  <c r="J396" i="2"/>
  <c r="B687" i="2"/>
  <c r="F687" i="2" s="1" a="1"/>
  <c r="F687" i="2" s="1"/>
  <c r="J343" i="2"/>
  <c r="J344" i="2" s="1"/>
  <c r="B689" i="2"/>
  <c r="F689" i="2" s="1" a="1"/>
  <c r="F689" i="2" s="1"/>
  <c r="B772" i="2"/>
  <c r="F772" i="2" s="1" a="1"/>
  <c r="F772" i="2" s="1"/>
  <c r="K35" i="2" a="1"/>
  <c r="K35" i="2" s="1"/>
  <c r="E35" i="2" s="1"/>
  <c r="K26" i="2" a="1"/>
  <c r="K26" i="2" s="1"/>
  <c r="E26" i="2" s="1"/>
  <c r="K27" i="2" a="1"/>
  <c r="K27" i="2" s="1"/>
  <c r="E27" i="2" s="1"/>
  <c r="K29" i="2" a="1"/>
  <c r="K29" i="2" s="1"/>
  <c r="E29" i="2" s="1"/>
  <c r="J625" i="2"/>
  <c r="J606" i="2"/>
  <c r="H24" i="2"/>
  <c r="G730" i="2"/>
  <c r="H21" i="2"/>
  <c r="G277" i="2"/>
  <c r="H761" i="2"/>
  <c r="G25" i="2"/>
  <c r="G24" i="2"/>
  <c r="G422" i="2"/>
  <c r="H28" i="2"/>
  <c r="G22" i="2"/>
  <c r="H424" i="2"/>
  <c r="G32" i="2"/>
  <c r="G33" i="2"/>
  <c r="H730" i="2"/>
  <c r="G269" i="2"/>
  <c r="H20" i="2"/>
  <c r="G771" i="2"/>
  <c r="H688" i="2"/>
  <c r="G686" i="2"/>
  <c r="H483" i="2"/>
  <c r="H574" i="2"/>
  <c r="G688" i="2"/>
  <c r="H19" i="2"/>
  <c r="H479" i="2"/>
  <c r="H771" i="2"/>
  <c r="G574" i="2"/>
  <c r="G21" i="2"/>
  <c r="H420" i="2"/>
  <c r="H725" i="2"/>
  <c r="G483" i="2"/>
  <c r="H33" i="2"/>
  <c r="H275" i="2"/>
  <c r="H772" i="2"/>
  <c r="H422" i="2"/>
  <c r="G20" i="2"/>
  <c r="H31" i="2"/>
  <c r="G424" i="2"/>
  <c r="H576" i="2"/>
  <c r="G690" i="2"/>
  <c r="G19" i="2"/>
  <c r="H277" i="2"/>
  <c r="G768" i="2"/>
  <c r="H25" i="2"/>
  <c r="H731" i="2"/>
  <c r="G31" i="2"/>
  <c r="G28" i="2"/>
  <c r="G425" i="2"/>
  <c r="G482" i="2"/>
  <c r="G772" i="2"/>
  <c r="G575" i="2"/>
  <c r="H686" i="2"/>
  <c r="H768" i="2"/>
  <c r="G731" i="2"/>
  <c r="F768" i="2" a="1"/>
  <c r="G479" i="2"/>
  <c r="H30" i="2"/>
  <c r="H269" i="2"/>
  <c r="H769" i="2"/>
  <c r="G573" i="2"/>
  <c r="H481" i="2"/>
  <c r="G687" i="2"/>
  <c r="G480" i="2"/>
  <c r="G30" i="2"/>
  <c r="G725" i="2"/>
  <c r="H482" i="2"/>
  <c r="H34" i="2"/>
  <c r="H573" i="2"/>
  <c r="H690" i="2"/>
  <c r="G769" i="2"/>
  <c r="H32" i="2"/>
  <c r="H480" i="2"/>
  <c r="H425" i="2"/>
  <c r="G420" i="2"/>
  <c r="G761" i="2"/>
  <c r="H687" i="2"/>
  <c r="G34" i="2"/>
  <c r="G275" i="2"/>
  <c r="G576" i="2"/>
  <c r="H22" i="2"/>
  <c r="H575" i="2"/>
  <c r="B480" i="2" l="1"/>
  <c r="F480" i="2" s="1" a="1"/>
  <c r="F480" i="2" s="1"/>
  <c r="K272" i="2" a="1"/>
  <c r="K272" i="2" s="1"/>
  <c r="E272" i="2" s="1"/>
  <c r="K271" i="2" a="1"/>
  <c r="K271" i="2" s="1"/>
  <c r="E271" i="2" s="1"/>
  <c r="K273" i="2" a="1"/>
  <c r="K273" i="2" s="1"/>
  <c r="E273" i="2" s="1"/>
  <c r="B273" i="2" s="1"/>
  <c r="F273" i="2" s="1" a="1"/>
  <c r="F273" i="2" s="1"/>
  <c r="K274" i="2" a="1"/>
  <c r="K274" i="2" s="1"/>
  <c r="E274" i="2" s="1"/>
  <c r="B274" i="2" s="1"/>
  <c r="F274" i="2" s="1" a="1"/>
  <c r="F274" i="2" s="1"/>
  <c r="B33" i="2"/>
  <c r="F33" i="2" s="1" a="1"/>
  <c r="F33" i="2" s="1"/>
  <c r="J668" i="2"/>
  <c r="B731" i="2"/>
  <c r="B25" i="2"/>
  <c r="F25" i="2" s="1" a="1"/>
  <c r="F25" i="2" s="1"/>
  <c r="B482" i="2"/>
  <c r="F482" i="2" s="1" a="1"/>
  <c r="F482" i="2" s="1"/>
  <c r="K732" i="2" a="1"/>
  <c r="K732" i="2" s="1"/>
  <c r="E732" i="2" s="1"/>
  <c r="B32" i="2"/>
  <c r="F32" i="2" s="1" a="1"/>
  <c r="F32" i="2" s="1"/>
  <c r="J144" i="2"/>
  <c r="B21" i="2"/>
  <c r="F21" i="2" s="1" a="1"/>
  <c r="F21" i="2" s="1"/>
  <c r="B20" i="2"/>
  <c r="F20" i="2" s="1" a="1"/>
  <c r="F20" i="2" s="1"/>
  <c r="B31" i="2"/>
  <c r="F31" i="2" s="1" a="1"/>
  <c r="F31" i="2" s="1"/>
  <c r="B575" i="2"/>
  <c r="F575" i="2" s="1" a="1"/>
  <c r="F575" i="2" s="1"/>
  <c r="B34" i="2"/>
  <c r="F34" i="2" s="1" a="1"/>
  <c r="F34" i="2" s="1"/>
  <c r="B22" i="2"/>
  <c r="F22" i="2" s="1" a="1"/>
  <c r="F22" i="2" s="1"/>
  <c r="J252" i="2"/>
  <c r="B574" i="2"/>
  <c r="F574" i="2" s="1" a="1"/>
  <c r="F574" i="2" s="1"/>
  <c r="F422" i="2"/>
  <c r="J779" i="2"/>
  <c r="J780" i="2" s="1"/>
  <c r="J781" i="2" s="1"/>
  <c r="J782" i="2" s="1"/>
  <c r="J783" i="2" s="1"/>
  <c r="J784" i="2" s="1"/>
  <c r="J785" i="2" s="1"/>
  <c r="J786" i="2" s="1"/>
  <c r="J787" i="2" s="1"/>
  <c r="J788" i="2" s="1"/>
  <c r="J789" i="2" s="1"/>
  <c r="J790" i="2" s="1"/>
  <c r="J791" i="2" s="1"/>
  <c r="J431" i="2"/>
  <c r="J439" i="2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509" i="2"/>
  <c r="J626" i="2"/>
  <c r="J627" i="2" s="1"/>
  <c r="J628" i="2" s="1"/>
  <c r="J629" i="2" s="1"/>
  <c r="J630" i="2" s="1"/>
  <c r="J631" i="2" s="1"/>
  <c r="J632" i="2" s="1"/>
  <c r="J633" i="2" s="1"/>
  <c r="J634" i="2" s="1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J47" i="2"/>
  <c r="J101" i="2"/>
  <c r="K426" i="2" a="1"/>
  <c r="K426" i="2" s="1"/>
  <c r="E426" i="2" s="1"/>
  <c r="J375" i="2"/>
  <c r="J291" i="2"/>
  <c r="J696" i="2"/>
  <c r="J280" i="2"/>
  <c r="J112" i="2"/>
  <c r="J15" i="2"/>
  <c r="K4" i="2" a="1"/>
  <c r="K4" i="2" s="1"/>
  <c r="E4" i="2" s="1"/>
  <c r="K5" i="2" a="1"/>
  <c r="K5" i="2" s="1"/>
  <c r="E5" i="2" s="1"/>
  <c r="K3" i="2" a="1"/>
  <c r="K3" i="2" s="1"/>
  <c r="E3" i="2" s="1"/>
  <c r="K9" i="2" a="1"/>
  <c r="K9" i="2" s="1"/>
  <c r="E9" i="2" s="1"/>
  <c r="K2" i="2" a="1"/>
  <c r="K2" i="2" s="1"/>
  <c r="E2" i="2" s="1"/>
  <c r="B2" i="2" s="1"/>
  <c r="K10" i="2" a="1"/>
  <c r="K10" i="2" s="1"/>
  <c r="E10" i="2" s="1"/>
  <c r="K8" i="2" a="1"/>
  <c r="K8" i="2" s="1"/>
  <c r="E8" i="2" s="1"/>
  <c r="B8" i="2" s="1"/>
  <c r="F8" i="2" s="1" a="1"/>
  <c r="F8" i="2" s="1"/>
  <c r="J476" i="2"/>
  <c r="J242" i="2"/>
  <c r="K270" i="2" a="1"/>
  <c r="K270" i="2" s="1"/>
  <c r="E270" i="2" s="1"/>
  <c r="B271" i="2" s="1"/>
  <c r="K268" i="2" a="1"/>
  <c r="K268" i="2" s="1"/>
  <c r="E268" i="2" s="1"/>
  <c r="F576" i="2"/>
  <c r="F688" i="2"/>
  <c r="F768" i="2"/>
  <c r="J208" i="2"/>
  <c r="B424" i="2"/>
  <c r="B425" i="2"/>
  <c r="F425" i="2" s="1" a="1"/>
  <c r="F425" i="2" s="1"/>
  <c r="J362" i="2"/>
  <c r="J303" i="2"/>
  <c r="J736" i="2"/>
  <c r="J345" i="2"/>
  <c r="K762" i="2" a="1"/>
  <c r="K762" i="2" s="1"/>
  <c r="E762" i="2" s="1"/>
  <c r="K760" i="2" a="1"/>
  <c r="K760" i="2" s="1"/>
  <c r="E760" i="2" s="1"/>
  <c r="B761" i="2" s="1"/>
  <c r="F761" i="2" s="1" a="1"/>
  <c r="F761" i="2" s="1"/>
  <c r="K758" i="2" a="1"/>
  <c r="K758" i="2" s="1"/>
  <c r="E758" i="2" s="1"/>
  <c r="B483" i="2"/>
  <c r="F483" i="2" s="1" a="1"/>
  <c r="J708" i="2"/>
  <c r="F420" i="2"/>
  <c r="B27" i="2"/>
  <c r="F27" i="2" s="1" a="1"/>
  <c r="F27" i="2" s="1"/>
  <c r="B28" i="2"/>
  <c r="F28" i="2" s="1" a="1"/>
  <c r="K624" i="2" a="1"/>
  <c r="K624" i="2" s="1"/>
  <c r="E624" i="2" s="1"/>
  <c r="B26" i="2"/>
  <c r="F26" i="2" s="1" a="1"/>
  <c r="J453" i="2"/>
  <c r="K446" i="2" a="1"/>
  <c r="K446" i="2" s="1"/>
  <c r="E446" i="2" s="1"/>
  <c r="J397" i="2"/>
  <c r="K623" i="2" a="1"/>
  <c r="K623" i="2" s="1"/>
  <c r="E623" i="2" s="1"/>
  <c r="B35" i="2"/>
  <c r="J607" i="2"/>
  <c r="K621" i="2" a="1"/>
  <c r="K621" i="2" s="1"/>
  <c r="E621" i="2" s="1"/>
  <c r="J70" i="2"/>
  <c r="B766" i="2"/>
  <c r="F766" i="2" s="1" a="1"/>
  <c r="J495" i="2"/>
  <c r="K487" i="2" a="1"/>
  <c r="K487" i="2" s="1"/>
  <c r="E487" i="2" s="1"/>
  <c r="B767" i="2"/>
  <c r="F767" i="2" s="1" a="1"/>
  <c r="F767" i="2" s="1"/>
  <c r="J565" i="2"/>
  <c r="K616" i="2" a="1"/>
  <c r="K616" i="2" s="1"/>
  <c r="E616" i="2" s="1"/>
  <c r="B29" i="2"/>
  <c r="F29" i="2" s="1" a="1"/>
  <c r="F29" i="2" s="1"/>
  <c r="B30" i="2"/>
  <c r="F30" i="2" s="1" a="1"/>
  <c r="F30" i="2" s="1"/>
  <c r="J589" i="2"/>
  <c r="K441" i="2" a="1"/>
  <c r="K441" i="2" s="1"/>
  <c r="E441" i="2" s="1"/>
  <c r="K625" i="2" a="1"/>
  <c r="K625" i="2" s="1"/>
  <c r="E625" i="2" s="1"/>
  <c r="K622" i="2" a="1"/>
  <c r="K622" i="2" s="1"/>
  <c r="E622" i="2" s="1"/>
  <c r="K445" i="2" a="1"/>
  <c r="K445" i="2" s="1"/>
  <c r="E445" i="2" s="1"/>
  <c r="K448" i="2" a="1"/>
  <c r="K448" i="2" s="1"/>
  <c r="E448" i="2" s="1"/>
  <c r="F424" i="2" a="1"/>
  <c r="F35" i="2" a="1"/>
  <c r="F271" i="2" a="1"/>
  <c r="H27" i="2"/>
  <c r="F731" i="2" a="1"/>
  <c r="G762" i="2"/>
  <c r="G273" i="2"/>
  <c r="G271" i="2"/>
  <c r="G481" i="2"/>
  <c r="H268" i="2"/>
  <c r="H273" i="2"/>
  <c r="G766" i="2"/>
  <c r="H426" i="2"/>
  <c r="H766" i="2"/>
  <c r="G426" i="2"/>
  <c r="G26" i="2"/>
  <c r="H758" i="2"/>
  <c r="G29" i="2"/>
  <c r="G732" i="2"/>
  <c r="H26" i="2"/>
  <c r="H272" i="2"/>
  <c r="H271" i="2"/>
  <c r="G758" i="2"/>
  <c r="G272" i="2"/>
  <c r="H35" i="2"/>
  <c r="H762" i="2"/>
  <c r="G35" i="2"/>
  <c r="G268" i="2"/>
  <c r="F2" i="2" a="1"/>
  <c r="H767" i="2"/>
  <c r="G27" i="2"/>
  <c r="G270" i="2"/>
  <c r="G274" i="2"/>
  <c r="G767" i="2"/>
  <c r="H732" i="2"/>
  <c r="H29" i="2"/>
  <c r="H270" i="2"/>
  <c r="H274" i="2"/>
  <c r="K617" i="2" l="1" a="1"/>
  <c r="K617" i="2" s="1"/>
  <c r="E617" i="2" s="1"/>
  <c r="K614" i="2" a="1"/>
  <c r="K614" i="2" s="1"/>
  <c r="E614" i="2" s="1"/>
  <c r="K620" i="2" a="1"/>
  <c r="K620" i="2" s="1"/>
  <c r="E620" i="2" s="1"/>
  <c r="B621" i="2" s="1"/>
  <c r="F621" i="2" s="1" a="1"/>
  <c r="F621" i="2" s="1"/>
  <c r="B275" i="2"/>
  <c r="K619" i="2" a="1"/>
  <c r="K619" i="2" s="1"/>
  <c r="E619" i="2" s="1"/>
  <c r="B272" i="2"/>
  <c r="F272" i="2" s="1" a="1"/>
  <c r="F272" i="2" s="1"/>
  <c r="K437" i="2" a="1"/>
  <c r="K437" i="2" s="1"/>
  <c r="E437" i="2" s="1"/>
  <c r="K775" i="2" a="1"/>
  <c r="K775" i="2" s="1"/>
  <c r="E775" i="2" s="1"/>
  <c r="K776" i="2" a="1"/>
  <c r="K776" i="2" s="1"/>
  <c r="E776" i="2" s="1"/>
  <c r="K778" i="2" a="1"/>
  <c r="K778" i="2" s="1"/>
  <c r="E778" i="2" s="1"/>
  <c r="F731" i="2"/>
  <c r="K436" i="2" a="1"/>
  <c r="K436" i="2" s="1"/>
  <c r="E436" i="2" s="1"/>
  <c r="J253" i="2"/>
  <c r="J145" i="2"/>
  <c r="J669" i="2"/>
  <c r="B732" i="2"/>
  <c r="F732" i="2" s="1" a="1"/>
  <c r="F732" i="2" s="1"/>
  <c r="J432" i="2"/>
  <c r="K615" i="2" a="1"/>
  <c r="K615" i="2" s="1"/>
  <c r="E615" i="2" s="1"/>
  <c r="B616" i="2" s="1"/>
  <c r="F616" i="2" s="1" a="1"/>
  <c r="F616" i="2" s="1"/>
  <c r="K23" i="2" a="1"/>
  <c r="K23" i="2" s="1"/>
  <c r="E23" i="2" s="1"/>
  <c r="K438" i="2" a="1"/>
  <c r="K438" i="2" s="1"/>
  <c r="E438" i="2" s="1"/>
  <c r="B438" i="2" s="1"/>
  <c r="F438" i="2" s="1" a="1"/>
  <c r="F438" i="2" s="1"/>
  <c r="B10" i="2"/>
  <c r="F10" i="2" s="1" a="1"/>
  <c r="F10" i="2" s="1"/>
  <c r="B3" i="2"/>
  <c r="F3" i="2" s="1" a="1"/>
  <c r="F3" i="2" s="1"/>
  <c r="K774" i="2" a="1"/>
  <c r="K774" i="2" s="1"/>
  <c r="E774" i="2" s="1"/>
  <c r="K777" i="2" a="1"/>
  <c r="K777" i="2" s="1"/>
  <c r="E777" i="2" s="1"/>
  <c r="B777" i="2" s="1"/>
  <c r="F777" i="2" s="1" a="1"/>
  <c r="F777" i="2" s="1"/>
  <c r="F271" i="2"/>
  <c r="F28" i="2"/>
  <c r="F2" i="2"/>
  <c r="B4" i="2"/>
  <c r="F4" i="2" s="1" a="1"/>
  <c r="F4" i="2" s="1"/>
  <c r="B426" i="2"/>
  <c r="K773" i="2" a="1"/>
  <c r="K773" i="2" s="1"/>
  <c r="E773" i="2" s="1"/>
  <c r="J196" i="2"/>
  <c r="B269" i="2"/>
  <c r="F269" i="2" s="1" a="1"/>
  <c r="J477" i="2"/>
  <c r="J697" i="2"/>
  <c r="J376" i="2"/>
  <c r="J102" i="2"/>
  <c r="B270" i="2"/>
  <c r="F270" i="2" s="1" a="1"/>
  <c r="F270" i="2" s="1"/>
  <c r="B5" i="2"/>
  <c r="F5" i="2" s="1" a="1"/>
  <c r="F5" i="2" s="1"/>
  <c r="J16" i="2"/>
  <c r="J292" i="2"/>
  <c r="J510" i="2"/>
  <c r="K427" i="2" a="1"/>
  <c r="K427" i="2" s="1"/>
  <c r="E427" i="2" s="1"/>
  <c r="J737" i="2"/>
  <c r="J738" i="2" s="1"/>
  <c r="J243" i="2"/>
  <c r="B9" i="2"/>
  <c r="F9" i="2" s="1" a="1"/>
  <c r="F9" i="2" s="1"/>
  <c r="J113" i="2"/>
  <c r="J114" i="2" s="1"/>
  <c r="J281" i="2"/>
  <c r="J48" i="2"/>
  <c r="K37" i="2" s="1" a="1"/>
  <c r="K37" i="2" s="1"/>
  <c r="E37" i="2" s="1"/>
  <c r="F483" i="2"/>
  <c r="F424" i="2"/>
  <c r="J566" i="2"/>
  <c r="J608" i="2"/>
  <c r="J709" i="2"/>
  <c r="B763" i="2"/>
  <c r="B762" i="2"/>
  <c r="F762" i="2" s="1" a="1"/>
  <c r="F762" i="2" s="1"/>
  <c r="J346" i="2"/>
  <c r="K733" i="2" a="1"/>
  <c r="K733" i="2" s="1"/>
  <c r="E733" i="2" s="1"/>
  <c r="J454" i="2"/>
  <c r="B775" i="2"/>
  <c r="F775" i="2" s="1" a="1"/>
  <c r="K489" i="2" a="1"/>
  <c r="K489" i="2" s="1"/>
  <c r="E489" i="2" s="1"/>
  <c r="J496" i="2"/>
  <c r="B776" i="2"/>
  <c r="F776" i="2" s="1" a="1"/>
  <c r="J304" i="2"/>
  <c r="K759" i="2" a="1"/>
  <c r="K759" i="2" s="1"/>
  <c r="E759" i="2" s="1"/>
  <c r="B760" i="2" s="1"/>
  <c r="F760" i="2" s="1" a="1"/>
  <c r="F760" i="2" s="1"/>
  <c r="J363" i="2"/>
  <c r="B758" i="2"/>
  <c r="J209" i="2"/>
  <c r="F35" i="2"/>
  <c r="F26" i="2"/>
  <c r="F766" i="2"/>
  <c r="B625" i="2"/>
  <c r="B622" i="2"/>
  <c r="F622" i="2" s="1" a="1"/>
  <c r="B620" i="2"/>
  <c r="J71" i="2"/>
  <c r="J398" i="2"/>
  <c r="B446" i="2"/>
  <c r="F446" i="2" s="1" a="1"/>
  <c r="F446" i="2" s="1"/>
  <c r="J647" i="2"/>
  <c r="B623" i="2"/>
  <c r="F623" i="2" s="1" a="1"/>
  <c r="F623" i="2" s="1"/>
  <c r="K728" i="2" a="1"/>
  <c r="K728" i="2" s="1"/>
  <c r="E728" i="2" s="1"/>
  <c r="K727" i="2" a="1"/>
  <c r="K727" i="2" s="1"/>
  <c r="E727" i="2" s="1"/>
  <c r="K726" i="2" a="1"/>
  <c r="K726" i="2" s="1"/>
  <c r="E726" i="2" s="1"/>
  <c r="K723" i="2" a="1"/>
  <c r="K723" i="2" s="1"/>
  <c r="E723" i="2" s="1"/>
  <c r="K724" i="2" a="1"/>
  <c r="K724" i="2" s="1"/>
  <c r="E724" i="2" s="1"/>
  <c r="K729" i="2" a="1"/>
  <c r="K729" i="2" s="1"/>
  <c r="E729" i="2" s="1"/>
  <c r="B617" i="2"/>
  <c r="F617" i="2" s="1" a="1"/>
  <c r="K485" i="2" a="1"/>
  <c r="K485" i="2" s="1"/>
  <c r="E485" i="2" s="1"/>
  <c r="K484" i="2" a="1"/>
  <c r="K484" i="2" s="1"/>
  <c r="E484" i="2" s="1"/>
  <c r="K491" i="2" a="1"/>
  <c r="K491" i="2" s="1"/>
  <c r="E491" i="2" s="1"/>
  <c r="K618" i="2" a="1"/>
  <c r="K618" i="2" s="1"/>
  <c r="E618" i="2" s="1"/>
  <c r="B624" i="2"/>
  <c r="F624" i="2" s="1" a="1"/>
  <c r="F624" i="2" s="1"/>
  <c r="K442" i="2" a="1"/>
  <c r="K442" i="2" s="1"/>
  <c r="E442" i="2" s="1"/>
  <c r="J590" i="2"/>
  <c r="J167" i="2"/>
  <c r="F625" i="2" a="1"/>
  <c r="F426" i="2" a="1"/>
  <c r="F620" i="2" a="1"/>
  <c r="H614" i="2"/>
  <c r="H23" i="2"/>
  <c r="G445" i="2"/>
  <c r="H623" i="2"/>
  <c r="G775" i="2"/>
  <c r="H760" i="2"/>
  <c r="G23" i="2"/>
  <c r="G37" i="2"/>
  <c r="G622" i="2"/>
  <c r="G625" i="2"/>
  <c r="G614" i="2"/>
  <c r="H441" i="2"/>
  <c r="F763" i="2" a="1"/>
  <c r="G776" i="2"/>
  <c r="G620" i="2"/>
  <c r="G437" i="2"/>
  <c r="H489" i="2"/>
  <c r="G624" i="2"/>
  <c r="G616" i="2"/>
  <c r="G733" i="2"/>
  <c r="H487" i="2"/>
  <c r="G777" i="2"/>
  <c r="H615" i="2"/>
  <c r="F275" i="2" a="1"/>
  <c r="G446" i="2"/>
  <c r="H438" i="2"/>
  <c r="F758" i="2" a="1"/>
  <c r="G619" i="2"/>
  <c r="H446" i="2"/>
  <c r="H759" i="2"/>
  <c r="G778" i="2"/>
  <c r="H773" i="2"/>
  <c r="H427" i="2"/>
  <c r="G617" i="2"/>
  <c r="H619" i="2"/>
  <c r="H445" i="2"/>
  <c r="H37" i="2"/>
  <c r="H436" i="2"/>
  <c r="G759" i="2"/>
  <c r="H625" i="2"/>
  <c r="H437" i="2"/>
  <c r="H624" i="2"/>
  <c r="G621" i="2"/>
  <c r="G760" i="2"/>
  <c r="H775" i="2"/>
  <c r="H621" i="2"/>
  <c r="H778" i="2"/>
  <c r="G448" i="2"/>
  <c r="G438" i="2"/>
  <c r="G436" i="2"/>
  <c r="H622" i="2"/>
  <c r="G615" i="2"/>
  <c r="G487" i="2"/>
  <c r="H617" i="2"/>
  <c r="H616" i="2"/>
  <c r="G427" i="2"/>
  <c r="G489" i="2"/>
  <c r="H776" i="2"/>
  <c r="G773" i="2"/>
  <c r="H448" i="2"/>
  <c r="H620" i="2"/>
  <c r="G441" i="2"/>
  <c r="G623" i="2"/>
  <c r="F275" i="2" l="1"/>
  <c r="B437" i="2"/>
  <c r="F437" i="2" s="1" a="1"/>
  <c r="F437" i="2" s="1"/>
  <c r="B774" i="2"/>
  <c r="F774" i="2" s="1" a="1"/>
  <c r="F774" i="2" s="1"/>
  <c r="J115" i="2"/>
  <c r="J433" i="2"/>
  <c r="K38" i="2" a="1"/>
  <c r="K38" i="2" s="1"/>
  <c r="E38" i="2" s="1"/>
  <c r="J478" i="2"/>
  <c r="K472" i="2" a="1"/>
  <c r="K472" i="2" s="1"/>
  <c r="E472" i="2" s="1"/>
  <c r="K473" i="2" a="1"/>
  <c r="K473" i="2" s="1"/>
  <c r="E473" i="2" s="1"/>
  <c r="K40" i="2" a="1"/>
  <c r="K40" i="2" s="1"/>
  <c r="E40" i="2" s="1"/>
  <c r="J103" i="2"/>
  <c r="J104" i="2" s="1"/>
  <c r="K36" i="2" a="1"/>
  <c r="K36" i="2" s="1"/>
  <c r="E36" i="2" s="1"/>
  <c r="J244" i="2"/>
  <c r="J739" i="2"/>
  <c r="J670" i="2"/>
  <c r="K47" i="2" a="1"/>
  <c r="K47" i="2" s="1"/>
  <c r="E47" i="2" s="1"/>
  <c r="K39" i="2" a="1"/>
  <c r="K39" i="2" s="1"/>
  <c r="E39" i="2" s="1"/>
  <c r="B23" i="2"/>
  <c r="F23" i="2" s="1" a="1"/>
  <c r="F23" i="2" s="1"/>
  <c r="B24" i="2"/>
  <c r="F24" i="2" s="1" a="1"/>
  <c r="F24" i="2" s="1"/>
  <c r="J254" i="2"/>
  <c r="B615" i="2"/>
  <c r="J146" i="2"/>
  <c r="B778" i="2"/>
  <c r="F778" i="2" s="1" a="1"/>
  <c r="F778" i="2" s="1"/>
  <c r="F620" i="2"/>
  <c r="F426" i="2"/>
  <c r="F625" i="2"/>
  <c r="F269" i="2"/>
  <c r="K477" i="2" a="1"/>
  <c r="K477" i="2" s="1"/>
  <c r="E477" i="2" s="1"/>
  <c r="K474" i="2" a="1"/>
  <c r="K474" i="2" s="1"/>
  <c r="E474" i="2" s="1"/>
  <c r="K475" i="2" a="1"/>
  <c r="K475" i="2" s="1"/>
  <c r="E475" i="2" s="1"/>
  <c r="J210" i="2"/>
  <c r="J211" i="2" s="1"/>
  <c r="J305" i="2"/>
  <c r="K48" i="2" a="1"/>
  <c r="K48" i="2" s="1"/>
  <c r="E48" i="2" s="1"/>
  <c r="K46" i="2" a="1"/>
  <c r="K46" i="2" s="1"/>
  <c r="E46" i="2" s="1"/>
  <c r="K44" i="2" a="1"/>
  <c r="K44" i="2" s="1"/>
  <c r="E44" i="2" s="1"/>
  <c r="K41" i="2" a="1"/>
  <c r="K41" i="2" s="1"/>
  <c r="E41" i="2" s="1"/>
  <c r="K42" i="2" a="1"/>
  <c r="K42" i="2" s="1"/>
  <c r="E42" i="2" s="1"/>
  <c r="J293" i="2"/>
  <c r="J698" i="2"/>
  <c r="J699" i="2" s="1"/>
  <c r="B773" i="2"/>
  <c r="J185" i="2"/>
  <c r="J17" i="2"/>
  <c r="K43" i="2" a="1"/>
  <c r="K43" i="2" s="1"/>
  <c r="E43" i="2" s="1"/>
  <c r="J710" i="2"/>
  <c r="J455" i="2"/>
  <c r="K449" i="2" s="1" a="1"/>
  <c r="K449" i="2" s="1"/>
  <c r="E449" i="2" s="1"/>
  <c r="B449" i="2" s="1"/>
  <c r="K734" i="2" a="1"/>
  <c r="K734" i="2" s="1"/>
  <c r="E734" i="2" s="1"/>
  <c r="J282" i="2"/>
  <c r="J497" i="2"/>
  <c r="J609" i="2"/>
  <c r="K45" i="2" a="1"/>
  <c r="K45" i="2" s="1"/>
  <c r="E45" i="2" s="1"/>
  <c r="B427" i="2"/>
  <c r="F427" i="2" s="1" a="1"/>
  <c r="F427" i="2" s="1"/>
  <c r="J511" i="2"/>
  <c r="J377" i="2"/>
  <c r="K476" i="2" a="1"/>
  <c r="K476" i="2" s="1"/>
  <c r="E476" i="2" s="1"/>
  <c r="J197" i="2"/>
  <c r="K492" i="2" a="1"/>
  <c r="K492" i="2" s="1"/>
  <c r="E492" i="2" s="1"/>
  <c r="K704" i="2" a="1"/>
  <c r="K704" i="2" s="1"/>
  <c r="E704" i="2" s="1"/>
  <c r="K706" i="2" a="1"/>
  <c r="K706" i="2" s="1"/>
  <c r="E706" i="2" s="1"/>
  <c r="K703" i="2" a="1"/>
  <c r="K703" i="2" s="1"/>
  <c r="E703" i="2" s="1"/>
  <c r="F622" i="2"/>
  <c r="F617" i="2"/>
  <c r="F758" i="2"/>
  <c r="F763" i="2"/>
  <c r="F776" i="2"/>
  <c r="F775" i="2"/>
  <c r="B733" i="2"/>
  <c r="J567" i="2"/>
  <c r="B759" i="2"/>
  <c r="F759" i="2" s="1" a="1"/>
  <c r="J347" i="2"/>
  <c r="J364" i="2"/>
  <c r="B442" i="2"/>
  <c r="F442" i="2" s="1" a="1"/>
  <c r="F442" i="2" s="1"/>
  <c r="J648" i="2"/>
  <c r="J591" i="2"/>
  <c r="K443" i="2" a="1"/>
  <c r="K443" i="2" s="1"/>
  <c r="E443" i="2" s="1"/>
  <c r="B729" i="2"/>
  <c r="F729" i="2" s="1" a="1"/>
  <c r="B730" i="2"/>
  <c r="J399" i="2"/>
  <c r="B484" i="2"/>
  <c r="F484" i="2" s="1" a="1"/>
  <c r="B724" i="2"/>
  <c r="B725" i="2"/>
  <c r="F725" i="2" s="1" a="1"/>
  <c r="J72" i="2"/>
  <c r="B618" i="2"/>
  <c r="F618" i="2" s="1" a="1"/>
  <c r="F618" i="2" s="1"/>
  <c r="B619" i="2"/>
  <c r="F619" i="2" s="1" a="1"/>
  <c r="F619" i="2" s="1"/>
  <c r="B485" i="2"/>
  <c r="B723" i="2"/>
  <c r="F723" i="2" s="1" a="1"/>
  <c r="B492" i="2"/>
  <c r="F492" i="2" s="1" a="1"/>
  <c r="F492" i="2" s="1"/>
  <c r="B726" i="2"/>
  <c r="F726" i="2" s="1" a="1"/>
  <c r="F726" i="2" s="1"/>
  <c r="B727" i="2"/>
  <c r="F727" i="2" s="1" a="1"/>
  <c r="F727" i="2" s="1"/>
  <c r="B728" i="2"/>
  <c r="F728" i="2" s="1" a="1"/>
  <c r="F728" i="2" s="1"/>
  <c r="J168" i="2"/>
  <c r="J169" i="2" s="1"/>
  <c r="F733" i="2" a="1"/>
  <c r="F615" i="2" a="1"/>
  <c r="F485" i="2" a="1"/>
  <c r="F724" i="2" a="1"/>
  <c r="F730" i="2" a="1"/>
  <c r="G442" i="2"/>
  <c r="G41" i="2"/>
  <c r="H774" i="2"/>
  <c r="H723" i="2"/>
  <c r="G42" i="2"/>
  <c r="G774" i="2"/>
  <c r="H43" i="2"/>
  <c r="G485" i="2"/>
  <c r="H44" i="2"/>
  <c r="G727" i="2"/>
  <c r="H729" i="2"/>
  <c r="H36" i="2"/>
  <c r="H491" i="2"/>
  <c r="G706" i="2"/>
  <c r="H485" i="2"/>
  <c r="G46" i="2"/>
  <c r="H618" i="2"/>
  <c r="G729" i="2"/>
  <c r="H476" i="2"/>
  <c r="G45" i="2"/>
  <c r="G39" i="2"/>
  <c r="H477" i="2"/>
  <c r="H475" i="2"/>
  <c r="G48" i="2"/>
  <c r="G477" i="2"/>
  <c r="G723" i="2"/>
  <c r="H706" i="2"/>
  <c r="G491" i="2"/>
  <c r="H472" i="2"/>
  <c r="G484" i="2"/>
  <c r="H492" i="2"/>
  <c r="H42" i="2"/>
  <c r="G476" i="2"/>
  <c r="H39" i="2"/>
  <c r="H777" i="2"/>
  <c r="G726" i="2"/>
  <c r="G449" i="2"/>
  <c r="H40" i="2"/>
  <c r="G492" i="2"/>
  <c r="G734" i="2"/>
  <c r="H733" i="2"/>
  <c r="H38" i="2"/>
  <c r="H726" i="2"/>
  <c r="H703" i="2"/>
  <c r="G618" i="2"/>
  <c r="H473" i="2"/>
  <c r="G472" i="2"/>
  <c r="H484" i="2"/>
  <c r="G47" i="2"/>
  <c r="G43" i="2"/>
  <c r="G474" i="2"/>
  <c r="G44" i="2"/>
  <c r="H47" i="2"/>
  <c r="G38" i="2"/>
  <c r="G703" i="2"/>
  <c r="G724" i="2"/>
  <c r="G475" i="2"/>
  <c r="H48" i="2"/>
  <c r="H45" i="2"/>
  <c r="F449" i="2" a="1"/>
  <c r="G728" i="2"/>
  <c r="H704" i="2"/>
  <c r="H46" i="2"/>
  <c r="H449" i="2"/>
  <c r="G40" i="2"/>
  <c r="H474" i="2"/>
  <c r="H727" i="2"/>
  <c r="G36" i="2"/>
  <c r="H442" i="2"/>
  <c r="H734" i="2"/>
  <c r="F773" i="2" a="1"/>
  <c r="G704" i="2"/>
  <c r="G473" i="2"/>
  <c r="H41" i="2"/>
  <c r="H724" i="2"/>
  <c r="H728" i="2"/>
  <c r="F615" i="2" l="1"/>
  <c r="J671" i="2"/>
  <c r="B40" i="2"/>
  <c r="F40" i="2" s="1" a="1"/>
  <c r="F40" i="2" s="1"/>
  <c r="K450" i="2" a="1"/>
  <c r="K450" i="2" s="1"/>
  <c r="E450" i="2" s="1"/>
  <c r="B450" i="2" s="1"/>
  <c r="F450" i="2" s="1" a="1"/>
  <c r="F450" i="2" s="1"/>
  <c r="J255" i="2"/>
  <c r="B473" i="2"/>
  <c r="F473" i="2" s="1" a="1"/>
  <c r="F473" i="2" s="1"/>
  <c r="J740" i="2"/>
  <c r="B38" i="2"/>
  <c r="F38" i="2" s="1" a="1"/>
  <c r="F38" i="2" s="1"/>
  <c r="J245" i="2"/>
  <c r="B39" i="2"/>
  <c r="F39" i="2" s="1" a="1"/>
  <c r="F39" i="2" s="1"/>
  <c r="B37" i="2"/>
  <c r="F37" i="2" s="1" a="1"/>
  <c r="F37" i="2" s="1"/>
  <c r="B36" i="2"/>
  <c r="J147" i="2"/>
  <c r="J105" i="2"/>
  <c r="J434" i="2"/>
  <c r="J116" i="2"/>
  <c r="B734" i="2"/>
  <c r="B704" i="2"/>
  <c r="F704" i="2" s="1" a="1"/>
  <c r="F704" i="2" s="1"/>
  <c r="F773" i="2"/>
  <c r="F724" i="2"/>
  <c r="F730" i="2"/>
  <c r="F485" i="2"/>
  <c r="B45" i="2"/>
  <c r="F45" i="2" s="1" a="1"/>
  <c r="F45" i="2" s="1"/>
  <c r="J498" i="2"/>
  <c r="J283" i="2"/>
  <c r="J284" i="2" s="1"/>
  <c r="J285" i="2" s="1"/>
  <c r="J711" i="2"/>
  <c r="J18" i="2"/>
  <c r="K18" i="2" s="1" a="1"/>
  <c r="K18" i="2" s="1"/>
  <c r="E18" i="2" s="1"/>
  <c r="J186" i="2"/>
  <c r="J294" i="2"/>
  <c r="B41" i="2"/>
  <c r="J306" i="2"/>
  <c r="J348" i="2"/>
  <c r="B44" i="2"/>
  <c r="F44" i="2" s="1" a="1"/>
  <c r="F44" i="2" s="1"/>
  <c r="B475" i="2"/>
  <c r="F475" i="2" s="1" a="1"/>
  <c r="F475" i="2" s="1"/>
  <c r="J610" i="2"/>
  <c r="B476" i="2"/>
  <c r="F476" i="2" s="1" a="1"/>
  <c r="J456" i="2"/>
  <c r="B46" i="2"/>
  <c r="F46" i="2" s="1" a="1"/>
  <c r="F46" i="2" s="1"/>
  <c r="B47" i="2"/>
  <c r="B474" i="2"/>
  <c r="J198" i="2"/>
  <c r="J378" i="2"/>
  <c r="K377" i="2" s="1" a="1"/>
  <c r="K377" i="2" s="1"/>
  <c r="E377" i="2" s="1"/>
  <c r="J365" i="2"/>
  <c r="J512" i="2"/>
  <c r="J700" i="2"/>
  <c r="B43" i="2"/>
  <c r="F43" i="2" s="1" a="1"/>
  <c r="F43" i="2" s="1"/>
  <c r="B42" i="2"/>
  <c r="F42" i="2" s="1" a="1"/>
  <c r="F42" i="2" s="1"/>
  <c r="B49" i="2"/>
  <c r="B48" i="2"/>
  <c r="F48" i="2" s="1" a="1"/>
  <c r="F48" i="2" s="1"/>
  <c r="J212" i="2"/>
  <c r="B477" i="2"/>
  <c r="F477" i="2" s="1" a="1"/>
  <c r="F477" i="2" s="1"/>
  <c r="F759" i="2"/>
  <c r="F449" i="2"/>
  <c r="F733" i="2"/>
  <c r="F725" i="2"/>
  <c r="F729" i="2"/>
  <c r="J170" i="2"/>
  <c r="J568" i="2"/>
  <c r="F723" i="2"/>
  <c r="F484" i="2"/>
  <c r="J400" i="2"/>
  <c r="B443" i="2"/>
  <c r="J649" i="2"/>
  <c r="K444" i="2" a="1"/>
  <c r="K444" i="2" s="1"/>
  <c r="E444" i="2" s="1"/>
  <c r="J592" i="2"/>
  <c r="K478" i="2" a="1"/>
  <c r="K478" i="2" s="1"/>
  <c r="E478" i="2" s="1"/>
  <c r="J73" i="2"/>
  <c r="F47" i="2" a="1"/>
  <c r="F443" i="2" a="1"/>
  <c r="F734" i="2" a="1"/>
  <c r="F474" i="2" a="1"/>
  <c r="F41" i="2" a="1"/>
  <c r="F49" i="2" a="1"/>
  <c r="H450" i="2"/>
  <c r="H478" i="2"/>
  <c r="H18" i="2"/>
  <c r="F36" i="2" a="1"/>
  <c r="G377" i="2"/>
  <c r="G443" i="2"/>
  <c r="G450" i="2"/>
  <c r="H377" i="2"/>
  <c r="G18" i="2"/>
  <c r="H443" i="2"/>
  <c r="F36" i="2" l="1"/>
  <c r="K290" i="2" a="1"/>
  <c r="K290" i="2" s="1"/>
  <c r="E290" i="2" s="1"/>
  <c r="K289" i="2" a="1"/>
  <c r="K289" i="2" s="1"/>
  <c r="E289" i="2" s="1"/>
  <c r="J246" i="2"/>
  <c r="K245" i="2" s="1" a="1"/>
  <c r="K245" i="2" s="1"/>
  <c r="E245" i="2" s="1"/>
  <c r="K237" i="2" a="1"/>
  <c r="K237" i="2" s="1"/>
  <c r="E237" i="2" s="1"/>
  <c r="K235" i="2" a="1"/>
  <c r="K235" i="2" s="1"/>
  <c r="E235" i="2" s="1"/>
  <c r="K243" i="2" a="1"/>
  <c r="K243" i="2" s="1"/>
  <c r="E243" i="2" s="1"/>
  <c r="K238" i="2" a="1"/>
  <c r="K238" i="2" s="1"/>
  <c r="E238" i="2" s="1"/>
  <c r="K242" i="2" a="1"/>
  <c r="K242" i="2" s="1"/>
  <c r="E242" i="2" s="1"/>
  <c r="K239" i="2" a="1"/>
  <c r="K239" i="2" s="1"/>
  <c r="E239" i="2" s="1"/>
  <c r="K240" i="2" a="1"/>
  <c r="K240" i="2" s="1"/>
  <c r="E240" i="2" s="1"/>
  <c r="J117" i="2"/>
  <c r="J148" i="2"/>
  <c r="J672" i="2"/>
  <c r="K288" i="2" a="1"/>
  <c r="K288" i="2" s="1"/>
  <c r="E288" i="2" s="1"/>
  <c r="J256" i="2"/>
  <c r="J741" i="2"/>
  <c r="K287" i="2" a="1"/>
  <c r="K287" i="2" s="1"/>
  <c r="E287" i="2" s="1"/>
  <c r="J435" i="2"/>
  <c r="K434" i="2" s="1" a="1"/>
  <c r="K434" i="2" s="1"/>
  <c r="E434" i="2" s="1"/>
  <c r="K13" i="2" a="1"/>
  <c r="K13" i="2" s="1"/>
  <c r="E13" i="2" s="1"/>
  <c r="J307" i="2"/>
  <c r="J308" i="2" s="1"/>
  <c r="K15" i="2" a="1"/>
  <c r="K15" i="2" s="1"/>
  <c r="E15" i="2" s="1"/>
  <c r="J106" i="2"/>
  <c r="J457" i="2"/>
  <c r="K291" i="2" a="1"/>
  <c r="K291" i="2" s="1"/>
  <c r="E291" i="2" s="1"/>
  <c r="J187" i="2"/>
  <c r="K11" i="2" a="1"/>
  <c r="K11" i="2" s="1"/>
  <c r="E11" i="2" s="1"/>
  <c r="B11" i="2" s="1"/>
  <c r="K16" i="2" a="1"/>
  <c r="K16" i="2" s="1"/>
  <c r="E16" i="2" s="1"/>
  <c r="K374" i="2" a="1"/>
  <c r="K374" i="2" s="1"/>
  <c r="E374" i="2" s="1"/>
  <c r="F734" i="2"/>
  <c r="F474" i="2"/>
  <c r="F47" i="2"/>
  <c r="F443" i="2"/>
  <c r="F49" i="2"/>
  <c r="F476" i="2"/>
  <c r="F41" i="2"/>
  <c r="J366" i="2"/>
  <c r="K378" i="2" a="1"/>
  <c r="K378" i="2" s="1"/>
  <c r="E378" i="2" s="1"/>
  <c r="K376" i="2" a="1"/>
  <c r="K376" i="2" s="1"/>
  <c r="E376" i="2" s="1"/>
  <c r="B377" i="2" s="1"/>
  <c r="F377" i="2" s="1" a="1"/>
  <c r="J611" i="2"/>
  <c r="B19" i="2"/>
  <c r="K276" i="2" a="1"/>
  <c r="K276" i="2" s="1"/>
  <c r="E276" i="2" s="1"/>
  <c r="J286" i="2"/>
  <c r="K285" i="2" s="1" a="1"/>
  <c r="K285" i="2" s="1"/>
  <c r="E285" i="2" s="1"/>
  <c r="J513" i="2"/>
  <c r="J199" i="2"/>
  <c r="J295" i="2"/>
  <c r="J213" i="2"/>
  <c r="J171" i="2"/>
  <c r="J701" i="2"/>
  <c r="K375" i="2" a="1"/>
  <c r="K375" i="2" s="1"/>
  <c r="E375" i="2" s="1"/>
  <c r="K454" i="2" a="1"/>
  <c r="K454" i="2" s="1"/>
  <c r="E454" i="2" s="1"/>
  <c r="K452" i="2" a="1"/>
  <c r="K452" i="2" s="1"/>
  <c r="E452" i="2" s="1"/>
  <c r="K453" i="2" a="1"/>
  <c r="K453" i="2" s="1"/>
  <c r="E453" i="2" s="1"/>
  <c r="K451" i="2" a="1"/>
  <c r="K451" i="2" s="1"/>
  <c r="E451" i="2" s="1"/>
  <c r="J349" i="2"/>
  <c r="J350" i="2" s="1"/>
  <c r="J712" i="2"/>
  <c r="J499" i="2"/>
  <c r="K17" i="2" a="1"/>
  <c r="K17" i="2" s="1"/>
  <c r="E17" i="2" s="1"/>
  <c r="B18" i="2" s="1"/>
  <c r="F18" i="2" s="1" a="1"/>
  <c r="J324" i="2"/>
  <c r="B478" i="2"/>
  <c r="B479" i="2"/>
  <c r="J569" i="2"/>
  <c r="J650" i="2"/>
  <c r="K488" i="2" a="1"/>
  <c r="K488" i="2" s="1"/>
  <c r="E488" i="2" s="1"/>
  <c r="K486" i="2" a="1"/>
  <c r="K486" i="2" s="1"/>
  <c r="E486" i="2" s="1"/>
  <c r="K490" i="2" a="1"/>
  <c r="K490" i="2" s="1"/>
  <c r="E490" i="2" s="1"/>
  <c r="B444" i="2"/>
  <c r="F444" i="2" s="1" a="1"/>
  <c r="F444" i="2" s="1"/>
  <c r="B445" i="2"/>
  <c r="F445" i="2" s="1" a="1"/>
  <c r="F445" i="2" s="1"/>
  <c r="K439" i="2" a="1"/>
  <c r="K439" i="2" s="1"/>
  <c r="E439" i="2" s="1"/>
  <c r="K440" i="2" a="1"/>
  <c r="K440" i="2" s="1"/>
  <c r="E440" i="2" s="1"/>
  <c r="K684" i="2" a="1"/>
  <c r="K684" i="2" s="1"/>
  <c r="E684" i="2" s="1"/>
  <c r="J593" i="2"/>
  <c r="J74" i="2"/>
  <c r="J401" i="2"/>
  <c r="F478" i="2" a="1"/>
  <c r="H454" i="2"/>
  <c r="H376" i="2"/>
  <c r="F19" i="2" a="1"/>
  <c r="G237" i="2"/>
  <c r="H245" i="2"/>
  <c r="H378" i="2"/>
  <c r="H291" i="2"/>
  <c r="G378" i="2"/>
  <c r="G16" i="2"/>
  <c r="G238" i="2"/>
  <c r="F11" i="2" a="1"/>
  <c r="H451" i="2"/>
  <c r="H288" i="2"/>
  <c r="H374" i="2"/>
  <c r="G454" i="2"/>
  <c r="G376" i="2"/>
  <c r="H243" i="2"/>
  <c r="G289" i="2"/>
  <c r="H276" i="2"/>
  <c r="G17" i="2"/>
  <c r="G451" i="2"/>
  <c r="H287" i="2"/>
  <c r="G291" i="2"/>
  <c r="H240" i="2"/>
  <c r="H16" i="2"/>
  <c r="G290" i="2"/>
  <c r="G276" i="2"/>
  <c r="G452" i="2"/>
  <c r="H17" i="2"/>
  <c r="H453" i="2"/>
  <c r="H289" i="2"/>
  <c r="H375" i="2"/>
  <c r="H235" i="2"/>
  <c r="G243" i="2"/>
  <c r="F479" i="2" a="1"/>
  <c r="G15" i="2"/>
  <c r="G453" i="2"/>
  <c r="H237" i="2"/>
  <c r="G239" i="2"/>
  <c r="G288" i="2"/>
  <c r="H444" i="2"/>
  <c r="H290" i="2"/>
  <c r="H239" i="2"/>
  <c r="G287" i="2"/>
  <c r="H452" i="2"/>
  <c r="G444" i="2"/>
  <c r="H13" i="2"/>
  <c r="H238" i="2"/>
  <c r="H242" i="2"/>
  <c r="G240" i="2"/>
  <c r="G434" i="2"/>
  <c r="G242" i="2"/>
  <c r="H285" i="2"/>
  <c r="G375" i="2"/>
  <c r="H434" i="2"/>
  <c r="G235" i="2"/>
  <c r="G13" i="2"/>
  <c r="G245" i="2"/>
  <c r="G478" i="2"/>
  <c r="G374" i="2"/>
  <c r="H15" i="2"/>
  <c r="B16" i="2" l="1"/>
  <c r="F16" i="2" s="1" a="1"/>
  <c r="F16" i="2" s="1"/>
  <c r="F479" i="2"/>
  <c r="F11" i="2"/>
  <c r="J309" i="2"/>
  <c r="B288" i="2"/>
  <c r="F288" i="2" s="1" a="1"/>
  <c r="F288" i="2" s="1"/>
  <c r="K246" i="2" a="1"/>
  <c r="K246" i="2" s="1"/>
  <c r="E246" i="2" s="1"/>
  <c r="K244" i="2" a="1"/>
  <c r="K244" i="2" s="1"/>
  <c r="E244" i="2" s="1"/>
  <c r="B245" i="2" s="1"/>
  <c r="F245" i="2" s="1" a="1"/>
  <c r="F245" i="2" s="1"/>
  <c r="K236" i="2" a="1"/>
  <c r="K236" i="2" s="1"/>
  <c r="E236" i="2" s="1"/>
  <c r="B237" i="2" s="1"/>
  <c r="F237" i="2" s="1" a="1"/>
  <c r="F237" i="2" s="1"/>
  <c r="J612" i="2"/>
  <c r="B289" i="2"/>
  <c r="F289" i="2" s="1" a="1"/>
  <c r="F289" i="2" s="1"/>
  <c r="J742" i="2"/>
  <c r="J118" i="2"/>
  <c r="B290" i="2"/>
  <c r="F290" i="2" s="1" a="1"/>
  <c r="F290" i="2" s="1"/>
  <c r="K432" i="2" a="1"/>
  <c r="K432" i="2" s="1"/>
  <c r="E432" i="2" s="1"/>
  <c r="K428" i="2" a="1"/>
  <c r="K428" i="2" s="1"/>
  <c r="E428" i="2" s="1"/>
  <c r="B240" i="2"/>
  <c r="F240" i="2" s="1" a="1"/>
  <c r="F240" i="2" s="1"/>
  <c r="J367" i="2"/>
  <c r="J673" i="2"/>
  <c r="K670" i="2" s="1" a="1"/>
  <c r="K670" i="2" s="1"/>
  <c r="E670" i="2" s="1"/>
  <c r="K672" i="2" a="1"/>
  <c r="K672" i="2" s="1"/>
  <c r="E672" i="2" s="1"/>
  <c r="K668" i="2" a="1"/>
  <c r="K668" i="2" s="1"/>
  <c r="E668" i="2" s="1"/>
  <c r="B239" i="2"/>
  <c r="F239" i="2" s="1" a="1"/>
  <c r="F239" i="2" s="1"/>
  <c r="K435" i="2" a="1"/>
  <c r="K435" i="2" s="1"/>
  <c r="E435" i="2" s="1"/>
  <c r="K430" i="2" a="1"/>
  <c r="K430" i="2" s="1"/>
  <c r="E430" i="2" s="1"/>
  <c r="K433" i="2" a="1"/>
  <c r="K433" i="2" s="1"/>
  <c r="E433" i="2" s="1"/>
  <c r="J188" i="2"/>
  <c r="B238" i="2"/>
  <c r="K701" i="2" a="1"/>
  <c r="K701" i="2" s="1"/>
  <c r="E701" i="2" s="1"/>
  <c r="B702" i="2" s="1"/>
  <c r="J702" i="2"/>
  <c r="K702" i="2" s="1" a="1"/>
  <c r="K702" i="2" s="1"/>
  <c r="E702" i="2" s="1"/>
  <c r="K692" i="2" a="1"/>
  <c r="K692" i="2" s="1"/>
  <c r="E692" i="2" s="1"/>
  <c r="J257" i="2"/>
  <c r="B243" i="2"/>
  <c r="F243" i="2" s="1" a="1"/>
  <c r="F243" i="2" s="1"/>
  <c r="B291" i="2"/>
  <c r="F291" i="2" s="1" a="1"/>
  <c r="F291" i="2" s="1"/>
  <c r="J107" i="2"/>
  <c r="K431" i="2" a="1"/>
  <c r="K431" i="2" s="1"/>
  <c r="E431" i="2" s="1"/>
  <c r="K429" i="2" a="1"/>
  <c r="K429" i="2" s="1"/>
  <c r="E429" i="2" s="1"/>
  <c r="J351" i="2"/>
  <c r="J458" i="2"/>
  <c r="J149" i="2"/>
  <c r="K241" i="2" a="1"/>
  <c r="K241" i="2" s="1"/>
  <c r="E241" i="2" s="1"/>
  <c r="B242" i="2" s="1"/>
  <c r="F242" i="2" s="1" a="1"/>
  <c r="F242" i="2" s="1"/>
  <c r="K282" i="2" a="1"/>
  <c r="K282" i="2" s="1"/>
  <c r="E282" i="2" s="1"/>
  <c r="K363" i="2" a="1"/>
  <c r="K363" i="2" s="1"/>
  <c r="E363" i="2" s="1"/>
  <c r="K493" i="2" a="1"/>
  <c r="K493" i="2" s="1"/>
  <c r="E493" i="2" s="1"/>
  <c r="B493" i="2" s="1"/>
  <c r="F493" i="2" s="1" a="1"/>
  <c r="K360" i="2" a="1"/>
  <c r="K360" i="2" s="1"/>
  <c r="E360" i="2" s="1"/>
  <c r="F18" i="2"/>
  <c r="F19" i="2"/>
  <c r="F478" i="2"/>
  <c r="F377" i="2"/>
  <c r="J713" i="2"/>
  <c r="B451" i="2"/>
  <c r="J538" i="2"/>
  <c r="J514" i="2"/>
  <c r="B376" i="2"/>
  <c r="F376" i="2" s="1" a="1"/>
  <c r="F376" i="2" s="1"/>
  <c r="B452" i="2"/>
  <c r="F452" i="2" s="1" a="1"/>
  <c r="F452" i="2" s="1"/>
  <c r="J500" i="2"/>
  <c r="B453" i="2"/>
  <c r="F453" i="2" s="1" a="1"/>
  <c r="F453" i="2" s="1"/>
  <c r="K700" i="2" a="1"/>
  <c r="K700" i="2" s="1"/>
  <c r="E700" i="2" s="1"/>
  <c r="J172" i="2"/>
  <c r="J214" i="2"/>
  <c r="B379" i="2"/>
  <c r="B378" i="2"/>
  <c r="F378" i="2" s="1" a="1"/>
  <c r="F378" i="2" s="1"/>
  <c r="B17" i="2"/>
  <c r="F17" i="2" s="1" a="1"/>
  <c r="F17" i="2" s="1"/>
  <c r="J200" i="2"/>
  <c r="K286" i="2" a="1"/>
  <c r="K286" i="2" s="1"/>
  <c r="E286" i="2" s="1"/>
  <c r="K279" i="2" a="1"/>
  <c r="K279" i="2" s="1"/>
  <c r="E279" i="2" s="1"/>
  <c r="K280" i="2" a="1"/>
  <c r="K280" i="2" s="1"/>
  <c r="E280" i="2" s="1"/>
  <c r="K278" i="2" a="1"/>
  <c r="K278" i="2" s="1"/>
  <c r="E278" i="2" s="1"/>
  <c r="K281" i="2" a="1"/>
  <c r="K281" i="2" s="1"/>
  <c r="E281" i="2" s="1"/>
  <c r="B282" i="2" s="1"/>
  <c r="F282" i="2" s="1" a="1"/>
  <c r="F282" i="2" s="1"/>
  <c r="K699" i="2" a="1"/>
  <c r="K699" i="2" s="1"/>
  <c r="E699" i="2" s="1"/>
  <c r="J570" i="2"/>
  <c r="B454" i="2"/>
  <c r="F454" i="2" s="1" a="1"/>
  <c r="F454" i="2" s="1"/>
  <c r="B375" i="2"/>
  <c r="F375" i="2" s="1" a="1"/>
  <c r="F375" i="2" s="1"/>
  <c r="J296" i="2"/>
  <c r="B276" i="2"/>
  <c r="B277" i="2"/>
  <c r="F277" i="2" s="1" a="1"/>
  <c r="F277" i="2" s="1"/>
  <c r="K361" i="2" a="1"/>
  <c r="K361" i="2" s="1"/>
  <c r="E361" i="2" s="1"/>
  <c r="K364" i="2" a="1"/>
  <c r="K364" i="2" s="1"/>
  <c r="E364" i="2" s="1"/>
  <c r="K362" i="2" a="1"/>
  <c r="K362" i="2" s="1"/>
  <c r="E362" i="2" s="1"/>
  <c r="J325" i="2"/>
  <c r="J402" i="2"/>
  <c r="J651" i="2"/>
  <c r="J594" i="2"/>
  <c r="B490" i="2"/>
  <c r="F490" i="2" s="1" a="1"/>
  <c r="F490" i="2" s="1"/>
  <c r="B491" i="2"/>
  <c r="F491" i="2" s="1" a="1"/>
  <c r="J75" i="2"/>
  <c r="B486" i="2"/>
  <c r="F486" i="2" s="1" a="1"/>
  <c r="F486" i="2" s="1"/>
  <c r="B487" i="2"/>
  <c r="B684" i="2"/>
  <c r="F684" i="2" s="1" a="1"/>
  <c r="K284" i="2" a="1"/>
  <c r="K284" i="2" s="1"/>
  <c r="E284" i="2" s="1"/>
  <c r="K283" i="2" a="1"/>
  <c r="K283" i="2" s="1"/>
  <c r="E283" i="2" s="1"/>
  <c r="B488" i="2"/>
  <c r="F488" i="2" s="1" a="1"/>
  <c r="F488" i="2" s="1"/>
  <c r="B489" i="2"/>
  <c r="F489" i="2" s="1" a="1"/>
  <c r="F489" i="2" s="1"/>
  <c r="B440" i="2"/>
  <c r="F440" i="2" s="1" a="1"/>
  <c r="F440" i="2" s="1"/>
  <c r="B441" i="2"/>
  <c r="F441" i="2" s="1" a="1"/>
  <c r="K685" i="2" a="1"/>
  <c r="K685" i="2" s="1"/>
  <c r="E685" i="2" s="1"/>
  <c r="B439" i="2"/>
  <c r="F276" i="2" a="1"/>
  <c r="F238" i="2" a="1"/>
  <c r="F451" i="2" a="1"/>
  <c r="F702" i="2" a="1"/>
  <c r="F439" i="2" a="1"/>
  <c r="H428" i="2"/>
  <c r="H433" i="2"/>
  <c r="G486" i="2"/>
  <c r="G280" i="2"/>
  <c r="G246" i="2"/>
  <c r="G672" i="2"/>
  <c r="H279" i="2"/>
  <c r="G278" i="2"/>
  <c r="G430" i="2"/>
  <c r="G433" i="2"/>
  <c r="G244" i="2"/>
  <c r="H281" i="2"/>
  <c r="H439" i="2"/>
  <c r="G361" i="2"/>
  <c r="G236" i="2"/>
  <c r="G432" i="2"/>
  <c r="G701" i="2"/>
  <c r="H699" i="2"/>
  <c r="H435" i="2"/>
  <c r="G279" i="2"/>
  <c r="G286" i="2"/>
  <c r="H360" i="2"/>
  <c r="H701" i="2"/>
  <c r="H430" i="2"/>
  <c r="H362" i="2"/>
  <c r="H692" i="2"/>
  <c r="H702" i="2"/>
  <c r="G702" i="2"/>
  <c r="H700" i="2"/>
  <c r="G439" i="2"/>
  <c r="G670" i="2"/>
  <c r="G364" i="2"/>
  <c r="H486" i="2"/>
  <c r="G684" i="2"/>
  <c r="G241" i="2"/>
  <c r="G435" i="2"/>
  <c r="F379" i="2" a="1"/>
  <c r="G490" i="2"/>
  <c r="H431" i="2"/>
  <c r="H493" i="2"/>
  <c r="G428" i="2"/>
  <c r="H361" i="2"/>
  <c r="G285" i="2"/>
  <c r="G362" i="2"/>
  <c r="H246" i="2"/>
  <c r="G429" i="2"/>
  <c r="G699" i="2"/>
  <c r="F487" i="2" a="1"/>
  <c r="H236" i="2"/>
  <c r="H490" i="2"/>
  <c r="H668" i="2"/>
  <c r="G668" i="2"/>
  <c r="H286" i="2"/>
  <c r="H672" i="2"/>
  <c r="H488" i="2"/>
  <c r="G700" i="2"/>
  <c r="G431" i="2"/>
  <c r="H432" i="2"/>
  <c r="H440" i="2"/>
  <c r="G692" i="2"/>
  <c r="G360" i="2"/>
  <c r="G488" i="2"/>
  <c r="H244" i="2"/>
  <c r="H670" i="2"/>
  <c r="G493" i="2"/>
  <c r="H241" i="2"/>
  <c r="G440" i="2"/>
  <c r="G281" i="2"/>
  <c r="H684" i="2"/>
  <c r="H429" i="2"/>
  <c r="H280" i="2"/>
  <c r="K669" i="2" l="1" a="1"/>
  <c r="K669" i="2" s="1"/>
  <c r="E669" i="2" s="1"/>
  <c r="B669" i="2" s="1"/>
  <c r="F669" i="2" s="1" a="1"/>
  <c r="F669" i="2" s="1"/>
  <c r="K663" i="2" a="1"/>
  <c r="K663" i="2" s="1"/>
  <c r="E663" i="2" s="1"/>
  <c r="K666" i="2" a="1"/>
  <c r="K666" i="2" s="1"/>
  <c r="E666" i="2" s="1"/>
  <c r="K696" i="2" a="1"/>
  <c r="K696" i="2" s="1"/>
  <c r="E696" i="2" s="1"/>
  <c r="K664" i="2" a="1"/>
  <c r="K664" i="2" s="1"/>
  <c r="E664" i="2" s="1"/>
  <c r="F487" i="2"/>
  <c r="F238" i="2"/>
  <c r="J119" i="2"/>
  <c r="J150" i="2"/>
  <c r="K673" i="2" a="1"/>
  <c r="K673" i="2" s="1"/>
  <c r="E673" i="2" s="1"/>
  <c r="K671" i="2" a="1"/>
  <c r="K671" i="2" s="1"/>
  <c r="E671" i="2" s="1"/>
  <c r="J743" i="2"/>
  <c r="B433" i="2"/>
  <c r="F433" i="2" s="1" a="1"/>
  <c r="F433" i="2" s="1"/>
  <c r="B431" i="2"/>
  <c r="F431" i="2" s="1" a="1"/>
  <c r="F431" i="2" s="1"/>
  <c r="B430" i="2"/>
  <c r="F430" i="2" s="1" a="1"/>
  <c r="F430" i="2" s="1"/>
  <c r="B435" i="2"/>
  <c r="F435" i="2" s="1" a="1"/>
  <c r="F435" i="2" s="1"/>
  <c r="B436" i="2"/>
  <c r="J258" i="2"/>
  <c r="J368" i="2"/>
  <c r="B244" i="2"/>
  <c r="K293" i="2" a="1"/>
  <c r="K293" i="2" s="1"/>
  <c r="E293" i="2" s="1"/>
  <c r="J297" i="2"/>
  <c r="J298" i="2" s="1"/>
  <c r="J352" i="2"/>
  <c r="B434" i="2"/>
  <c r="F434" i="2" s="1" a="1"/>
  <c r="F434" i="2" s="1"/>
  <c r="J459" i="2"/>
  <c r="B703" i="2"/>
  <c r="B246" i="2"/>
  <c r="F246" i="2" s="1" a="1"/>
  <c r="F246" i="2" s="1"/>
  <c r="J108" i="2"/>
  <c r="B428" i="2"/>
  <c r="B701" i="2"/>
  <c r="F701" i="2" s="1" a="1"/>
  <c r="F701" i="2" s="1"/>
  <c r="B241" i="2"/>
  <c r="F241" i="2" s="1" a="1"/>
  <c r="F241" i="2" s="1"/>
  <c r="B429" i="2"/>
  <c r="F429" i="2" s="1" a="1"/>
  <c r="F429" i="2" s="1"/>
  <c r="B432" i="2"/>
  <c r="J613" i="2"/>
  <c r="K612" i="2" s="1" a="1"/>
  <c r="K612" i="2" s="1"/>
  <c r="E612" i="2" s="1"/>
  <c r="J310" i="2"/>
  <c r="K694" i="2" a="1"/>
  <c r="K694" i="2" s="1"/>
  <c r="E694" i="2" s="1"/>
  <c r="J189" i="2"/>
  <c r="B236" i="2"/>
  <c r="F236" i="2" s="1" a="1"/>
  <c r="F236" i="2" s="1"/>
  <c r="F493" i="2"/>
  <c r="F379" i="2"/>
  <c r="F702" i="2"/>
  <c r="F451" i="2"/>
  <c r="F276" i="2"/>
  <c r="J571" i="2"/>
  <c r="B278" i="2"/>
  <c r="B700" i="2"/>
  <c r="F700" i="2" s="1" a="1"/>
  <c r="F700" i="2" s="1"/>
  <c r="J501" i="2"/>
  <c r="B362" i="2"/>
  <c r="F362" i="2" s="1" a="1"/>
  <c r="F362" i="2" s="1"/>
  <c r="B363" i="2"/>
  <c r="F363" i="2" s="1" a="1"/>
  <c r="F363" i="2" s="1"/>
  <c r="B364" i="2"/>
  <c r="F364" i="2" s="1" a="1"/>
  <c r="F364" i="2" s="1"/>
  <c r="K292" i="2" a="1"/>
  <c r="K292" i="2" s="1"/>
  <c r="E292" i="2" s="1"/>
  <c r="B293" i="2" s="1"/>
  <c r="F293" i="2" s="1" a="1"/>
  <c r="F293" i="2" s="1"/>
  <c r="B280" i="2"/>
  <c r="F280" i="2" s="1" a="1"/>
  <c r="F280" i="2" s="1"/>
  <c r="B279" i="2"/>
  <c r="F279" i="2" s="1" a="1"/>
  <c r="F279" i="2" s="1"/>
  <c r="J201" i="2"/>
  <c r="J515" i="2"/>
  <c r="J539" i="2"/>
  <c r="J714" i="2"/>
  <c r="B361" i="2"/>
  <c r="F361" i="2" s="1" a="1"/>
  <c r="F361" i="2" s="1"/>
  <c r="B281" i="2"/>
  <c r="F281" i="2" s="1" a="1"/>
  <c r="F281" i="2" s="1"/>
  <c r="B286" i="2"/>
  <c r="F286" i="2" s="1" a="1"/>
  <c r="F286" i="2" s="1"/>
  <c r="B287" i="2"/>
  <c r="J215" i="2"/>
  <c r="J173" i="2"/>
  <c r="J128" i="2"/>
  <c r="F441" i="2"/>
  <c r="F491" i="2"/>
  <c r="J326" i="2"/>
  <c r="F439" i="2"/>
  <c r="F684" i="2"/>
  <c r="J595" i="2"/>
  <c r="K582" i="2" a="1"/>
  <c r="K582" i="2" s="1"/>
  <c r="E582" i="2" s="1"/>
  <c r="B685" i="2"/>
  <c r="F685" i="2" s="1" a="1"/>
  <c r="F685" i="2" s="1"/>
  <c r="B686" i="2"/>
  <c r="F686" i="2" s="1" a="1"/>
  <c r="F686" i="2" s="1"/>
  <c r="J652" i="2"/>
  <c r="K447" i="2" a="1"/>
  <c r="K447" i="2" s="1"/>
  <c r="E447" i="2" s="1"/>
  <c r="J76" i="2"/>
  <c r="B283" i="2"/>
  <c r="F283" i="2" s="1" a="1"/>
  <c r="F283" i="2" s="1"/>
  <c r="B284" i="2"/>
  <c r="F284" i="2" s="1" a="1"/>
  <c r="F284" i="2" s="1"/>
  <c r="B285" i="2"/>
  <c r="F285" i="2" s="1" a="1"/>
  <c r="K590" i="2" a="1"/>
  <c r="K590" i="2" s="1"/>
  <c r="E590" i="2" s="1"/>
  <c r="J403" i="2"/>
  <c r="F244" i="2" a="1"/>
  <c r="F432" i="2" a="1"/>
  <c r="G669" i="2"/>
  <c r="H663" i="2"/>
  <c r="H283" i="2"/>
  <c r="H364" i="2"/>
  <c r="H666" i="2"/>
  <c r="G666" i="2"/>
  <c r="F428" i="2" a="1"/>
  <c r="H363" i="2"/>
  <c r="H284" i="2"/>
  <c r="F703" i="2" a="1"/>
  <c r="G664" i="2"/>
  <c r="H685" i="2"/>
  <c r="G283" i="2"/>
  <c r="H694" i="2"/>
  <c r="H278" i="2"/>
  <c r="G671" i="2"/>
  <c r="G293" i="2"/>
  <c r="G292" i="2"/>
  <c r="H669" i="2"/>
  <c r="G694" i="2"/>
  <c r="G685" i="2"/>
  <c r="H612" i="2"/>
  <c r="G673" i="2"/>
  <c r="H282" i="2"/>
  <c r="H293" i="2"/>
  <c r="H292" i="2"/>
  <c r="H696" i="2"/>
  <c r="F287" i="2" a="1"/>
  <c r="F278" i="2" a="1"/>
  <c r="G284" i="2"/>
  <c r="G663" i="2"/>
  <c r="H664" i="2"/>
  <c r="G612" i="2"/>
  <c r="G282" i="2"/>
  <c r="H671" i="2"/>
  <c r="G363" i="2"/>
  <c r="F436" i="2" a="1"/>
  <c r="H673" i="2"/>
  <c r="G696" i="2"/>
  <c r="B670" i="2" l="1"/>
  <c r="F670" i="2" s="1" a="1"/>
  <c r="F670" i="2" s="1"/>
  <c r="B664" i="2"/>
  <c r="F664" i="2" s="1" a="1"/>
  <c r="F664" i="2" s="1"/>
  <c r="F432" i="2"/>
  <c r="F703" i="2"/>
  <c r="F428" i="2"/>
  <c r="F244" i="2"/>
  <c r="F436" i="2"/>
  <c r="J311" i="2"/>
  <c r="J109" i="2"/>
  <c r="B673" i="2"/>
  <c r="F673" i="2" s="1" a="1"/>
  <c r="F673" i="2" s="1"/>
  <c r="B674" i="2"/>
  <c r="J120" i="2"/>
  <c r="J190" i="2"/>
  <c r="J369" i="2"/>
  <c r="B671" i="2"/>
  <c r="K613" i="2" a="1"/>
  <c r="K613" i="2" s="1"/>
  <c r="E613" i="2" s="1"/>
  <c r="K610" i="2" a="1"/>
  <c r="K610" i="2" s="1"/>
  <c r="E610" i="2" s="1"/>
  <c r="K606" i="2" a="1"/>
  <c r="K606" i="2" s="1"/>
  <c r="E606" i="2" s="1"/>
  <c r="K603" i="2" a="1"/>
  <c r="K603" i="2" s="1"/>
  <c r="E603" i="2" s="1"/>
  <c r="K611" i="2" a="1"/>
  <c r="K611" i="2" s="1"/>
  <c r="E611" i="2" s="1"/>
  <c r="K609" i="2" a="1"/>
  <c r="K609" i="2" s="1"/>
  <c r="E609" i="2" s="1"/>
  <c r="K608" i="2" a="1"/>
  <c r="K608" i="2" s="1"/>
  <c r="E608" i="2" s="1"/>
  <c r="J353" i="2"/>
  <c r="J202" i="2"/>
  <c r="J259" i="2"/>
  <c r="J299" i="2"/>
  <c r="J460" i="2"/>
  <c r="J129" i="2"/>
  <c r="B672" i="2"/>
  <c r="F672" i="2" s="1" a="1"/>
  <c r="F672" i="2" s="1"/>
  <c r="J151" i="2"/>
  <c r="J744" i="2"/>
  <c r="K511" i="2" a="1"/>
  <c r="K511" i="2" s="1"/>
  <c r="E511" i="2" s="1"/>
  <c r="F278" i="2"/>
  <c r="F287" i="2"/>
  <c r="B292" i="2"/>
  <c r="J502" i="2"/>
  <c r="J540" i="2"/>
  <c r="J174" i="2"/>
  <c r="J216" i="2"/>
  <c r="J715" i="2"/>
  <c r="J516" i="2"/>
  <c r="K509" i="2" s="1" a="1"/>
  <c r="K509" i="2" s="1"/>
  <c r="E509" i="2" s="1"/>
  <c r="K513" i="2" a="1"/>
  <c r="K513" i="2" s="1"/>
  <c r="E513" i="2" s="1"/>
  <c r="K512" i="2" a="1"/>
  <c r="K512" i="2" s="1"/>
  <c r="E512" i="2" s="1"/>
  <c r="J572" i="2"/>
  <c r="K571" i="2" s="1" a="1"/>
  <c r="K571" i="2" s="1"/>
  <c r="E571" i="2" s="1"/>
  <c r="F285" i="2"/>
  <c r="K580" i="2" a="1"/>
  <c r="K580" i="2" s="1"/>
  <c r="E580" i="2" s="1"/>
  <c r="J596" i="2"/>
  <c r="J327" i="2"/>
  <c r="J404" i="2"/>
  <c r="K6" i="2" a="1"/>
  <c r="K6" i="2" s="1"/>
  <c r="E6" i="2" s="1"/>
  <c r="J653" i="2"/>
  <c r="K579" i="2" a="1"/>
  <c r="K579" i="2" s="1"/>
  <c r="E579" i="2" s="1"/>
  <c r="K589" i="2" a="1"/>
  <c r="K589" i="2" s="1"/>
  <c r="E589" i="2" s="1"/>
  <c r="B590" i="2" s="1"/>
  <c r="F590" i="2" s="1" a="1"/>
  <c r="F590" i="2" s="1"/>
  <c r="J77" i="2"/>
  <c r="B447" i="2"/>
  <c r="F447" i="2" s="1" a="1"/>
  <c r="F447" i="2" s="1"/>
  <c r="B448" i="2"/>
  <c r="F448" i="2" s="1" a="1"/>
  <c r="F448" i="2" s="1"/>
  <c r="F671" i="2" a="1"/>
  <c r="F292" i="2" a="1"/>
  <c r="H513" i="2"/>
  <c r="G582" i="2"/>
  <c r="H590" i="2"/>
  <c r="G609" i="2"/>
  <c r="G512" i="2"/>
  <c r="G606" i="2"/>
  <c r="H609" i="2"/>
  <c r="G603" i="2"/>
  <c r="G610" i="2"/>
  <c r="H582" i="2"/>
  <c r="H571" i="2"/>
  <c r="H603" i="2"/>
  <c r="F674" i="2" a="1"/>
  <c r="G613" i="2"/>
  <c r="G590" i="2"/>
  <c r="H606" i="2"/>
  <c r="H608" i="2"/>
  <c r="G608" i="2"/>
  <c r="H511" i="2"/>
  <c r="G611" i="2"/>
  <c r="H610" i="2"/>
  <c r="G580" i="2"/>
  <c r="G513" i="2"/>
  <c r="H611" i="2"/>
  <c r="H447" i="2"/>
  <c r="G447" i="2"/>
  <c r="G511" i="2"/>
  <c r="H613" i="2"/>
  <c r="H509" i="2"/>
  <c r="G571" i="2"/>
  <c r="G509" i="2"/>
  <c r="H512" i="2"/>
  <c r="F671" i="2" l="1"/>
  <c r="F674" i="2"/>
  <c r="K564" i="2" a="1"/>
  <c r="K564" i="2" s="1"/>
  <c r="E564" i="2" s="1"/>
  <c r="K565" i="2" a="1"/>
  <c r="K565" i="2" s="1"/>
  <c r="E565" i="2" s="1"/>
  <c r="B609" i="2"/>
  <c r="F609" i="2" s="1" a="1"/>
  <c r="F609" i="2" s="1"/>
  <c r="J110" i="2"/>
  <c r="J745" i="2"/>
  <c r="J130" i="2"/>
  <c r="B611" i="2"/>
  <c r="F611" i="2" s="1" a="1"/>
  <c r="F611" i="2" s="1"/>
  <c r="J191" i="2"/>
  <c r="B612" i="2"/>
  <c r="J260" i="2"/>
  <c r="K514" i="2" a="1"/>
  <c r="K514" i="2" s="1"/>
  <c r="E514" i="2" s="1"/>
  <c r="B514" i="2" s="1"/>
  <c r="F514" i="2" s="1" a="1"/>
  <c r="F514" i="2" s="1"/>
  <c r="J461" i="2"/>
  <c r="B610" i="2"/>
  <c r="F610" i="2" s="1" a="1"/>
  <c r="F610" i="2" s="1"/>
  <c r="J312" i="2"/>
  <c r="J313" i="2" s="1"/>
  <c r="B613" i="2"/>
  <c r="F613" i="2" s="1" a="1"/>
  <c r="F613" i="2" s="1"/>
  <c r="B614" i="2"/>
  <c r="J121" i="2"/>
  <c r="J370" i="2"/>
  <c r="J354" i="2"/>
  <c r="K351" i="2" s="1" a="1"/>
  <c r="K351" i="2" s="1"/>
  <c r="E351" i="2" s="1"/>
  <c r="K566" i="2" a="1"/>
  <c r="K566" i="2" s="1"/>
  <c r="E566" i="2" s="1"/>
  <c r="J217" i="2"/>
  <c r="J152" i="2"/>
  <c r="J300" i="2"/>
  <c r="J203" i="2"/>
  <c r="K711" i="2" a="1"/>
  <c r="K711" i="2" s="1"/>
  <c r="E711" i="2" s="1"/>
  <c r="K709" i="2" a="1"/>
  <c r="K709" i="2" s="1"/>
  <c r="E709" i="2" s="1"/>
  <c r="F292" i="2"/>
  <c r="K572" i="2" a="1"/>
  <c r="K572" i="2" s="1"/>
  <c r="E572" i="2" s="1"/>
  <c r="K569" i="2" a="1"/>
  <c r="K569" i="2" s="1"/>
  <c r="E569" i="2" s="1"/>
  <c r="K567" i="2" a="1"/>
  <c r="K567" i="2" s="1"/>
  <c r="E567" i="2" s="1"/>
  <c r="K568" i="2" a="1"/>
  <c r="K568" i="2" s="1"/>
  <c r="E568" i="2" s="1"/>
  <c r="J175" i="2"/>
  <c r="J541" i="2"/>
  <c r="B513" i="2"/>
  <c r="F513" i="2" s="1" a="1"/>
  <c r="J517" i="2"/>
  <c r="K570" i="2" a="1"/>
  <c r="K570" i="2" s="1"/>
  <c r="E570" i="2" s="1"/>
  <c r="K592" i="2" a="1"/>
  <c r="K592" i="2" s="1"/>
  <c r="E592" i="2" s="1"/>
  <c r="K591" i="2" a="1"/>
  <c r="K591" i="2" s="1"/>
  <c r="E591" i="2" s="1"/>
  <c r="B512" i="2"/>
  <c r="F512" i="2" s="1" a="1"/>
  <c r="F512" i="2" s="1"/>
  <c r="J716" i="2"/>
  <c r="K707" i="2" a="1"/>
  <c r="K707" i="2" s="1"/>
  <c r="E707" i="2" s="1"/>
  <c r="K708" i="2" a="1"/>
  <c r="K708" i="2" s="1"/>
  <c r="E708" i="2" s="1"/>
  <c r="K712" i="2" a="1"/>
  <c r="K712" i="2" s="1"/>
  <c r="E712" i="2" s="1"/>
  <c r="J503" i="2"/>
  <c r="K713" i="2" a="1"/>
  <c r="K713" i="2" s="1"/>
  <c r="E713" i="2" s="1"/>
  <c r="J328" i="2"/>
  <c r="J597" i="2"/>
  <c r="K705" i="2" a="1"/>
  <c r="K705" i="2" s="1"/>
  <c r="E705" i="2" s="1"/>
  <c r="K695" i="2" a="1"/>
  <c r="K695" i="2" s="1"/>
  <c r="E695" i="2" s="1"/>
  <c r="K697" i="2" a="1"/>
  <c r="K697" i="2" s="1"/>
  <c r="E697" i="2" s="1"/>
  <c r="K693" i="2" a="1"/>
  <c r="K693" i="2" s="1"/>
  <c r="E693" i="2" s="1"/>
  <c r="K698" i="2" a="1"/>
  <c r="K698" i="2" s="1"/>
  <c r="E698" i="2" s="1"/>
  <c r="J78" i="2"/>
  <c r="J654" i="2"/>
  <c r="B6" i="2"/>
  <c r="F6" i="2" s="1" a="1"/>
  <c r="F6" i="2" s="1"/>
  <c r="B7" i="2"/>
  <c r="F7" i="2" s="1" a="1"/>
  <c r="F7" i="2" s="1"/>
  <c r="J405" i="2"/>
  <c r="B580" i="2"/>
  <c r="F580" i="2" s="1" a="1"/>
  <c r="F580" i="2" s="1"/>
  <c r="F612" i="2" a="1"/>
  <c r="G565" i="2"/>
  <c r="G514" i="2"/>
  <c r="G711" i="2"/>
  <c r="G591" i="2"/>
  <c r="G707" i="2"/>
  <c r="G351" i="2"/>
  <c r="H709" i="2"/>
  <c r="G579" i="2"/>
  <c r="G712" i="2"/>
  <c r="H569" i="2"/>
  <c r="H711" i="2"/>
  <c r="H708" i="2"/>
  <c r="H705" i="2"/>
  <c r="H570" i="2"/>
  <c r="G705" i="2"/>
  <c r="H572" i="2"/>
  <c r="H566" i="2"/>
  <c r="G589" i="2"/>
  <c r="H351" i="2"/>
  <c r="G567" i="2"/>
  <c r="G569" i="2"/>
  <c r="G713" i="2"/>
  <c r="H712" i="2"/>
  <c r="G566" i="2"/>
  <c r="H589" i="2"/>
  <c r="H579" i="2"/>
  <c r="H592" i="2"/>
  <c r="H591" i="2"/>
  <c r="G564" i="2"/>
  <c r="H514" i="2"/>
  <c r="H565" i="2"/>
  <c r="H567" i="2"/>
  <c r="H580" i="2"/>
  <c r="H713" i="2"/>
  <c r="G709" i="2"/>
  <c r="G592" i="2"/>
  <c r="G568" i="2"/>
  <c r="G572" i="2"/>
  <c r="H707" i="2"/>
  <c r="F614" i="2" a="1"/>
  <c r="H568" i="2"/>
  <c r="H564" i="2"/>
  <c r="K353" i="2" l="1" a="1"/>
  <c r="K353" i="2" s="1"/>
  <c r="E353" i="2" s="1"/>
  <c r="F612" i="2"/>
  <c r="F614" i="2"/>
  <c r="J301" i="2"/>
  <c r="K301" i="2" s="1" a="1"/>
  <c r="K301" i="2" s="1"/>
  <c r="E301" i="2" s="1"/>
  <c r="J261" i="2"/>
  <c r="K260" i="2" s="1" a="1"/>
  <c r="K260" i="2" s="1"/>
  <c r="E260" i="2" s="1"/>
  <c r="J131" i="2"/>
  <c r="J314" i="2"/>
  <c r="J371" i="2"/>
  <c r="J153" i="2"/>
  <c r="J542" i="2"/>
  <c r="J218" i="2"/>
  <c r="J122" i="2"/>
  <c r="J111" i="2"/>
  <c r="K110" i="2" s="1" a="1"/>
  <c r="K110" i="2" s="1"/>
  <c r="E110" i="2" s="1"/>
  <c r="J462" i="2"/>
  <c r="J204" i="2"/>
  <c r="B566" i="2"/>
  <c r="F566" i="2" s="1" a="1"/>
  <c r="F566" i="2" s="1"/>
  <c r="J192" i="2"/>
  <c r="K295" i="2" a="1"/>
  <c r="K295" i="2" s="1"/>
  <c r="E295" i="2" s="1"/>
  <c r="J746" i="2"/>
  <c r="K298" i="2" a="1"/>
  <c r="K298" i="2" s="1"/>
  <c r="E298" i="2" s="1"/>
  <c r="K294" i="2" a="1"/>
  <c r="K294" i="2" s="1"/>
  <c r="E294" i="2" s="1"/>
  <c r="J355" i="2"/>
  <c r="K352" i="2" a="1"/>
  <c r="K352" i="2" s="1"/>
  <c r="E352" i="2" s="1"/>
  <c r="K348" i="2" a="1"/>
  <c r="K348" i="2" s="1"/>
  <c r="E348" i="2" s="1"/>
  <c r="K345" i="2" a="1"/>
  <c r="K345" i="2" s="1"/>
  <c r="E345" i="2" s="1"/>
  <c r="K347" i="2" a="1"/>
  <c r="K347" i="2" s="1"/>
  <c r="E347" i="2" s="1"/>
  <c r="K344" i="2" a="1"/>
  <c r="K344" i="2" s="1"/>
  <c r="E344" i="2" s="1"/>
  <c r="K349" i="2" a="1"/>
  <c r="K349" i="2" s="1"/>
  <c r="E349" i="2" s="1"/>
  <c r="K350" i="2" a="1"/>
  <c r="K350" i="2" s="1"/>
  <c r="E350" i="2" s="1"/>
  <c r="B351" i="2" s="1"/>
  <c r="F351" i="2" s="1" a="1"/>
  <c r="F351" i="2" s="1"/>
  <c r="K343" i="2" a="1"/>
  <c r="K343" i="2" s="1"/>
  <c r="E343" i="2" s="1"/>
  <c r="K346" i="2" a="1"/>
  <c r="K346" i="2" s="1"/>
  <c r="E346" i="2" s="1"/>
  <c r="B565" i="2"/>
  <c r="F565" i="2" s="1" a="1"/>
  <c r="F565" i="2" s="1"/>
  <c r="K299" i="2" a="1"/>
  <c r="K299" i="2" s="1"/>
  <c r="E299" i="2" s="1"/>
  <c r="F513" i="2"/>
  <c r="J504" i="2"/>
  <c r="J176" i="2"/>
  <c r="K169" i="2" s="1" a="1"/>
  <c r="K169" i="2" s="1"/>
  <c r="E169" i="2" s="1"/>
  <c r="B572" i="2"/>
  <c r="F572" i="2" s="1" a="1"/>
  <c r="F572" i="2" s="1"/>
  <c r="B573" i="2"/>
  <c r="B712" i="2"/>
  <c r="F712" i="2" s="1" a="1"/>
  <c r="F712" i="2" s="1"/>
  <c r="J717" i="2"/>
  <c r="B568" i="2"/>
  <c r="F568" i="2" s="1" a="1"/>
  <c r="F568" i="2" s="1"/>
  <c r="B592" i="2"/>
  <c r="F592" i="2" s="1" a="1"/>
  <c r="F592" i="2" s="1"/>
  <c r="B709" i="2"/>
  <c r="F709" i="2" s="1" a="1"/>
  <c r="F709" i="2" s="1"/>
  <c r="J543" i="2"/>
  <c r="B567" i="2"/>
  <c r="F567" i="2" s="1" a="1"/>
  <c r="B591" i="2"/>
  <c r="B570" i="2"/>
  <c r="B713" i="2"/>
  <c r="F713" i="2" s="1" a="1"/>
  <c r="F713" i="2" s="1"/>
  <c r="B708" i="2"/>
  <c r="F708" i="2" s="1" a="1"/>
  <c r="F708" i="2" s="1"/>
  <c r="B707" i="2"/>
  <c r="B571" i="2"/>
  <c r="F571" i="2" s="1" a="1"/>
  <c r="F571" i="2" s="1"/>
  <c r="J518" i="2"/>
  <c r="B569" i="2"/>
  <c r="F569" i="2" s="1" a="1"/>
  <c r="F569" i="2" s="1"/>
  <c r="B705" i="2"/>
  <c r="F705" i="2" s="1" a="1"/>
  <c r="F705" i="2" s="1"/>
  <c r="B706" i="2"/>
  <c r="F706" i="2" s="1" a="1"/>
  <c r="F706" i="2" s="1"/>
  <c r="J329" i="2"/>
  <c r="J598" i="2"/>
  <c r="J79" i="2"/>
  <c r="B698" i="2"/>
  <c r="B699" i="2"/>
  <c r="F699" i="2" s="1" a="1"/>
  <c r="F699" i="2" s="1"/>
  <c r="B693" i="2"/>
  <c r="F693" i="2" s="1" a="1"/>
  <c r="B694" i="2"/>
  <c r="F694" i="2" s="1" a="1"/>
  <c r="F694" i="2" s="1"/>
  <c r="B697" i="2"/>
  <c r="B695" i="2"/>
  <c r="F695" i="2" s="1" a="1"/>
  <c r="F695" i="2" s="1"/>
  <c r="B696" i="2"/>
  <c r="F696" i="2" s="1" a="1"/>
  <c r="F696" i="2" s="1"/>
  <c r="K61" i="2" a="1"/>
  <c r="K61" i="2" s="1"/>
  <c r="E61" i="2" s="1"/>
  <c r="J655" i="2"/>
  <c r="K649" i="2" s="1" a="1"/>
  <c r="K649" i="2" s="1"/>
  <c r="E649" i="2" s="1"/>
  <c r="K58" i="2" a="1"/>
  <c r="K58" i="2" s="1"/>
  <c r="E58" i="2" s="1"/>
  <c r="J406" i="2"/>
  <c r="K75" i="2" a="1"/>
  <c r="K75" i="2" s="1"/>
  <c r="E75" i="2" s="1"/>
  <c r="F570" i="2" a="1"/>
  <c r="F698" i="2" a="1"/>
  <c r="F697" i="2" a="1"/>
  <c r="F591" i="2" a="1"/>
  <c r="H348" i="2"/>
  <c r="H695" i="2"/>
  <c r="H260" i="2"/>
  <c r="G695" i="2"/>
  <c r="G697" i="2"/>
  <c r="G352" i="2"/>
  <c r="H693" i="2"/>
  <c r="H698" i="2"/>
  <c r="H299" i="2"/>
  <c r="H347" i="2"/>
  <c r="H294" i="2"/>
  <c r="G169" i="2"/>
  <c r="G349" i="2"/>
  <c r="G298" i="2"/>
  <c r="G299" i="2"/>
  <c r="H353" i="2"/>
  <c r="H352" i="2"/>
  <c r="G260" i="2"/>
  <c r="F707" i="2" a="1"/>
  <c r="G353" i="2"/>
  <c r="H345" i="2"/>
  <c r="G347" i="2"/>
  <c r="H301" i="2"/>
  <c r="H350" i="2"/>
  <c r="G698" i="2"/>
  <c r="G346" i="2"/>
  <c r="H298" i="2"/>
  <c r="F573" i="2" a="1"/>
  <c r="H349" i="2"/>
  <c r="G693" i="2"/>
  <c r="G301" i="2"/>
  <c r="G350" i="2"/>
  <c r="H343" i="2"/>
  <c r="G344" i="2"/>
  <c r="H110" i="2"/>
  <c r="H169" i="2"/>
  <c r="G110" i="2"/>
  <c r="G348" i="2"/>
  <c r="G343" i="2"/>
  <c r="G345" i="2"/>
  <c r="H346" i="2"/>
  <c r="G294" i="2"/>
  <c r="H344" i="2"/>
  <c r="G295" i="2"/>
  <c r="H697" i="2"/>
  <c r="G570" i="2"/>
  <c r="G708" i="2"/>
  <c r="H295" i="2"/>
  <c r="K107" i="2" l="1" a="1"/>
  <c r="K107" i="2" s="1"/>
  <c r="E107" i="2" s="1"/>
  <c r="K103" i="2" a="1"/>
  <c r="K103" i="2" s="1"/>
  <c r="E103" i="2" s="1"/>
  <c r="K104" i="2" a="1"/>
  <c r="K104" i="2" s="1"/>
  <c r="E104" i="2" s="1"/>
  <c r="B104" i="2" s="1"/>
  <c r="F104" i="2" s="1" a="1"/>
  <c r="F104" i="2" s="1"/>
  <c r="K258" i="2" a="1"/>
  <c r="K258" i="2" s="1"/>
  <c r="E258" i="2" s="1"/>
  <c r="K256" i="2" a="1"/>
  <c r="K256" i="2" s="1"/>
  <c r="E256" i="2" s="1"/>
  <c r="K300" i="2" a="1"/>
  <c r="K300" i="2" s="1"/>
  <c r="E300" i="2" s="1"/>
  <c r="K296" i="2" a="1"/>
  <c r="K296" i="2" s="1"/>
  <c r="E296" i="2" s="1"/>
  <c r="B296" i="2" s="1"/>
  <c r="F296" i="2" s="1" a="1"/>
  <c r="F296" i="2" s="1"/>
  <c r="J505" i="2"/>
  <c r="B299" i="2"/>
  <c r="F299" i="2" s="1" a="1"/>
  <c r="F299" i="2" s="1"/>
  <c r="J463" i="2"/>
  <c r="J519" i="2"/>
  <c r="B352" i="2"/>
  <c r="F352" i="2" s="1" a="1"/>
  <c r="F352" i="2" s="1"/>
  <c r="J747" i="2"/>
  <c r="K108" i="2" a="1"/>
  <c r="K108" i="2" s="1"/>
  <c r="E108" i="2" s="1"/>
  <c r="B108" i="2" s="1"/>
  <c r="F108" i="2" s="1" a="1"/>
  <c r="F108" i="2" s="1"/>
  <c r="J123" i="2"/>
  <c r="J132" i="2"/>
  <c r="J154" i="2"/>
  <c r="K109" i="2" a="1"/>
  <c r="K109" i="2" s="1"/>
  <c r="E109" i="2" s="1"/>
  <c r="J356" i="2"/>
  <c r="B295" i="2"/>
  <c r="F295" i="2" s="1" a="1"/>
  <c r="F295" i="2" s="1"/>
  <c r="B348" i="2"/>
  <c r="F348" i="2" s="1" a="1"/>
  <c r="F348" i="2" s="1"/>
  <c r="B346" i="2"/>
  <c r="F346" i="2" s="1" a="1"/>
  <c r="F346" i="2" s="1"/>
  <c r="J372" i="2"/>
  <c r="J262" i="2"/>
  <c r="K257" i="2" a="1"/>
  <c r="K257" i="2" s="1"/>
  <c r="E257" i="2" s="1"/>
  <c r="B258" i="2" s="1"/>
  <c r="F258" i="2" s="1" a="1"/>
  <c r="F258" i="2" s="1"/>
  <c r="K259" i="2" a="1"/>
  <c r="K259" i="2" s="1"/>
  <c r="E259" i="2" s="1"/>
  <c r="B260" i="2" s="1"/>
  <c r="F260" i="2" s="1" a="1"/>
  <c r="F260" i="2" s="1"/>
  <c r="B294" i="2"/>
  <c r="B353" i="2"/>
  <c r="F353" i="2" s="1" a="1"/>
  <c r="F353" i="2" s="1"/>
  <c r="J205" i="2"/>
  <c r="J219" i="2"/>
  <c r="B350" i="2"/>
  <c r="K172" i="2" a="1"/>
  <c r="K172" i="2" s="1"/>
  <c r="E172" i="2" s="1"/>
  <c r="K111" i="2" a="1"/>
  <c r="K111" i="2" s="1"/>
  <c r="E111" i="2" s="1"/>
  <c r="K101" i="2" a="1"/>
  <c r="K101" i="2" s="1"/>
  <c r="E101" i="2" s="1"/>
  <c r="K100" i="2" a="1"/>
  <c r="K100" i="2" s="1"/>
  <c r="E100" i="2" s="1"/>
  <c r="K171" i="2" a="1"/>
  <c r="K171" i="2" s="1"/>
  <c r="E171" i="2" s="1"/>
  <c r="K168" i="2" a="1"/>
  <c r="K168" i="2" s="1"/>
  <c r="E168" i="2" s="1"/>
  <c r="B169" i="2" s="1"/>
  <c r="F169" i="2" s="1" a="1"/>
  <c r="F169" i="2" s="1"/>
  <c r="K170" i="2" a="1"/>
  <c r="K170" i="2" s="1"/>
  <c r="E170" i="2" s="1"/>
  <c r="K167" i="2" a="1"/>
  <c r="K167" i="2" s="1"/>
  <c r="E167" i="2" s="1"/>
  <c r="J315" i="2"/>
  <c r="B300" i="2"/>
  <c r="B349" i="2"/>
  <c r="F349" i="2" s="1" a="1"/>
  <c r="F349" i="2" s="1"/>
  <c r="B344" i="2"/>
  <c r="F344" i="2" s="1" a="1"/>
  <c r="F344" i="2" s="1"/>
  <c r="B347" i="2"/>
  <c r="F347" i="2" s="1" a="1"/>
  <c r="F347" i="2" s="1"/>
  <c r="J193" i="2"/>
  <c r="B301" i="2"/>
  <c r="F301" i="2" s="1" a="1"/>
  <c r="F301" i="2" s="1"/>
  <c r="B345" i="2"/>
  <c r="F345" i="2" s="1" a="1"/>
  <c r="F345" i="2" s="1"/>
  <c r="K297" i="2" a="1"/>
  <c r="K297" i="2" s="1"/>
  <c r="E297" i="2" s="1"/>
  <c r="K646" i="2" a="1"/>
  <c r="K646" i="2" s="1"/>
  <c r="E646" i="2" s="1"/>
  <c r="F567" i="2"/>
  <c r="F697" i="2"/>
  <c r="F707" i="2"/>
  <c r="F570" i="2"/>
  <c r="F573" i="2"/>
  <c r="F591" i="2"/>
  <c r="J718" i="2"/>
  <c r="J599" i="2"/>
  <c r="J656" i="2"/>
  <c r="K515" i="2" a="1"/>
  <c r="K515" i="2" s="1"/>
  <c r="E515" i="2" s="1"/>
  <c r="J544" i="2"/>
  <c r="J177" i="2"/>
  <c r="F698" i="2"/>
  <c r="K628" i="2" a="1"/>
  <c r="K628" i="2" s="1"/>
  <c r="E628" i="2" s="1"/>
  <c r="K634" i="2" a="1"/>
  <c r="K634" i="2" s="1"/>
  <c r="E634" i="2" s="1"/>
  <c r="K629" i="2" a="1"/>
  <c r="K629" i="2" s="1"/>
  <c r="E629" i="2" s="1"/>
  <c r="K630" i="2" a="1"/>
  <c r="K630" i="2" s="1"/>
  <c r="E630" i="2" s="1"/>
  <c r="K631" i="2" a="1"/>
  <c r="K631" i="2" s="1"/>
  <c r="E631" i="2" s="1"/>
  <c r="K627" i="2" a="1"/>
  <c r="K627" i="2" s="1"/>
  <c r="E627" i="2" s="1"/>
  <c r="K633" i="2" a="1"/>
  <c r="K633" i="2" s="1"/>
  <c r="E633" i="2" s="1"/>
  <c r="K632" i="2" a="1"/>
  <c r="K632" i="2" s="1"/>
  <c r="E632" i="2" s="1"/>
  <c r="K626" i="2" a="1"/>
  <c r="K626" i="2" s="1"/>
  <c r="E626" i="2" s="1"/>
  <c r="J330" i="2"/>
  <c r="K56" i="2" a="1"/>
  <c r="K56" i="2" s="1"/>
  <c r="E56" i="2" s="1"/>
  <c r="B56" i="2" s="1"/>
  <c r="F56" i="2" s="1" a="1"/>
  <c r="J80" i="2"/>
  <c r="K593" i="2" a="1"/>
  <c r="K593" i="2" s="1"/>
  <c r="E593" i="2" s="1"/>
  <c r="F693" i="2"/>
  <c r="J407" i="2"/>
  <c r="K390" i="2" a="1"/>
  <c r="K390" i="2" s="1"/>
  <c r="E390" i="2" s="1"/>
  <c r="K392" i="2" a="1"/>
  <c r="K392" i="2" s="1"/>
  <c r="E392" i="2" s="1"/>
  <c r="K385" i="2" a="1"/>
  <c r="K385" i="2" s="1"/>
  <c r="E385" i="2" s="1"/>
  <c r="K581" i="2" a="1"/>
  <c r="K581" i="2" s="1"/>
  <c r="E581" i="2" s="1"/>
  <c r="K638" i="2" a="1"/>
  <c r="K638" i="2" s="1"/>
  <c r="E638" i="2" s="1"/>
  <c r="K577" i="2" a="1"/>
  <c r="K577" i="2" s="1"/>
  <c r="E577" i="2" s="1"/>
  <c r="K635" i="2" a="1"/>
  <c r="K635" i="2" s="1"/>
  <c r="E635" i="2" s="1"/>
  <c r="K585" i="2" a="1"/>
  <c r="K585" i="2" s="1"/>
  <c r="E585" i="2" s="1"/>
  <c r="K583" i="2" a="1"/>
  <c r="K583" i="2" s="1"/>
  <c r="E583" i="2" s="1"/>
  <c r="K578" i="2" a="1"/>
  <c r="K578" i="2" s="1"/>
  <c r="E578" i="2" s="1"/>
  <c r="K640" i="2" a="1"/>
  <c r="K640" i="2" s="1"/>
  <c r="E640" i="2" s="1"/>
  <c r="K643" i="2" a="1"/>
  <c r="K643" i="2" s="1"/>
  <c r="E643" i="2" s="1"/>
  <c r="K584" i="2" a="1"/>
  <c r="K584" i="2" s="1"/>
  <c r="E584" i="2" s="1"/>
  <c r="K586" i="2" a="1"/>
  <c r="K586" i="2" s="1"/>
  <c r="E586" i="2" s="1"/>
  <c r="K641" i="2" a="1"/>
  <c r="K641" i="2" s="1"/>
  <c r="E641" i="2" s="1"/>
  <c r="K636" i="2" a="1"/>
  <c r="K636" i="2" s="1"/>
  <c r="E636" i="2" s="1"/>
  <c r="K642" i="2" a="1"/>
  <c r="K642" i="2" s="1"/>
  <c r="E642" i="2" s="1"/>
  <c r="K637" i="2" a="1"/>
  <c r="K637" i="2" s="1"/>
  <c r="E637" i="2" s="1"/>
  <c r="K588" i="2" a="1"/>
  <c r="K588" i="2" s="1"/>
  <c r="E588" i="2" s="1"/>
  <c r="K587" i="2" a="1"/>
  <c r="K587" i="2" s="1"/>
  <c r="E587" i="2" s="1"/>
  <c r="K644" i="2" a="1"/>
  <c r="K644" i="2" s="1"/>
  <c r="E644" i="2" s="1"/>
  <c r="K639" i="2" a="1"/>
  <c r="K639" i="2" s="1"/>
  <c r="E639" i="2" s="1"/>
  <c r="K645" i="2" a="1"/>
  <c r="K645" i="2" s="1"/>
  <c r="E645" i="2" s="1"/>
  <c r="K65" i="2" a="1"/>
  <c r="K65" i="2" s="1"/>
  <c r="E65" i="2" s="1"/>
  <c r="K70" i="2" a="1"/>
  <c r="K70" i="2" s="1"/>
  <c r="E70" i="2" s="1"/>
  <c r="K64" i="2" a="1"/>
  <c r="K64" i="2" s="1"/>
  <c r="E64" i="2" s="1"/>
  <c r="K73" i="2" a="1"/>
  <c r="K73" i="2" s="1"/>
  <c r="E73" i="2" s="1"/>
  <c r="K57" i="2" a="1"/>
  <c r="K57" i="2" s="1"/>
  <c r="E57" i="2" s="1"/>
  <c r="K74" i="2" a="1"/>
  <c r="K74" i="2" s="1"/>
  <c r="E74" i="2" s="1"/>
  <c r="B75" i="2" s="1"/>
  <c r="F75" i="2" s="1" a="1"/>
  <c r="F75" i="2" s="1"/>
  <c r="K66" i="2" a="1"/>
  <c r="K66" i="2" s="1"/>
  <c r="E66" i="2" s="1"/>
  <c r="K63" i="2" a="1"/>
  <c r="K63" i="2" s="1"/>
  <c r="E63" i="2" s="1"/>
  <c r="K69" i="2" a="1"/>
  <c r="K69" i="2" s="1"/>
  <c r="E69" i="2" s="1"/>
  <c r="K60" i="2" a="1"/>
  <c r="K60" i="2" s="1"/>
  <c r="E60" i="2" s="1"/>
  <c r="B61" i="2" s="1"/>
  <c r="F61" i="2" s="1" a="1"/>
  <c r="F61" i="2" s="1"/>
  <c r="K59" i="2" a="1"/>
  <c r="K59" i="2" s="1"/>
  <c r="E59" i="2" s="1"/>
  <c r="K76" i="2" a="1"/>
  <c r="K76" i="2" s="1"/>
  <c r="E76" i="2" s="1"/>
  <c r="K68" i="2" a="1"/>
  <c r="K68" i="2" s="1"/>
  <c r="E68" i="2" s="1"/>
  <c r="K67" i="2" a="1"/>
  <c r="K67" i="2" s="1"/>
  <c r="E67" i="2" s="1"/>
  <c r="K391" i="2" a="1"/>
  <c r="K391" i="2" s="1"/>
  <c r="E391" i="2" s="1"/>
  <c r="K647" i="2" a="1"/>
  <c r="K647" i="2" s="1"/>
  <c r="E647" i="2" s="1"/>
  <c r="K383" i="2" a="1"/>
  <c r="K383" i="2" s="1"/>
  <c r="E383" i="2" s="1"/>
  <c r="K648" i="2" a="1"/>
  <c r="K648" i="2" s="1"/>
  <c r="E648" i="2" s="1"/>
  <c r="B649" i="2" s="1"/>
  <c r="F649" i="2" s="1" a="1"/>
  <c r="F649" i="2" s="1"/>
  <c r="F300" i="2" a="1"/>
  <c r="F350" i="2" a="1"/>
  <c r="G107" i="2"/>
  <c r="H256" i="2"/>
  <c r="G75" i="2"/>
  <c r="G170" i="2"/>
  <c r="G257" i="2"/>
  <c r="G111" i="2"/>
  <c r="G258" i="2"/>
  <c r="H646" i="2"/>
  <c r="H56" i="2"/>
  <c r="H257" i="2"/>
  <c r="G172" i="2"/>
  <c r="H107" i="2"/>
  <c r="H628" i="2"/>
  <c r="H632" i="2"/>
  <c r="H259" i="2"/>
  <c r="G101" i="2"/>
  <c r="H515" i="2"/>
  <c r="G103" i="2"/>
  <c r="H631" i="2"/>
  <c r="G61" i="2"/>
  <c r="H108" i="2"/>
  <c r="G168" i="2"/>
  <c r="H634" i="2"/>
  <c r="H629" i="2"/>
  <c r="H633" i="2"/>
  <c r="F294" i="2" a="1"/>
  <c r="H172" i="2"/>
  <c r="G646" i="2"/>
  <c r="G297" i="2"/>
  <c r="H167" i="2"/>
  <c r="G296" i="2"/>
  <c r="H103" i="2"/>
  <c r="G633" i="2"/>
  <c r="G171" i="2"/>
  <c r="H626" i="2"/>
  <c r="G634" i="2"/>
  <c r="G100" i="2"/>
  <c r="G632" i="2"/>
  <c r="H258" i="2"/>
  <c r="H58" i="2"/>
  <c r="G58" i="2"/>
  <c r="G104" i="2"/>
  <c r="H100" i="2"/>
  <c r="H296" i="2"/>
  <c r="G649" i="2"/>
  <c r="H593" i="2"/>
  <c r="G627" i="2"/>
  <c r="G630" i="2"/>
  <c r="G109" i="2"/>
  <c r="H111" i="2"/>
  <c r="H649" i="2"/>
  <c r="G56" i="2"/>
  <c r="H104" i="2"/>
  <c r="G629" i="2"/>
  <c r="H297" i="2"/>
  <c r="G593" i="2"/>
  <c r="H61" i="2"/>
  <c r="H627" i="2"/>
  <c r="H170" i="2"/>
  <c r="G108" i="2"/>
  <c r="H168" i="2"/>
  <c r="H300" i="2"/>
  <c r="H171" i="2"/>
  <c r="G300" i="2"/>
  <c r="G631" i="2"/>
  <c r="G515" i="2"/>
  <c r="G628" i="2"/>
  <c r="H630" i="2"/>
  <c r="G259" i="2"/>
  <c r="G626" i="2"/>
  <c r="H75" i="2"/>
  <c r="H101" i="2"/>
  <c r="H109" i="2"/>
  <c r="G256" i="2"/>
  <c r="G167" i="2"/>
  <c r="F350" i="2" l="1"/>
  <c r="F294" i="2"/>
  <c r="F300" i="2"/>
  <c r="J220" i="2"/>
  <c r="J263" i="2"/>
  <c r="J124" i="2"/>
  <c r="J719" i="2"/>
  <c r="B111" i="2"/>
  <c r="F111" i="2" s="1" a="1"/>
  <c r="F111" i="2" s="1"/>
  <c r="J520" i="2"/>
  <c r="B172" i="2"/>
  <c r="F172" i="2" s="1" a="1"/>
  <c r="F172" i="2" s="1"/>
  <c r="B109" i="2"/>
  <c r="J316" i="2"/>
  <c r="J206" i="2"/>
  <c r="K202" i="2" s="1" a="1"/>
  <c r="K202" i="2" s="1"/>
  <c r="E202" i="2" s="1"/>
  <c r="B110" i="2"/>
  <c r="F110" i="2" s="1" a="1"/>
  <c r="F110" i="2" s="1"/>
  <c r="J194" i="2"/>
  <c r="J373" i="2"/>
  <c r="K365" i="2" s="1" a="1"/>
  <c r="K365" i="2" s="1"/>
  <c r="E365" i="2" s="1"/>
  <c r="K372" i="2" a="1"/>
  <c r="K372" i="2" s="1"/>
  <c r="E372" i="2" s="1"/>
  <c r="J155" i="2"/>
  <c r="B297" i="2"/>
  <c r="B170" i="2"/>
  <c r="F170" i="2" s="1" a="1"/>
  <c r="F170" i="2" s="1"/>
  <c r="B168" i="2"/>
  <c r="F168" i="2" s="1" a="1"/>
  <c r="F168" i="2" s="1"/>
  <c r="J464" i="2"/>
  <c r="K462" i="2" s="1" a="1"/>
  <c r="K462" i="2" s="1"/>
  <c r="E462" i="2" s="1"/>
  <c r="K463" i="2" a="1"/>
  <c r="K463" i="2" s="1"/>
  <c r="E463" i="2" s="1"/>
  <c r="K461" i="2" a="1"/>
  <c r="K461" i="2" s="1"/>
  <c r="E461" i="2" s="1"/>
  <c r="B298" i="2"/>
  <c r="F298" i="2" s="1" a="1"/>
  <c r="F298" i="2" s="1"/>
  <c r="B171" i="2"/>
  <c r="F171" i="2" s="1" a="1"/>
  <c r="F171" i="2" s="1"/>
  <c r="B259" i="2"/>
  <c r="F259" i="2" s="1" a="1"/>
  <c r="J133" i="2"/>
  <c r="B257" i="2"/>
  <c r="F257" i="2" s="1" a="1"/>
  <c r="F257" i="2" s="1"/>
  <c r="B101" i="2"/>
  <c r="F101" i="2" s="1" a="1"/>
  <c r="F101" i="2" s="1"/>
  <c r="J357" i="2"/>
  <c r="J748" i="2"/>
  <c r="J506" i="2"/>
  <c r="K508" i="2" a="1"/>
  <c r="K508" i="2" s="1"/>
  <c r="E508" i="2" s="1"/>
  <c r="K14" i="2" a="1"/>
  <c r="K14" i="2" s="1"/>
  <c r="E14" i="2" s="1"/>
  <c r="K510" i="2" a="1"/>
  <c r="K510" i="2" s="1"/>
  <c r="E510" i="2" s="1"/>
  <c r="K710" i="2" a="1"/>
  <c r="K710" i="2" s="1"/>
  <c r="E710" i="2" s="1"/>
  <c r="J545" i="2"/>
  <c r="J81" i="2"/>
  <c r="J178" i="2"/>
  <c r="B515" i="2"/>
  <c r="F515" i="2" s="1" a="1"/>
  <c r="J657" i="2"/>
  <c r="J600" i="2"/>
  <c r="J331" i="2"/>
  <c r="B626" i="2"/>
  <c r="F626" i="2" s="1" a="1"/>
  <c r="K400" i="2" a="1"/>
  <c r="K400" i="2" s="1"/>
  <c r="E400" i="2" s="1"/>
  <c r="J408" i="2"/>
  <c r="K401" i="2" s="1" a="1"/>
  <c r="K401" i="2" s="1"/>
  <c r="E401" i="2" s="1"/>
  <c r="B632" i="2"/>
  <c r="F632" i="2" s="1" a="1"/>
  <c r="F632" i="2" s="1"/>
  <c r="B633" i="2"/>
  <c r="F633" i="2" s="1" a="1"/>
  <c r="F633" i="2" s="1"/>
  <c r="B627" i="2"/>
  <c r="B593" i="2"/>
  <c r="F593" i="2" s="1" a="1"/>
  <c r="B631" i="2"/>
  <c r="F631" i="2" s="1" a="1"/>
  <c r="F631" i="2" s="1"/>
  <c r="B630" i="2"/>
  <c r="F630" i="2" s="1" a="1"/>
  <c r="F630" i="2" s="1"/>
  <c r="B634" i="2"/>
  <c r="F634" i="2" s="1" a="1"/>
  <c r="F634" i="2" s="1"/>
  <c r="B629" i="2"/>
  <c r="F629" i="2" s="1" a="1"/>
  <c r="F629" i="2" s="1"/>
  <c r="B628" i="2"/>
  <c r="F628" i="2" s="1" a="1"/>
  <c r="F628" i="2" s="1"/>
  <c r="F56" i="2"/>
  <c r="B383" i="2"/>
  <c r="B57" i="2"/>
  <c r="F57" i="2" s="1" a="1"/>
  <c r="F57" i="2" s="1"/>
  <c r="B642" i="2"/>
  <c r="F642" i="2" s="1" a="1"/>
  <c r="F642" i="2" s="1"/>
  <c r="B638" i="2"/>
  <c r="B636" i="2"/>
  <c r="F636" i="2" s="1" a="1"/>
  <c r="F636" i="2" s="1"/>
  <c r="B581" i="2"/>
  <c r="F581" i="2" s="1" a="1"/>
  <c r="F581" i="2" s="1"/>
  <c r="B582" i="2"/>
  <c r="F582" i="2" s="1" a="1"/>
  <c r="B391" i="2"/>
  <c r="F391" i="2" s="1" a="1"/>
  <c r="F391" i="2" s="1"/>
  <c r="B64" i="2"/>
  <c r="F64" i="2" s="1" a="1"/>
  <c r="F64" i="2" s="1"/>
  <c r="B641" i="2"/>
  <c r="F641" i="2" s="1" a="1"/>
  <c r="F641" i="2" s="1"/>
  <c r="B67" i="2"/>
  <c r="B70" i="2"/>
  <c r="F70" i="2" s="1" a="1"/>
  <c r="F70" i="2" s="1"/>
  <c r="B586" i="2"/>
  <c r="F586" i="2" s="1" a="1"/>
  <c r="F586" i="2" s="1"/>
  <c r="B58" i="2"/>
  <c r="F58" i="2" s="1" a="1"/>
  <c r="F58" i="2" s="1"/>
  <c r="B648" i="2"/>
  <c r="F648" i="2" s="1" a="1"/>
  <c r="F648" i="2" s="1"/>
  <c r="B647" i="2"/>
  <c r="F647" i="2" s="1" a="1"/>
  <c r="F647" i="2" s="1"/>
  <c r="B68" i="2"/>
  <c r="F68" i="2" s="1" a="1"/>
  <c r="F68" i="2" s="1"/>
  <c r="B65" i="2"/>
  <c r="F65" i="2" s="1" a="1"/>
  <c r="F65" i="2" s="1"/>
  <c r="B584" i="2"/>
  <c r="K388" i="2" a="1"/>
  <c r="K388" i="2" s="1"/>
  <c r="E388" i="2" s="1"/>
  <c r="B76" i="2"/>
  <c r="F76" i="2" s="1" a="1"/>
  <c r="B645" i="2"/>
  <c r="F645" i="2" s="1" a="1"/>
  <c r="F645" i="2" s="1"/>
  <c r="B643" i="2"/>
  <c r="F643" i="2" s="1" a="1"/>
  <c r="F643" i="2" s="1"/>
  <c r="B59" i="2"/>
  <c r="F59" i="2" s="1" a="1"/>
  <c r="F59" i="2" s="1"/>
  <c r="B639" i="2"/>
  <c r="F639" i="2" s="1" a="1"/>
  <c r="F639" i="2" s="1"/>
  <c r="B640" i="2"/>
  <c r="F640" i="2" s="1" a="1"/>
  <c r="F640" i="2" s="1"/>
  <c r="B60" i="2"/>
  <c r="F60" i="2" s="1" a="1"/>
  <c r="B578" i="2"/>
  <c r="F578" i="2" s="1" a="1"/>
  <c r="F578" i="2" s="1"/>
  <c r="B579" i="2"/>
  <c r="B69" i="2"/>
  <c r="B644" i="2"/>
  <c r="F644" i="2" s="1" a="1"/>
  <c r="F644" i="2" s="1"/>
  <c r="B583" i="2"/>
  <c r="F583" i="2" s="1" a="1"/>
  <c r="F583" i="2" s="1"/>
  <c r="K387" i="2" a="1"/>
  <c r="K387" i="2" s="1"/>
  <c r="E387" i="2" s="1"/>
  <c r="B587" i="2"/>
  <c r="F587" i="2" s="1" a="1"/>
  <c r="F587" i="2" s="1"/>
  <c r="B585" i="2"/>
  <c r="B392" i="2"/>
  <c r="B66" i="2"/>
  <c r="F66" i="2" s="1" a="1"/>
  <c r="F66" i="2" s="1"/>
  <c r="B588" i="2"/>
  <c r="F588" i="2" s="1" a="1"/>
  <c r="B589" i="2"/>
  <c r="F589" i="2" s="1" a="1"/>
  <c r="F589" i="2" s="1"/>
  <c r="B635" i="2"/>
  <c r="B646" i="2"/>
  <c r="F646" i="2" s="1" a="1"/>
  <c r="F646" i="2" s="1"/>
  <c r="B74" i="2"/>
  <c r="F74" i="2" s="1" a="1"/>
  <c r="F74" i="2" s="1"/>
  <c r="B637" i="2"/>
  <c r="F637" i="2" s="1" a="1"/>
  <c r="F637" i="2" s="1"/>
  <c r="B577" i="2"/>
  <c r="F67" i="2" a="1"/>
  <c r="F109" i="2" a="1"/>
  <c r="F297" i="2" a="1"/>
  <c r="F392" i="2" a="1"/>
  <c r="F579" i="2" a="1"/>
  <c r="F69" i="2" a="1"/>
  <c r="F585" i="2" a="1"/>
  <c r="H710" i="2"/>
  <c r="G401" i="2"/>
  <c r="G385" i="2"/>
  <c r="G67" i="2"/>
  <c r="F577" i="2" a="1"/>
  <c r="G710" i="2"/>
  <c r="G645" i="2"/>
  <c r="G74" i="2"/>
  <c r="G372" i="2"/>
  <c r="H372" i="2"/>
  <c r="H383" i="2"/>
  <c r="G578" i="2"/>
  <c r="H510" i="2"/>
  <c r="H73" i="2"/>
  <c r="H390" i="2"/>
  <c r="H577" i="2"/>
  <c r="G73" i="2"/>
  <c r="H638" i="2"/>
  <c r="H583" i="2"/>
  <c r="G60" i="2"/>
  <c r="H391" i="2"/>
  <c r="G508" i="2"/>
  <c r="G635" i="2"/>
  <c r="G63" i="2"/>
  <c r="G638" i="2"/>
  <c r="H640" i="2"/>
  <c r="F584" i="2" a="1"/>
  <c r="H76" i="2"/>
  <c r="G66" i="2"/>
  <c r="G64" i="2"/>
  <c r="G510" i="2"/>
  <c r="H401" i="2"/>
  <c r="G365" i="2"/>
  <c r="H641" i="2"/>
  <c r="G70" i="2"/>
  <c r="H14" i="2"/>
  <c r="G463" i="2"/>
  <c r="H392" i="2"/>
  <c r="H64" i="2"/>
  <c r="H637" i="2"/>
  <c r="G68" i="2"/>
  <c r="H588" i="2"/>
  <c r="H202" i="2"/>
  <c r="G636" i="2"/>
  <c r="G583" i="2"/>
  <c r="F635" i="2" a="1"/>
  <c r="G585" i="2"/>
  <c r="H65" i="2"/>
  <c r="H57" i="2"/>
  <c r="G588" i="2"/>
  <c r="G383" i="2"/>
  <c r="G642" i="2"/>
  <c r="G639" i="2"/>
  <c r="G65" i="2"/>
  <c r="H461" i="2"/>
  <c r="G400" i="2"/>
  <c r="H644" i="2"/>
  <c r="H365" i="2"/>
  <c r="G640" i="2"/>
  <c r="G643" i="2"/>
  <c r="G202" i="2"/>
  <c r="H586" i="2"/>
  <c r="G392" i="2"/>
  <c r="H508" i="2"/>
  <c r="H67" i="2"/>
  <c r="G644" i="2"/>
  <c r="G584" i="2"/>
  <c r="G647" i="2"/>
  <c r="H639" i="2"/>
  <c r="H643" i="2"/>
  <c r="H578" i="2"/>
  <c r="G390" i="2"/>
  <c r="H60" i="2"/>
  <c r="G59" i="2"/>
  <c r="H63" i="2"/>
  <c r="H68" i="2"/>
  <c r="G586" i="2"/>
  <c r="G641" i="2"/>
  <c r="G14" i="2"/>
  <c r="H585" i="2"/>
  <c r="G587" i="2"/>
  <c r="H647" i="2"/>
  <c r="G577" i="2"/>
  <c r="H74" i="2"/>
  <c r="G648" i="2"/>
  <c r="F383" i="2" a="1"/>
  <c r="H463" i="2"/>
  <c r="G69" i="2"/>
  <c r="G462" i="2"/>
  <c r="H587" i="2"/>
  <c r="H642" i="2"/>
  <c r="H635" i="2"/>
  <c r="H66" i="2"/>
  <c r="H648" i="2"/>
  <c r="G581" i="2"/>
  <c r="H636" i="2"/>
  <c r="H59" i="2"/>
  <c r="F638" i="2" a="1"/>
  <c r="G57" i="2"/>
  <c r="H385" i="2"/>
  <c r="H400" i="2"/>
  <c r="F627" i="2" a="1"/>
  <c r="H70" i="2"/>
  <c r="H581" i="2"/>
  <c r="G637" i="2"/>
  <c r="G391" i="2"/>
  <c r="H69" i="2"/>
  <c r="H584" i="2"/>
  <c r="H645" i="2"/>
  <c r="G461" i="2"/>
  <c r="H462" i="2"/>
  <c r="G76" i="2"/>
  <c r="K370" i="2" l="1" a="1"/>
  <c r="K370" i="2" s="1"/>
  <c r="E370" i="2" s="1"/>
  <c r="K203" i="2" a="1"/>
  <c r="K203" i="2" s="1"/>
  <c r="E203" i="2" s="1"/>
  <c r="B203" i="2" s="1"/>
  <c r="F203" i="2" s="1" a="1"/>
  <c r="F203" i="2" s="1"/>
  <c r="K456" i="2" a="1"/>
  <c r="K456" i="2" s="1"/>
  <c r="E456" i="2" s="1"/>
  <c r="F638" i="2"/>
  <c r="F383" i="2"/>
  <c r="F297" i="2"/>
  <c r="F109" i="2"/>
  <c r="F584" i="2"/>
  <c r="F627" i="2"/>
  <c r="F259" i="2"/>
  <c r="B462" i="2"/>
  <c r="F462" i="2" s="1" a="1"/>
  <c r="F462" i="2" s="1"/>
  <c r="J749" i="2"/>
  <c r="K748" i="2" s="1" a="1"/>
  <c r="K748" i="2" s="1"/>
  <c r="E748" i="2" s="1"/>
  <c r="K740" i="2" a="1"/>
  <c r="K740" i="2" s="1"/>
  <c r="E740" i="2" s="1"/>
  <c r="K736" i="2" a="1"/>
  <c r="K736" i="2" s="1"/>
  <c r="E736" i="2" s="1"/>
  <c r="K743" i="2" a="1"/>
  <c r="K743" i="2" s="1"/>
  <c r="E743" i="2" s="1"/>
  <c r="K200" i="2" a="1"/>
  <c r="K200" i="2" s="1"/>
  <c r="E200" i="2" s="1"/>
  <c r="J156" i="2"/>
  <c r="K199" i="2" a="1"/>
  <c r="K199" i="2" s="1"/>
  <c r="E199" i="2" s="1"/>
  <c r="J358" i="2"/>
  <c r="K198" i="2" a="1"/>
  <c r="K198" i="2" s="1"/>
  <c r="E198" i="2" s="1"/>
  <c r="J125" i="2"/>
  <c r="B365" i="2"/>
  <c r="K201" i="2" a="1"/>
  <c r="K201" i="2" s="1"/>
  <c r="E201" i="2" s="1"/>
  <c r="J521" i="2"/>
  <c r="B463" i="2"/>
  <c r="F463" i="2" s="1" a="1"/>
  <c r="K205" i="2" a="1"/>
  <c r="K205" i="2" s="1"/>
  <c r="E205" i="2" s="1"/>
  <c r="J264" i="2"/>
  <c r="J465" i="2"/>
  <c r="K458" i="2" a="1"/>
  <c r="K458" i="2" s="1"/>
  <c r="E458" i="2" s="1"/>
  <c r="K373" i="2" a="1"/>
  <c r="K373" i="2" s="1"/>
  <c r="E373" i="2" s="1"/>
  <c r="K369" i="2" a="1"/>
  <c r="K369" i="2" s="1"/>
  <c r="E369" i="2" s="1"/>
  <c r="B370" i="2" s="1"/>
  <c r="F370" i="2" s="1" a="1"/>
  <c r="F370" i="2" s="1"/>
  <c r="K371" i="2" a="1"/>
  <c r="K371" i="2" s="1"/>
  <c r="E371" i="2" s="1"/>
  <c r="B372" i="2" s="1"/>
  <c r="F372" i="2" s="1" a="1"/>
  <c r="F372" i="2" s="1"/>
  <c r="K366" i="2" a="1"/>
  <c r="K366" i="2" s="1"/>
  <c r="E366" i="2" s="1"/>
  <c r="K206" i="2" a="1"/>
  <c r="K206" i="2" s="1"/>
  <c r="E206" i="2" s="1"/>
  <c r="K204" i="2" a="1"/>
  <c r="K204" i="2" s="1"/>
  <c r="E204" i="2" s="1"/>
  <c r="J720" i="2"/>
  <c r="K197" i="2" a="1"/>
  <c r="K197" i="2" s="1"/>
  <c r="E197" i="2" s="1"/>
  <c r="J221" i="2"/>
  <c r="K212" i="2" s="1" a="1"/>
  <c r="K212" i="2" s="1"/>
  <c r="E212" i="2" s="1"/>
  <c r="J507" i="2"/>
  <c r="K506" i="2" s="1" a="1"/>
  <c r="K506" i="2" s="1"/>
  <c r="E506" i="2" s="1"/>
  <c r="K500" i="2" a="1"/>
  <c r="K500" i="2" s="1"/>
  <c r="E500" i="2" s="1"/>
  <c r="J134" i="2"/>
  <c r="J195" i="2"/>
  <c r="K194" i="2" s="1" a="1"/>
  <c r="K194" i="2" s="1"/>
  <c r="E194" i="2" s="1"/>
  <c r="J317" i="2"/>
  <c r="J318" i="2" s="1"/>
  <c r="J319" i="2" s="1"/>
  <c r="J320" i="2" s="1"/>
  <c r="J321" i="2" s="1"/>
  <c r="J322" i="2" s="1"/>
  <c r="J323" i="2" s="1"/>
  <c r="K302" i="2" a="1"/>
  <c r="K302" i="2" s="1"/>
  <c r="E302" i="2" s="1"/>
  <c r="F515" i="2"/>
  <c r="F585" i="2"/>
  <c r="F392" i="2"/>
  <c r="F69" i="2"/>
  <c r="F579" i="2"/>
  <c r="B511" i="2"/>
  <c r="F511" i="2" s="1" a="1"/>
  <c r="F511" i="2" s="1"/>
  <c r="B510" i="2"/>
  <c r="F510" i="2" s="1" a="1"/>
  <c r="F510" i="2" s="1"/>
  <c r="J179" i="2"/>
  <c r="J658" i="2"/>
  <c r="K651" i="2" s="1" a="1"/>
  <c r="K651" i="2" s="1"/>
  <c r="E651" i="2" s="1"/>
  <c r="K174" i="2" a="1"/>
  <c r="K174" i="2" s="1"/>
  <c r="E174" i="2" s="1"/>
  <c r="J82" i="2"/>
  <c r="J546" i="2"/>
  <c r="K173" i="2" a="1"/>
  <c r="K173" i="2" s="1"/>
  <c r="E173" i="2" s="1"/>
  <c r="B14" i="2"/>
  <c r="B15" i="2"/>
  <c r="F15" i="2" s="1" a="1"/>
  <c r="F15" i="2" s="1"/>
  <c r="J601" i="2"/>
  <c r="K175" i="2" a="1"/>
  <c r="K175" i="2" s="1"/>
  <c r="E175" i="2" s="1"/>
  <c r="B710" i="2"/>
  <c r="F710" i="2" s="1" a="1"/>
  <c r="B711" i="2"/>
  <c r="F711" i="2" s="1" a="1"/>
  <c r="F711" i="2" s="1"/>
  <c r="B509" i="2"/>
  <c r="F509" i="2" s="1" a="1"/>
  <c r="F509" i="2" s="1"/>
  <c r="B401" i="2"/>
  <c r="F582" i="2"/>
  <c r="F76" i="2"/>
  <c r="F67" i="2"/>
  <c r="F593" i="2"/>
  <c r="F588" i="2"/>
  <c r="F60" i="2"/>
  <c r="F626" i="2"/>
  <c r="J332" i="2"/>
  <c r="J409" i="2"/>
  <c r="F635" i="2"/>
  <c r="F577" i="2"/>
  <c r="B388" i="2"/>
  <c r="K384" i="2" a="1"/>
  <c r="K384" i="2" s="1"/>
  <c r="E384" i="2" s="1"/>
  <c r="K394" i="2" a="1"/>
  <c r="K394" i="2" s="1"/>
  <c r="E394" i="2" s="1"/>
  <c r="K396" i="2" a="1"/>
  <c r="K396" i="2" s="1"/>
  <c r="E396" i="2" s="1"/>
  <c r="K395" i="2" a="1"/>
  <c r="K395" i="2" s="1"/>
  <c r="E395" i="2" s="1"/>
  <c r="K397" i="2" a="1"/>
  <c r="K397" i="2" s="1"/>
  <c r="E397" i="2" s="1"/>
  <c r="K386" i="2" a="1"/>
  <c r="K386" i="2" s="1"/>
  <c r="E386" i="2" s="1"/>
  <c r="B387" i="2" s="1"/>
  <c r="F387" i="2" s="1" a="1"/>
  <c r="K399" i="2" a="1"/>
  <c r="K399" i="2" s="1"/>
  <c r="E399" i="2" s="1"/>
  <c r="K398" i="2" a="1"/>
  <c r="K398" i="2" s="1"/>
  <c r="E398" i="2" s="1"/>
  <c r="K389" i="2" a="1"/>
  <c r="K389" i="2" s="1"/>
  <c r="E389" i="2" s="1"/>
  <c r="K393" i="2" a="1"/>
  <c r="K393" i="2" s="1"/>
  <c r="E393" i="2" s="1"/>
  <c r="F14" i="2" a="1"/>
  <c r="H200" i="2"/>
  <c r="F388" i="2" a="1"/>
  <c r="G387" i="2"/>
  <c r="G205" i="2"/>
  <c r="G369" i="2"/>
  <c r="H203" i="2"/>
  <c r="H205" i="2"/>
  <c r="G740" i="2"/>
  <c r="G201" i="2"/>
  <c r="H206" i="2"/>
  <c r="H743" i="2"/>
  <c r="H212" i="2"/>
  <c r="G373" i="2"/>
  <c r="H651" i="2"/>
  <c r="H370" i="2"/>
  <c r="H198" i="2"/>
  <c r="G194" i="2"/>
  <c r="G366" i="2"/>
  <c r="H173" i="2"/>
  <c r="G197" i="2"/>
  <c r="G370" i="2"/>
  <c r="H369" i="2"/>
  <c r="H506" i="2"/>
  <c r="G212" i="2"/>
  <c r="G199" i="2"/>
  <c r="H199" i="2"/>
  <c r="G458" i="2"/>
  <c r="H500" i="2"/>
  <c r="H736" i="2"/>
  <c r="G203" i="2"/>
  <c r="H371" i="2"/>
  <c r="H387" i="2"/>
  <c r="G174" i="2"/>
  <c r="G500" i="2"/>
  <c r="G748" i="2"/>
  <c r="G175" i="2"/>
  <c r="G456" i="2"/>
  <c r="G371" i="2"/>
  <c r="G206" i="2"/>
  <c r="H456" i="2"/>
  <c r="H740" i="2"/>
  <c r="G743" i="2"/>
  <c r="G651" i="2"/>
  <c r="H388" i="2"/>
  <c r="G388" i="2"/>
  <c r="H197" i="2"/>
  <c r="H175" i="2"/>
  <c r="H366" i="2"/>
  <c r="G506" i="2"/>
  <c r="G173" i="2"/>
  <c r="F401" i="2" a="1"/>
  <c r="G302" i="2"/>
  <c r="H194" i="2"/>
  <c r="G204" i="2"/>
  <c r="H373" i="2"/>
  <c r="G200" i="2"/>
  <c r="H748" i="2"/>
  <c r="H201" i="2"/>
  <c r="F365" i="2" a="1"/>
  <c r="H458" i="2"/>
  <c r="H204" i="2"/>
  <c r="H302" i="2"/>
  <c r="G736" i="2"/>
  <c r="G198" i="2"/>
  <c r="H174" i="2"/>
  <c r="K190" i="2" l="1" a="1"/>
  <c r="K190" i="2" s="1"/>
  <c r="E190" i="2" s="1"/>
  <c r="K215" i="2" a="1"/>
  <c r="K215" i="2" s="1"/>
  <c r="E215" i="2" s="1"/>
  <c r="B216" i="2" s="1"/>
  <c r="F216" i="2" s="1" a="1"/>
  <c r="F216" i="2" s="1"/>
  <c r="K216" i="2" a="1"/>
  <c r="K216" i="2" s="1"/>
  <c r="E216" i="2" s="1"/>
  <c r="K499" i="2" a="1"/>
  <c r="K499" i="2" s="1"/>
  <c r="E499" i="2" s="1"/>
  <c r="K214" i="2" a="1"/>
  <c r="K214" i="2" s="1"/>
  <c r="E214" i="2" s="1"/>
  <c r="K308" i="2" a="1"/>
  <c r="K308" i="2" s="1"/>
  <c r="E308" i="2" s="1"/>
  <c r="K210" i="2" a="1"/>
  <c r="K210" i="2" s="1"/>
  <c r="E210" i="2" s="1"/>
  <c r="K213" i="2" a="1"/>
  <c r="K213" i="2" s="1"/>
  <c r="E213" i="2" s="1"/>
  <c r="K218" i="2" a="1"/>
  <c r="K218" i="2" s="1"/>
  <c r="E218" i="2" s="1"/>
  <c r="K504" i="2" a="1"/>
  <c r="K504" i="2" s="1"/>
  <c r="E504" i="2" s="1"/>
  <c r="K220" i="2" a="1"/>
  <c r="K220" i="2" s="1"/>
  <c r="E220" i="2" s="1"/>
  <c r="K501" i="2" a="1"/>
  <c r="K501" i="2" s="1"/>
  <c r="E501" i="2" s="1"/>
  <c r="B501" i="2" s="1"/>
  <c r="F501" i="2" s="1" a="1"/>
  <c r="F501" i="2" s="1"/>
  <c r="F365" i="2"/>
  <c r="F388" i="2"/>
  <c r="F463" i="2"/>
  <c r="F401" i="2"/>
  <c r="B215" i="2"/>
  <c r="F215" i="2" s="1" a="1"/>
  <c r="F215" i="2" s="1"/>
  <c r="K742" i="2" a="1"/>
  <c r="K742" i="2" s="1"/>
  <c r="E742" i="2" s="1"/>
  <c r="K192" i="2" a="1"/>
  <c r="K192" i="2" s="1"/>
  <c r="E192" i="2" s="1"/>
  <c r="J721" i="2"/>
  <c r="K720" i="2" s="1" a="1"/>
  <c r="K720" i="2" s="1"/>
  <c r="E720" i="2" s="1"/>
  <c r="J466" i="2"/>
  <c r="B199" i="2"/>
  <c r="F199" i="2" s="1" a="1"/>
  <c r="F199" i="2" s="1"/>
  <c r="K744" i="2" a="1"/>
  <c r="K744" i="2" s="1"/>
  <c r="E744" i="2" s="1"/>
  <c r="J135" i="2"/>
  <c r="K746" i="2" a="1"/>
  <c r="K746" i="2" s="1"/>
  <c r="E746" i="2" s="1"/>
  <c r="K654" i="2" a="1"/>
  <c r="K654" i="2" s="1"/>
  <c r="E654" i="2" s="1"/>
  <c r="B213" i="2"/>
  <c r="F213" i="2" s="1" a="1"/>
  <c r="F213" i="2" s="1"/>
  <c r="J265" i="2"/>
  <c r="J157" i="2"/>
  <c r="K156" i="2" s="1" a="1"/>
  <c r="K156" i="2" s="1"/>
  <c r="E156" i="2" s="1"/>
  <c r="K749" i="2" a="1"/>
  <c r="K749" i="2" s="1"/>
  <c r="E749" i="2" s="1"/>
  <c r="K234" i="2" a="1"/>
  <c r="K234" i="2" s="1"/>
  <c r="E234" i="2" s="1"/>
  <c r="K667" i="2" a="1"/>
  <c r="K667" i="2" s="1"/>
  <c r="E667" i="2" s="1"/>
  <c r="K691" i="2" a="1"/>
  <c r="K691" i="2" s="1"/>
  <c r="E691" i="2" s="1"/>
  <c r="K233" i="2" a="1"/>
  <c r="K233" i="2" s="1"/>
  <c r="E233" i="2" s="1"/>
  <c r="K12" i="2" a="1"/>
  <c r="K12" i="2" s="1"/>
  <c r="E12" i="2" s="1"/>
  <c r="K94" i="2" a="1"/>
  <c r="K94" i="2" s="1"/>
  <c r="E94" i="2" s="1"/>
  <c r="K95" i="2" a="1"/>
  <c r="K95" i="2" s="1"/>
  <c r="E95" i="2" s="1"/>
  <c r="K252" i="2" a="1"/>
  <c r="K252" i="2" s="1"/>
  <c r="E252" i="2" s="1"/>
  <c r="K665" i="2" a="1"/>
  <c r="K665" i="2" s="1"/>
  <c r="E665" i="2" s="1"/>
  <c r="K607" i="2" a="1"/>
  <c r="K607" i="2" s="1"/>
  <c r="E607" i="2" s="1"/>
  <c r="K96" i="2" a="1"/>
  <c r="K96" i="2" s="1"/>
  <c r="E96" i="2" s="1"/>
  <c r="K604" i="2" a="1"/>
  <c r="K604" i="2" s="1"/>
  <c r="E604" i="2" s="1"/>
  <c r="K605" i="2" a="1"/>
  <c r="K605" i="2" s="1"/>
  <c r="E605" i="2" s="1"/>
  <c r="K249" i="2" a="1"/>
  <c r="K249" i="2" s="1"/>
  <c r="E249" i="2" s="1"/>
  <c r="K250" i="2" a="1"/>
  <c r="K250" i="2" s="1"/>
  <c r="E250" i="2" s="1"/>
  <c r="K196" i="2" a="1"/>
  <c r="K196" i="2" s="1"/>
  <c r="E196" i="2" s="1"/>
  <c r="B197" i="2" s="1"/>
  <c r="K253" i="2" a="1"/>
  <c r="K253" i="2" s="1"/>
  <c r="E253" i="2" s="1"/>
  <c r="K140" i="2" a="1"/>
  <c r="K140" i="2" s="1"/>
  <c r="E140" i="2" s="1"/>
  <c r="K139" i="2" a="1"/>
  <c r="K139" i="2" s="1"/>
  <c r="E139" i="2" s="1"/>
  <c r="K251" i="2" a="1"/>
  <c r="K251" i="2" s="1"/>
  <c r="E251" i="2" s="1"/>
  <c r="K97" i="2" a="1"/>
  <c r="K97" i="2" s="1"/>
  <c r="E97" i="2" s="1"/>
  <c r="K208" i="2" a="1"/>
  <c r="K208" i="2" s="1"/>
  <c r="E208" i="2" s="1"/>
  <c r="K738" i="2" a="1"/>
  <c r="K738" i="2" s="1"/>
  <c r="E738" i="2" s="1"/>
  <c r="K248" i="2" a="1"/>
  <c r="K248" i="2" s="1"/>
  <c r="E248" i="2" s="1"/>
  <c r="K739" i="2" a="1"/>
  <c r="K739" i="2" s="1"/>
  <c r="E739" i="2" s="1"/>
  <c r="B740" i="2" s="1"/>
  <c r="F740" i="2" s="1" a="1"/>
  <c r="F740" i="2" s="1"/>
  <c r="K457" i="2" a="1"/>
  <c r="K457" i="2" s="1"/>
  <c r="E457" i="2" s="1"/>
  <c r="K98" i="2" a="1"/>
  <c r="K98" i="2" s="1"/>
  <c r="E98" i="2" s="1"/>
  <c r="K254" i="2" a="1"/>
  <c r="K254" i="2" s="1"/>
  <c r="E254" i="2" s="1"/>
  <c r="K495" i="2" a="1"/>
  <c r="K495" i="2" s="1"/>
  <c r="E495" i="2" s="1"/>
  <c r="K247" i="2" a="1"/>
  <c r="K247" i="2" s="1"/>
  <c r="E247" i="2" s="1"/>
  <c r="K207" i="2" a="1"/>
  <c r="K207" i="2" s="1"/>
  <c r="E207" i="2" s="1"/>
  <c r="K255" i="2" a="1"/>
  <c r="K255" i="2" s="1"/>
  <c r="E255" i="2" s="1"/>
  <c r="K105" i="2" a="1"/>
  <c r="K105" i="2" s="1"/>
  <c r="E105" i="2" s="1"/>
  <c r="K455" i="2" a="1"/>
  <c r="K455" i="2" s="1"/>
  <c r="E455" i="2" s="1"/>
  <c r="K102" i="2" a="1"/>
  <c r="K102" i="2" s="1"/>
  <c r="E102" i="2" s="1"/>
  <c r="K187" i="2" a="1"/>
  <c r="K187" i="2" s="1"/>
  <c r="E187" i="2" s="1"/>
  <c r="K209" i="2" a="1"/>
  <c r="K209" i="2" s="1"/>
  <c r="E209" i="2" s="1"/>
  <c r="B210" i="2" s="1"/>
  <c r="F210" i="2" s="1" a="1"/>
  <c r="F210" i="2" s="1"/>
  <c r="K185" i="2" a="1"/>
  <c r="K185" i="2" s="1"/>
  <c r="E185" i="2" s="1"/>
  <c r="K367" i="2" a="1"/>
  <c r="K367" i="2" s="1"/>
  <c r="E367" i="2" s="1"/>
  <c r="K99" i="2" a="1"/>
  <c r="K99" i="2" s="1"/>
  <c r="E99" i="2" s="1"/>
  <c r="K106" i="2" a="1"/>
  <c r="K106" i="2" s="1"/>
  <c r="E106" i="2" s="1"/>
  <c r="K741" i="2" a="1"/>
  <c r="K741" i="2" s="1"/>
  <c r="E741" i="2" s="1"/>
  <c r="K150" i="2" a="1"/>
  <c r="K150" i="2" s="1"/>
  <c r="E150" i="2" s="1"/>
  <c r="K497" i="2" a="1"/>
  <c r="K497" i="2" s="1"/>
  <c r="E497" i="2" s="1"/>
  <c r="K459" i="2" a="1"/>
  <c r="K459" i="2" s="1"/>
  <c r="E459" i="2" s="1"/>
  <c r="K714" i="2" a="1"/>
  <c r="K714" i="2" s="1"/>
  <c r="E714" i="2" s="1"/>
  <c r="K494" i="2" a="1"/>
  <c r="K494" i="2" s="1"/>
  <c r="E494" i="2" s="1"/>
  <c r="K149" i="2" a="1"/>
  <c r="K149" i="2" s="1"/>
  <c r="E149" i="2" s="1"/>
  <c r="K306" i="2" a="1"/>
  <c r="K306" i="2" s="1"/>
  <c r="E306" i="2" s="1"/>
  <c r="K146" i="2" a="1"/>
  <c r="K146" i="2" s="1"/>
  <c r="E146" i="2" s="1"/>
  <c r="K186" i="2" a="1"/>
  <c r="K186" i="2" s="1"/>
  <c r="E186" i="2" s="1"/>
  <c r="K147" i="2" a="1"/>
  <c r="K147" i="2" s="1"/>
  <c r="E147" i="2" s="1"/>
  <c r="K498" i="2" a="1"/>
  <c r="K498" i="2" s="1"/>
  <c r="E498" i="2" s="1"/>
  <c r="B499" i="2" s="1"/>
  <c r="F499" i="2" s="1" a="1"/>
  <c r="K188" i="2" a="1"/>
  <c r="K188" i="2" s="1"/>
  <c r="E188" i="2" s="1"/>
  <c r="K496" i="2" a="1"/>
  <c r="K496" i="2" s="1"/>
  <c r="E496" i="2" s="1"/>
  <c r="K745" i="2" a="1"/>
  <c r="K745" i="2" s="1"/>
  <c r="E745" i="2" s="1"/>
  <c r="K310" i="2" a="1"/>
  <c r="K310" i="2" s="1"/>
  <c r="E310" i="2" s="1"/>
  <c r="K305" i="2" a="1"/>
  <c r="K305" i="2" s="1"/>
  <c r="E305" i="2" s="1"/>
  <c r="K303" i="2" a="1"/>
  <c r="K303" i="2" s="1"/>
  <c r="E303" i="2" s="1"/>
  <c r="K368" i="2" a="1"/>
  <c r="K368" i="2" s="1"/>
  <c r="E368" i="2" s="1"/>
  <c r="B369" i="2" s="1"/>
  <c r="F369" i="2" s="1" a="1"/>
  <c r="F369" i="2" s="1"/>
  <c r="K189" i="2" a="1"/>
  <c r="K189" i="2" s="1"/>
  <c r="E189" i="2" s="1"/>
  <c r="B190" i="2" s="1"/>
  <c r="F190" i="2" s="1" a="1"/>
  <c r="F190" i="2" s="1"/>
  <c r="K460" i="2" a="1"/>
  <c r="K460" i="2" s="1"/>
  <c r="E460" i="2" s="1"/>
  <c r="K307" i="2" a="1"/>
  <c r="K307" i="2" s="1"/>
  <c r="E307" i="2" s="1"/>
  <c r="B308" i="2" s="1"/>
  <c r="F308" i="2" s="1" a="1"/>
  <c r="F308" i="2" s="1"/>
  <c r="J602" i="2"/>
  <c r="K597" i="2" s="1" a="1"/>
  <c r="K597" i="2" s="1"/>
  <c r="E597" i="2" s="1"/>
  <c r="J180" i="2"/>
  <c r="B500" i="2"/>
  <c r="F500" i="2" s="1" a="1"/>
  <c r="F500" i="2" s="1"/>
  <c r="B204" i="2"/>
  <c r="F204" i="2" s="1" a="1"/>
  <c r="F204" i="2" s="1"/>
  <c r="B205" i="2"/>
  <c r="F205" i="2" s="1" a="1"/>
  <c r="F205" i="2" s="1"/>
  <c r="J126" i="2"/>
  <c r="K195" i="2" a="1"/>
  <c r="K195" i="2" s="1"/>
  <c r="E195" i="2" s="1"/>
  <c r="K193" i="2" a="1"/>
  <c r="K193" i="2" s="1"/>
  <c r="E193" i="2" s="1"/>
  <c r="K650" i="2" a="1"/>
  <c r="K650" i="2" s="1"/>
  <c r="E650" i="2" s="1"/>
  <c r="K653" i="2" a="1"/>
  <c r="K653" i="2" s="1"/>
  <c r="E653" i="2" s="1"/>
  <c r="B206" i="2"/>
  <c r="F206" i="2" s="1" a="1"/>
  <c r="B198" i="2"/>
  <c r="F198" i="2" s="1" a="1"/>
  <c r="F198" i="2" s="1"/>
  <c r="B201" i="2"/>
  <c r="F201" i="2" s="1" a="1"/>
  <c r="F201" i="2" s="1"/>
  <c r="B200" i="2"/>
  <c r="F200" i="2" s="1" a="1"/>
  <c r="F200" i="2" s="1"/>
  <c r="B202" i="2"/>
  <c r="K652" i="2" a="1"/>
  <c r="K652" i="2" s="1"/>
  <c r="E652" i="2" s="1"/>
  <c r="K502" i="2" a="1"/>
  <c r="K502" i="2" s="1"/>
  <c r="E502" i="2" s="1"/>
  <c r="J222" i="2"/>
  <c r="K219" i="2" a="1"/>
  <c r="K219" i="2" s="1"/>
  <c r="E219" i="2" s="1"/>
  <c r="B220" i="2" s="1"/>
  <c r="F220" i="2" s="1" a="1"/>
  <c r="F220" i="2" s="1"/>
  <c r="K211" i="2" a="1"/>
  <c r="K211" i="2" s="1"/>
  <c r="E211" i="2" s="1"/>
  <c r="B212" i="2" s="1"/>
  <c r="F212" i="2" s="1" a="1"/>
  <c r="K217" i="2" a="1"/>
  <c r="K217" i="2" s="1"/>
  <c r="E217" i="2" s="1"/>
  <c r="B218" i="2" s="1"/>
  <c r="F218" i="2" s="1" a="1"/>
  <c r="F218" i="2" s="1"/>
  <c r="B366" i="2"/>
  <c r="F366" i="2" s="1" a="1"/>
  <c r="F366" i="2" s="1"/>
  <c r="B743" i="2"/>
  <c r="F743" i="2" s="1" a="1"/>
  <c r="F743" i="2" s="1"/>
  <c r="K191" i="2" a="1"/>
  <c r="K191" i="2" s="1"/>
  <c r="E191" i="2" s="1"/>
  <c r="K309" i="2" a="1"/>
  <c r="K309" i="2" s="1"/>
  <c r="E309" i="2" s="1"/>
  <c r="K503" i="2" a="1"/>
  <c r="K503" i="2" s="1"/>
  <c r="E503" i="2" s="1"/>
  <c r="B371" i="2"/>
  <c r="F371" i="2" s="1" a="1"/>
  <c r="F371" i="2" s="1"/>
  <c r="B302" i="2"/>
  <c r="F302" i="2" s="1" a="1"/>
  <c r="F302" i="2" s="1"/>
  <c r="K737" i="2" a="1"/>
  <c r="K737" i="2" s="1"/>
  <c r="E737" i="2" s="1"/>
  <c r="B737" i="2" s="1"/>
  <c r="F737" i="2" s="1" a="1"/>
  <c r="F737" i="2" s="1"/>
  <c r="K507" i="2" a="1"/>
  <c r="K507" i="2" s="1"/>
  <c r="E507" i="2" s="1"/>
  <c r="K505" i="2" a="1"/>
  <c r="K505" i="2" s="1"/>
  <c r="E505" i="2" s="1"/>
  <c r="B506" i="2" s="1"/>
  <c r="F506" i="2" s="1" a="1"/>
  <c r="F506" i="2" s="1"/>
  <c r="B373" i="2"/>
  <c r="F373" i="2" s="1" a="1"/>
  <c r="F373" i="2" s="1"/>
  <c r="B374" i="2"/>
  <c r="B214" i="2"/>
  <c r="F214" i="2" s="1" a="1"/>
  <c r="F214" i="2" s="1"/>
  <c r="B459" i="2"/>
  <c r="F459" i="2" s="1" a="1"/>
  <c r="F459" i="2" s="1"/>
  <c r="B458" i="2"/>
  <c r="F458" i="2" s="1" a="1"/>
  <c r="F458" i="2" s="1"/>
  <c r="J522" i="2"/>
  <c r="J359" i="2"/>
  <c r="K356" i="2" s="1" a="1"/>
  <c r="K356" i="2" s="1"/>
  <c r="E356" i="2" s="1"/>
  <c r="K735" i="2" a="1"/>
  <c r="K735" i="2" s="1"/>
  <c r="E735" i="2" s="1"/>
  <c r="K747" i="2" a="1"/>
  <c r="K747" i="2" s="1"/>
  <c r="E747" i="2" s="1"/>
  <c r="K600" i="2" a="1"/>
  <c r="K600" i="2" s="1"/>
  <c r="E600" i="2" s="1"/>
  <c r="F710" i="2"/>
  <c r="F14" i="2"/>
  <c r="F387" i="2"/>
  <c r="J547" i="2"/>
  <c r="J83" i="2"/>
  <c r="J659" i="2"/>
  <c r="B173" i="2"/>
  <c r="B174" i="2"/>
  <c r="F174" i="2" s="1" a="1"/>
  <c r="F174" i="2" s="1"/>
  <c r="K404" i="2" a="1"/>
  <c r="K404" i="2" s="1"/>
  <c r="E404" i="2" s="1"/>
  <c r="K402" i="2" a="1"/>
  <c r="K402" i="2" s="1"/>
  <c r="E402" i="2" s="1"/>
  <c r="K405" i="2" a="1"/>
  <c r="K405" i="2" s="1"/>
  <c r="E405" i="2" s="1"/>
  <c r="B175" i="2"/>
  <c r="F175" i="2" s="1" a="1"/>
  <c r="F175" i="2" s="1"/>
  <c r="K601" i="2" a="1"/>
  <c r="K601" i="2" s="1"/>
  <c r="E601" i="2" s="1"/>
  <c r="K599" i="2" a="1"/>
  <c r="K599" i="2" s="1"/>
  <c r="E599" i="2" s="1"/>
  <c r="K406" i="2" a="1"/>
  <c r="K406" i="2" s="1"/>
  <c r="E406" i="2" s="1"/>
  <c r="K403" i="2" a="1"/>
  <c r="K403" i="2" s="1"/>
  <c r="E403" i="2" s="1"/>
  <c r="J410" i="2"/>
  <c r="J333" i="2"/>
  <c r="B393" i="2"/>
  <c r="F393" i="2" s="1" a="1"/>
  <c r="F393" i="2" s="1"/>
  <c r="B389" i="2"/>
  <c r="F389" i="2" s="1" a="1"/>
  <c r="F389" i="2" s="1"/>
  <c r="B390" i="2"/>
  <c r="F390" i="2" s="1" a="1"/>
  <c r="B398" i="2"/>
  <c r="F398" i="2" s="1" a="1"/>
  <c r="F398" i="2" s="1"/>
  <c r="B399" i="2"/>
  <c r="F399" i="2" s="1" a="1"/>
  <c r="F399" i="2" s="1"/>
  <c r="B400" i="2"/>
  <c r="F400" i="2" s="1" a="1"/>
  <c r="B386" i="2"/>
  <c r="F386" i="2" s="1" a="1"/>
  <c r="F386" i="2" s="1"/>
  <c r="B397" i="2"/>
  <c r="F397" i="2" s="1" a="1"/>
  <c r="F397" i="2" s="1"/>
  <c r="B395" i="2"/>
  <c r="F395" i="2" s="1" a="1"/>
  <c r="F395" i="2" s="1"/>
  <c r="B396" i="2"/>
  <c r="B394" i="2"/>
  <c r="B384" i="2"/>
  <c r="F384" i="2" s="1" a="1"/>
  <c r="F384" i="2" s="1"/>
  <c r="B385" i="2"/>
  <c r="F385" i="2" s="1" a="1"/>
  <c r="F197" i="2" a="1"/>
  <c r="F202" i="2" a="1"/>
  <c r="F396" i="2" a="1"/>
  <c r="F173" i="2" a="1"/>
  <c r="H96" i="2"/>
  <c r="G248" i="2"/>
  <c r="G211" i="2"/>
  <c r="H737" i="2"/>
  <c r="G210" i="2"/>
  <c r="H459" i="2"/>
  <c r="G605" i="2"/>
  <c r="G652" i="2"/>
  <c r="G219" i="2"/>
  <c r="G507" i="2"/>
  <c r="G188" i="2"/>
  <c r="G402" i="2"/>
  <c r="H398" i="2"/>
  <c r="G650" i="2"/>
  <c r="H309" i="2"/>
  <c r="G501" i="2"/>
  <c r="G653" i="2"/>
  <c r="H501" i="2"/>
  <c r="G505" i="2"/>
  <c r="G308" i="2"/>
  <c r="G504" i="2"/>
  <c r="G397" i="2"/>
  <c r="H749" i="2"/>
  <c r="H393" i="2"/>
  <c r="H193" i="2"/>
  <c r="H306" i="2"/>
  <c r="G190" i="2"/>
  <c r="G494" i="2"/>
  <c r="H399" i="2"/>
  <c r="G497" i="2"/>
  <c r="H94" i="2"/>
  <c r="G367" i="2"/>
  <c r="H139" i="2"/>
  <c r="H742" i="2"/>
  <c r="G457" i="2"/>
  <c r="G249" i="2"/>
  <c r="H386" i="2"/>
  <c r="H720" i="2"/>
  <c r="G96" i="2"/>
  <c r="G746" i="2"/>
  <c r="G306" i="2"/>
  <c r="G193" i="2"/>
  <c r="G140" i="2"/>
  <c r="G139" i="2"/>
  <c r="H607" i="2"/>
  <c r="G192" i="2"/>
  <c r="H98" i="2"/>
  <c r="G745" i="2"/>
  <c r="H650" i="2"/>
  <c r="G186" i="2"/>
  <c r="G307" i="2"/>
  <c r="F394" i="2" a="1"/>
  <c r="H253" i="2"/>
  <c r="H190" i="2"/>
  <c r="H254" i="2"/>
  <c r="G247" i="2"/>
  <c r="H214" i="2"/>
  <c r="H457" i="2"/>
  <c r="G502" i="2"/>
  <c r="G106" i="2"/>
  <c r="G600" i="2"/>
  <c r="G95" i="2"/>
  <c r="G389" i="2"/>
  <c r="G147" i="2"/>
  <c r="H303" i="2"/>
  <c r="G196" i="2"/>
  <c r="F374" i="2" a="1"/>
  <c r="G460" i="2"/>
  <c r="H207" i="2"/>
  <c r="H189" i="2"/>
  <c r="G97" i="2"/>
  <c r="H496" i="2"/>
  <c r="H404" i="2"/>
  <c r="H714" i="2"/>
  <c r="H213" i="2"/>
  <c r="H460" i="2"/>
  <c r="H146" i="2"/>
  <c r="H744" i="2"/>
  <c r="H652" i="2"/>
  <c r="G499" i="2"/>
  <c r="H106" i="2"/>
  <c r="G215" i="2"/>
  <c r="H507" i="2"/>
  <c r="G150" i="2"/>
  <c r="H665" i="2"/>
  <c r="H746" i="2"/>
  <c r="H310" i="2"/>
  <c r="H503" i="2"/>
  <c r="G98" i="2"/>
  <c r="H150" i="2"/>
  <c r="G604" i="2"/>
  <c r="H395" i="2"/>
  <c r="G233" i="2"/>
  <c r="G305" i="2"/>
  <c r="G396" i="2"/>
  <c r="G254" i="2"/>
  <c r="H208" i="2"/>
  <c r="H215" i="2"/>
  <c r="G405" i="2"/>
  <c r="G156" i="2"/>
  <c r="H741" i="2"/>
  <c r="H97" i="2"/>
  <c r="H356" i="2"/>
  <c r="H192" i="2"/>
  <c r="H307" i="2"/>
  <c r="G356" i="2"/>
  <c r="G187" i="2"/>
  <c r="H95" i="2"/>
  <c r="H396" i="2"/>
  <c r="H99" i="2"/>
  <c r="G665" i="2"/>
  <c r="H739" i="2"/>
  <c r="H367" i="2"/>
  <c r="G217" i="2"/>
  <c r="H735" i="2"/>
  <c r="H402" i="2"/>
  <c r="H187" i="2"/>
  <c r="H252" i="2"/>
  <c r="H600" i="2"/>
  <c r="H599" i="2"/>
  <c r="H691" i="2"/>
  <c r="H505" i="2"/>
  <c r="H389" i="2"/>
  <c r="H219" i="2"/>
  <c r="H216" i="2"/>
  <c r="H654" i="2"/>
  <c r="H368" i="2"/>
  <c r="G738" i="2"/>
  <c r="H745" i="2"/>
  <c r="G220" i="2"/>
  <c r="H210" i="2"/>
  <c r="G403" i="2"/>
  <c r="G607" i="2"/>
  <c r="G667" i="2"/>
  <c r="H251" i="2"/>
  <c r="H499" i="2"/>
  <c r="G309" i="2"/>
  <c r="H502" i="2"/>
  <c r="G384" i="2"/>
  <c r="H605" i="2"/>
  <c r="H105" i="2"/>
  <c r="G601" i="2"/>
  <c r="H234" i="2"/>
  <c r="G368" i="2"/>
  <c r="H248" i="2"/>
  <c r="H653" i="2"/>
  <c r="G393" i="2"/>
  <c r="G386" i="2"/>
  <c r="G105" i="2"/>
  <c r="G250" i="2"/>
  <c r="G398" i="2"/>
  <c r="H217" i="2"/>
  <c r="H497" i="2"/>
  <c r="G216" i="2"/>
  <c r="G744" i="2"/>
  <c r="H667" i="2"/>
  <c r="H156" i="2"/>
  <c r="G735" i="2"/>
  <c r="G208" i="2"/>
  <c r="G691" i="2"/>
  <c r="H247" i="2"/>
  <c r="G195" i="2"/>
  <c r="G99" i="2"/>
  <c r="G496" i="2"/>
  <c r="G654" i="2"/>
  <c r="G94" i="2"/>
  <c r="G310" i="2"/>
  <c r="G495" i="2"/>
  <c r="G742" i="2"/>
  <c r="H102" i="2"/>
  <c r="G251" i="2"/>
  <c r="G406" i="2"/>
  <c r="H220" i="2"/>
  <c r="G741" i="2"/>
  <c r="G714" i="2"/>
  <c r="H140" i="2"/>
  <c r="H195" i="2"/>
  <c r="H209" i="2"/>
  <c r="G149" i="2"/>
  <c r="H455" i="2"/>
  <c r="H218" i="2"/>
  <c r="H394" i="2"/>
  <c r="G599" i="2"/>
  <c r="H747" i="2"/>
  <c r="H305" i="2"/>
  <c r="G209" i="2"/>
  <c r="H406" i="2"/>
  <c r="G747" i="2"/>
  <c r="G191" i="2"/>
  <c r="H255" i="2"/>
  <c r="H147" i="2"/>
  <c r="G214" i="2"/>
  <c r="G303" i="2"/>
  <c r="H188" i="2"/>
  <c r="G255" i="2"/>
  <c r="G737" i="2"/>
  <c r="H186" i="2"/>
  <c r="H249" i="2"/>
  <c r="G234" i="2"/>
  <c r="G189" i="2"/>
  <c r="G399" i="2"/>
  <c r="H738" i="2"/>
  <c r="H211" i="2"/>
  <c r="G213" i="2"/>
  <c r="G503" i="2"/>
  <c r="G146" i="2"/>
  <c r="H597" i="2"/>
  <c r="H233" i="2"/>
  <c r="H604" i="2"/>
  <c r="G395" i="2"/>
  <c r="H397" i="2"/>
  <c r="G253" i="2"/>
  <c r="H494" i="2"/>
  <c r="H250" i="2"/>
  <c r="H191" i="2"/>
  <c r="G720" i="2"/>
  <c r="G455" i="2"/>
  <c r="G739" i="2"/>
  <c r="H405" i="2"/>
  <c r="H498" i="2"/>
  <c r="H495" i="2"/>
  <c r="G749" i="2"/>
  <c r="H196" i="2"/>
  <c r="G218" i="2"/>
  <c r="H185" i="2"/>
  <c r="G102" i="2"/>
  <c r="H149" i="2"/>
  <c r="G459" i="2"/>
  <c r="G252" i="2"/>
  <c r="H308" i="2"/>
  <c r="H384" i="2"/>
  <c r="G394" i="2"/>
  <c r="G498" i="2"/>
  <c r="H504" i="2"/>
  <c r="G185" i="2"/>
  <c r="G207" i="2"/>
  <c r="K143" i="2" l="1" a="1"/>
  <c r="K143" i="2" s="1"/>
  <c r="E143" i="2" s="1"/>
  <c r="B143" i="2" s="1"/>
  <c r="F143" i="2" s="1" a="1"/>
  <c r="F143" i="2" s="1"/>
  <c r="K358" i="2" a="1"/>
  <c r="K358" i="2" s="1"/>
  <c r="E358" i="2" s="1"/>
  <c r="K717" i="2" a="1"/>
  <c r="K717" i="2" s="1"/>
  <c r="E717" i="2" s="1"/>
  <c r="K716" i="2" a="1"/>
  <c r="K716" i="2" s="1"/>
  <c r="E716" i="2" s="1"/>
  <c r="K142" i="2" a="1"/>
  <c r="K142" i="2" s="1"/>
  <c r="E142" i="2" s="1"/>
  <c r="F212" i="2"/>
  <c r="F374" i="2"/>
  <c r="F202" i="2"/>
  <c r="F206" i="2"/>
  <c r="F197" i="2"/>
  <c r="F499" i="2"/>
  <c r="B654" i="2"/>
  <c r="F654" i="2" s="1" a="1"/>
  <c r="F654" i="2" s="1"/>
  <c r="B653" i="2"/>
  <c r="F653" i="2" s="1" a="1"/>
  <c r="F653" i="2" s="1"/>
  <c r="B187" i="2"/>
  <c r="B457" i="2"/>
  <c r="B253" i="2"/>
  <c r="F253" i="2" s="1" a="1"/>
  <c r="F253" i="2" s="1"/>
  <c r="B192" i="2"/>
  <c r="F192" i="2" s="1" a="1"/>
  <c r="B747" i="2"/>
  <c r="F747" i="2" s="1" a="1"/>
  <c r="F747" i="2" s="1"/>
  <c r="B735" i="2"/>
  <c r="F735" i="2" s="1" a="1"/>
  <c r="F735" i="2" s="1"/>
  <c r="B736" i="2"/>
  <c r="F736" i="2" s="1" a="1"/>
  <c r="F736" i="2" s="1"/>
  <c r="J223" i="2"/>
  <c r="B650" i="2"/>
  <c r="J181" i="2"/>
  <c r="B303" i="2"/>
  <c r="F303" i="2" s="1" a="1"/>
  <c r="F303" i="2" s="1"/>
  <c r="B494" i="2"/>
  <c r="B739" i="2"/>
  <c r="F739" i="2" s="1" a="1"/>
  <c r="F739" i="2" s="1"/>
  <c r="J158" i="2"/>
  <c r="K153" i="2" a="1"/>
  <c r="K153" i="2" s="1"/>
  <c r="E153" i="2" s="1"/>
  <c r="B651" i="2"/>
  <c r="F651" i="2" s="1" a="1"/>
  <c r="F651" i="2" s="1"/>
  <c r="B193" i="2"/>
  <c r="F193" i="2" s="1" a="1"/>
  <c r="F193" i="2" s="1"/>
  <c r="B714" i="2"/>
  <c r="B102" i="2"/>
  <c r="F102" i="2" s="1" a="1"/>
  <c r="F102" i="2" s="1"/>
  <c r="B103" i="2"/>
  <c r="B248" i="2"/>
  <c r="F248" i="2" s="1" a="1"/>
  <c r="F248" i="2" s="1"/>
  <c r="B12" i="2"/>
  <c r="F12" i="2" s="1" a="1"/>
  <c r="F12" i="2" s="1"/>
  <c r="B13" i="2"/>
  <c r="F13" i="2" s="1" a="1"/>
  <c r="F13" i="2" s="1"/>
  <c r="J136" i="2"/>
  <c r="B742" i="2"/>
  <c r="F742" i="2" s="1" a="1"/>
  <c r="B196" i="2"/>
  <c r="B195" i="2"/>
  <c r="F195" i="2" s="1" a="1"/>
  <c r="F195" i="2" s="1"/>
  <c r="K602" i="2" a="1"/>
  <c r="K602" i="2" s="1"/>
  <c r="E602" i="2" s="1"/>
  <c r="K598" i="2" a="1"/>
  <c r="K598" i="2" s="1"/>
  <c r="E598" i="2" s="1"/>
  <c r="B738" i="2"/>
  <c r="B250" i="2"/>
  <c r="F250" i="2" s="1" a="1"/>
  <c r="F250" i="2" s="1"/>
  <c r="K144" i="2" a="1"/>
  <c r="K144" i="2" s="1"/>
  <c r="E144" i="2" s="1"/>
  <c r="J266" i="2"/>
  <c r="B744" i="2"/>
  <c r="F744" i="2" s="1" a="1"/>
  <c r="F744" i="2" s="1"/>
  <c r="K359" i="2" a="1"/>
  <c r="K359" i="2" s="1"/>
  <c r="E359" i="2" s="1"/>
  <c r="K357" i="2" a="1"/>
  <c r="K357" i="2" s="1"/>
  <c r="E357" i="2" s="1"/>
  <c r="K355" i="2" a="1"/>
  <c r="K355" i="2" s="1"/>
  <c r="E355" i="2" s="1"/>
  <c r="B652" i="2"/>
  <c r="F652" i="2" s="1" a="1"/>
  <c r="F652" i="2" s="1"/>
  <c r="B505" i="2"/>
  <c r="B504" i="2"/>
  <c r="F504" i="2" s="1" a="1"/>
  <c r="F504" i="2" s="1"/>
  <c r="B503" i="2"/>
  <c r="F503" i="2" s="1" a="1"/>
  <c r="F503" i="2" s="1"/>
  <c r="K596" i="2" a="1"/>
  <c r="K596" i="2" s="1"/>
  <c r="E596" i="2" s="1"/>
  <c r="B745" i="2"/>
  <c r="F745" i="2" s="1" a="1"/>
  <c r="F745" i="2" s="1"/>
  <c r="B497" i="2"/>
  <c r="F497" i="2" s="1" a="1"/>
  <c r="F497" i="2" s="1"/>
  <c r="B455" i="2"/>
  <c r="B456" i="2"/>
  <c r="F456" i="2" s="1" a="1"/>
  <c r="F456" i="2" s="1"/>
  <c r="B249" i="2"/>
  <c r="F249" i="2" s="1" a="1"/>
  <c r="F249" i="2" s="1"/>
  <c r="B748" i="2"/>
  <c r="F748" i="2" s="1" a="1"/>
  <c r="F748" i="2" s="1"/>
  <c r="B507" i="2"/>
  <c r="F507" i="2" s="1" a="1"/>
  <c r="F507" i="2" s="1"/>
  <c r="B508" i="2"/>
  <c r="B310" i="2"/>
  <c r="F310" i="2" s="1" a="1"/>
  <c r="F310" i="2" s="1"/>
  <c r="B309" i="2"/>
  <c r="F309" i="2" s="1" a="1"/>
  <c r="F309" i="2" s="1"/>
  <c r="B307" i="2"/>
  <c r="B150" i="2"/>
  <c r="F150" i="2" s="1" a="1"/>
  <c r="F150" i="2" s="1"/>
  <c r="B105" i="2"/>
  <c r="F105" i="2" s="1" a="1"/>
  <c r="F105" i="2" s="1"/>
  <c r="B208" i="2"/>
  <c r="F208" i="2" s="1" a="1"/>
  <c r="F208" i="2" s="1"/>
  <c r="B605" i="2"/>
  <c r="F605" i="2" s="1" a="1"/>
  <c r="F605" i="2" s="1"/>
  <c r="B606" i="2"/>
  <c r="F606" i="2" s="1" a="1"/>
  <c r="F606" i="2" s="1"/>
  <c r="B691" i="2"/>
  <c r="B692" i="2"/>
  <c r="B188" i="2"/>
  <c r="F188" i="2" s="1" a="1"/>
  <c r="F188" i="2" s="1"/>
  <c r="B741" i="2"/>
  <c r="F741" i="2" s="1" a="1"/>
  <c r="F741" i="2" s="1"/>
  <c r="B256" i="2"/>
  <c r="F256" i="2" s="1" a="1"/>
  <c r="F256" i="2" s="1"/>
  <c r="B255" i="2"/>
  <c r="B604" i="2"/>
  <c r="F604" i="2" s="1" a="1"/>
  <c r="F604" i="2" s="1"/>
  <c r="K141" i="2" a="1"/>
  <c r="K141" i="2" s="1"/>
  <c r="E141" i="2" s="1"/>
  <c r="B502" i="2"/>
  <c r="F502" i="2" s="1" a="1"/>
  <c r="F502" i="2" s="1"/>
  <c r="J467" i="2"/>
  <c r="J523" i="2"/>
  <c r="B191" i="2"/>
  <c r="F191" i="2" s="1" a="1"/>
  <c r="F191" i="2" s="1"/>
  <c r="J127" i="2"/>
  <c r="K117" i="2" s="1" a="1"/>
  <c r="K117" i="2" s="1"/>
  <c r="E117" i="2" s="1"/>
  <c r="K354" i="2" a="1"/>
  <c r="K354" i="2" s="1"/>
  <c r="E354" i="2" s="1"/>
  <c r="B498" i="2"/>
  <c r="F498" i="2" s="1" a="1"/>
  <c r="F498" i="2" s="1"/>
  <c r="B106" i="2"/>
  <c r="F106" i="2" s="1" a="1"/>
  <c r="F106" i="2" s="1"/>
  <c r="B107" i="2"/>
  <c r="F107" i="2" s="1" a="1"/>
  <c r="F107" i="2" s="1"/>
  <c r="B207" i="2"/>
  <c r="B97" i="2"/>
  <c r="F97" i="2" s="1" a="1"/>
  <c r="F97" i="2" s="1"/>
  <c r="B96" i="2"/>
  <c r="F96" i="2" s="1" a="1"/>
  <c r="F96" i="2" s="1"/>
  <c r="B667" i="2"/>
  <c r="F667" i="2" s="1" a="1"/>
  <c r="B668" i="2"/>
  <c r="F668" i="2" s="1" a="1"/>
  <c r="F668" i="2" s="1"/>
  <c r="K718" i="2" a="1"/>
  <c r="K718" i="2" s="1"/>
  <c r="E718" i="2" s="1"/>
  <c r="B194" i="2"/>
  <c r="F194" i="2" s="1" a="1"/>
  <c r="F194" i="2" s="1"/>
  <c r="B460" i="2"/>
  <c r="F460" i="2" s="1" a="1"/>
  <c r="F460" i="2" s="1"/>
  <c r="B461" i="2"/>
  <c r="F461" i="2" s="1" a="1"/>
  <c r="F461" i="2" s="1"/>
  <c r="B147" i="2"/>
  <c r="B99" i="2"/>
  <c r="B100" i="2"/>
  <c r="F100" i="2" s="1" a="1"/>
  <c r="F100" i="2" s="1"/>
  <c r="B247" i="2"/>
  <c r="B251" i="2"/>
  <c r="B607" i="2"/>
  <c r="F607" i="2" s="1" a="1"/>
  <c r="F607" i="2" s="1"/>
  <c r="B608" i="2"/>
  <c r="F608" i="2" s="1" a="1"/>
  <c r="B234" i="2"/>
  <c r="F234" i="2" s="1" a="1"/>
  <c r="F234" i="2" s="1"/>
  <c r="B235" i="2"/>
  <c r="F235" i="2" s="1" a="1"/>
  <c r="F235" i="2" s="1"/>
  <c r="B717" i="2"/>
  <c r="F717" i="2" s="1" a="1"/>
  <c r="F717" i="2" s="1"/>
  <c r="K155" i="2" a="1"/>
  <c r="K155" i="2" s="1"/>
  <c r="E155" i="2" s="1"/>
  <c r="K656" i="2" a="1"/>
  <c r="K656" i="2" s="1"/>
  <c r="E656" i="2" s="1"/>
  <c r="J660" i="2"/>
  <c r="B217" i="2"/>
  <c r="B186" i="2"/>
  <c r="F186" i="2" s="1" a="1"/>
  <c r="F186" i="2" s="1"/>
  <c r="B367" i="2"/>
  <c r="B496" i="2"/>
  <c r="F496" i="2" s="1" a="1"/>
  <c r="F496" i="2" s="1"/>
  <c r="B495" i="2"/>
  <c r="F495" i="2" s="1" a="1"/>
  <c r="F495" i="2" s="1"/>
  <c r="K138" i="2" a="1"/>
  <c r="K138" i="2" s="1"/>
  <c r="E138" i="2" s="1"/>
  <c r="B139" i="2" s="1"/>
  <c r="F139" i="2" s="1" a="1"/>
  <c r="F139" i="2" s="1"/>
  <c r="B665" i="2"/>
  <c r="F665" i="2" s="1" a="1"/>
  <c r="F665" i="2" s="1"/>
  <c r="B666" i="2"/>
  <c r="F666" i="2" s="1" a="1"/>
  <c r="F666" i="2" s="1"/>
  <c r="B749" i="2"/>
  <c r="F749" i="2" s="1" a="1"/>
  <c r="F749" i="2" s="1"/>
  <c r="B750" i="2"/>
  <c r="B600" i="2"/>
  <c r="F600" i="2" s="1" a="1"/>
  <c r="F600" i="2" s="1"/>
  <c r="B211" i="2"/>
  <c r="F211" i="2" s="1" a="1"/>
  <c r="F211" i="2" s="1"/>
  <c r="B189" i="2"/>
  <c r="F189" i="2" s="1" a="1"/>
  <c r="F189" i="2" s="1"/>
  <c r="B254" i="2"/>
  <c r="F254" i="2" s="1" a="1"/>
  <c r="F254" i="2" s="1"/>
  <c r="B252" i="2"/>
  <c r="F252" i="2" s="1" a="1"/>
  <c r="F252" i="2" s="1"/>
  <c r="B746" i="2"/>
  <c r="K594" i="2" a="1"/>
  <c r="K594" i="2" s="1"/>
  <c r="E594" i="2" s="1"/>
  <c r="B219" i="2"/>
  <c r="F219" i="2" s="1" a="1"/>
  <c r="F219" i="2" s="1"/>
  <c r="B368" i="2"/>
  <c r="F368" i="2" s="1" a="1"/>
  <c r="F368" i="2" s="1"/>
  <c r="B306" i="2"/>
  <c r="F306" i="2" s="1" a="1"/>
  <c r="F306" i="2" s="1"/>
  <c r="B209" i="2"/>
  <c r="F209" i="2" s="1" a="1"/>
  <c r="F209" i="2" s="1"/>
  <c r="B98" i="2"/>
  <c r="F98" i="2" s="1" a="1"/>
  <c r="F98" i="2" s="1"/>
  <c r="B140" i="2"/>
  <c r="F140" i="2" s="1" a="1"/>
  <c r="F140" i="2" s="1"/>
  <c r="B95" i="2"/>
  <c r="F95" i="2" s="1" a="1"/>
  <c r="F95" i="2" s="1"/>
  <c r="K595" i="2" a="1"/>
  <c r="K595" i="2" s="1"/>
  <c r="E595" i="2" s="1"/>
  <c r="K721" i="2" a="1"/>
  <c r="K721" i="2" s="1"/>
  <c r="E721" i="2" s="1"/>
  <c r="K304" i="2" a="1"/>
  <c r="K304" i="2" s="1"/>
  <c r="E304" i="2" s="1"/>
  <c r="K715" i="2" a="1"/>
  <c r="K715" i="2" s="1"/>
  <c r="E715" i="2" s="1"/>
  <c r="B716" i="2" s="1"/>
  <c r="F716" i="2" s="1" a="1"/>
  <c r="F716" i="2" s="1"/>
  <c r="K151" i="2" a="1"/>
  <c r="K151" i="2" s="1"/>
  <c r="E151" i="2" s="1"/>
  <c r="K145" i="2" a="1"/>
  <c r="K145" i="2" s="1"/>
  <c r="E145" i="2" s="1"/>
  <c r="B146" i="2" s="1"/>
  <c r="F146" i="2" s="1" a="1"/>
  <c r="F146" i="2" s="1"/>
  <c r="K719" i="2" a="1"/>
  <c r="K719" i="2" s="1"/>
  <c r="E719" i="2" s="1"/>
  <c r="F396" i="2"/>
  <c r="F173" i="2"/>
  <c r="B406" i="2"/>
  <c r="F406" i="2" s="1" a="1"/>
  <c r="F406" i="2" s="1"/>
  <c r="B597" i="2"/>
  <c r="F597" i="2" s="1" a="1"/>
  <c r="F597" i="2" s="1"/>
  <c r="B405" i="2"/>
  <c r="F405" i="2" s="1" a="1"/>
  <c r="F405" i="2" s="1"/>
  <c r="J84" i="2"/>
  <c r="B402" i="2"/>
  <c r="K657" i="2" a="1"/>
  <c r="K657" i="2" s="1"/>
  <c r="E657" i="2" s="1"/>
  <c r="K655" i="2" a="1"/>
  <c r="K655" i="2" s="1"/>
  <c r="E655" i="2" s="1"/>
  <c r="B404" i="2"/>
  <c r="F404" i="2" s="1" a="1"/>
  <c r="F404" i="2" s="1"/>
  <c r="B602" i="2"/>
  <c r="F602" i="2" s="1" a="1"/>
  <c r="B601" i="2"/>
  <c r="F601" i="2" s="1" a="1"/>
  <c r="F601" i="2" s="1"/>
  <c r="B403" i="2"/>
  <c r="F403" i="2" s="1" a="1"/>
  <c r="F403" i="2" s="1"/>
  <c r="B598" i="2"/>
  <c r="F598" i="2" s="1" a="1"/>
  <c r="F598" i="2" s="1"/>
  <c r="J548" i="2"/>
  <c r="F400" i="2"/>
  <c r="F390" i="2"/>
  <c r="F394" i="2"/>
  <c r="F385" i="2"/>
  <c r="J334" i="2"/>
  <c r="J411" i="2"/>
  <c r="K72" i="2" a="1"/>
  <c r="K72" i="2" s="1"/>
  <c r="E72" i="2" s="1"/>
  <c r="K62" i="2" a="1"/>
  <c r="K62" i="2" s="1"/>
  <c r="E62" i="2" s="1"/>
  <c r="K71" i="2" a="1"/>
  <c r="K71" i="2" s="1"/>
  <c r="E71" i="2" s="1"/>
  <c r="F738" i="2" a="1"/>
  <c r="F746" i="2" a="1"/>
  <c r="F505" i="2" a="1"/>
  <c r="F692" i="2" a="1"/>
  <c r="F147" i="2" a="1"/>
  <c r="F307" i="2" a="1"/>
  <c r="F99" i="2" a="1"/>
  <c r="F217" i="2" a="1"/>
  <c r="F187" i="2" a="1"/>
  <c r="F255" i="2" a="1"/>
  <c r="F457" i="2" a="1"/>
  <c r="F103" i="2" a="1"/>
  <c r="F251" i="2" a="1"/>
  <c r="F367" i="2" a="1"/>
  <c r="F402" i="2" a="1"/>
  <c r="H143" i="2"/>
  <c r="G354" i="2"/>
  <c r="G594" i="2"/>
  <c r="G143" i="2"/>
  <c r="F494" i="2" a="1"/>
  <c r="G138" i="2"/>
  <c r="G359" i="2"/>
  <c r="H358" i="2"/>
  <c r="G715" i="2"/>
  <c r="H717" i="2"/>
  <c r="G153" i="2"/>
  <c r="H403" i="2"/>
  <c r="G595" i="2"/>
  <c r="G144" i="2"/>
  <c r="H138" i="2"/>
  <c r="G358" i="2"/>
  <c r="H719" i="2"/>
  <c r="G355" i="2"/>
  <c r="G717" i="2"/>
  <c r="H117" i="2"/>
  <c r="G596" i="2"/>
  <c r="F750" i="2" a="1"/>
  <c r="G145" i="2"/>
  <c r="F455" i="2" a="1"/>
  <c r="G721" i="2"/>
  <c r="H141" i="2"/>
  <c r="G155" i="2"/>
  <c r="G716" i="2"/>
  <c r="F247" i="2" a="1"/>
  <c r="G657" i="2"/>
  <c r="H594" i="2"/>
  <c r="H595" i="2"/>
  <c r="H601" i="2"/>
  <c r="H354" i="2"/>
  <c r="H153" i="2"/>
  <c r="H355" i="2"/>
  <c r="G151" i="2"/>
  <c r="G597" i="2"/>
  <c r="H151" i="2"/>
  <c r="F714" i="2" a="1"/>
  <c r="G141" i="2"/>
  <c r="H359" i="2"/>
  <c r="H144" i="2"/>
  <c r="G655" i="2"/>
  <c r="G404" i="2"/>
  <c r="G598" i="2"/>
  <c r="G117" i="2"/>
  <c r="H655" i="2"/>
  <c r="H602" i="2"/>
  <c r="G304" i="2"/>
  <c r="H656" i="2"/>
  <c r="H142" i="2"/>
  <c r="H657" i="2"/>
  <c r="G357" i="2"/>
  <c r="H716" i="2"/>
  <c r="H718" i="2"/>
  <c r="F650" i="2" a="1"/>
  <c r="H357" i="2"/>
  <c r="F691" i="2" a="1"/>
  <c r="G718" i="2"/>
  <c r="F196" i="2" a="1"/>
  <c r="G602" i="2"/>
  <c r="H304" i="2"/>
  <c r="H598" i="2"/>
  <c r="G142" i="2"/>
  <c r="H596" i="2"/>
  <c r="G656" i="2"/>
  <c r="F207" i="2" a="1"/>
  <c r="G719" i="2"/>
  <c r="H721" i="2"/>
  <c r="H715" i="2"/>
  <c r="H155" i="2"/>
  <c r="F508" i="2" a="1"/>
  <c r="H145" i="2"/>
  <c r="K120" i="2" l="1" a="1"/>
  <c r="K120" i="2" s="1"/>
  <c r="E120" i="2" s="1"/>
  <c r="F608" i="2"/>
  <c r="F192" i="2"/>
  <c r="F494" i="2"/>
  <c r="F367" i="2"/>
  <c r="F251" i="2"/>
  <c r="F667" i="2"/>
  <c r="F247" i="2"/>
  <c r="F455" i="2"/>
  <c r="F103" i="2"/>
  <c r="F457" i="2"/>
  <c r="F255" i="2"/>
  <c r="F196" i="2"/>
  <c r="F187" i="2"/>
  <c r="F217" i="2"/>
  <c r="F99" i="2"/>
  <c r="F207" i="2"/>
  <c r="F307" i="2"/>
  <c r="F714" i="2"/>
  <c r="F147" i="2"/>
  <c r="F742" i="2"/>
  <c r="F650" i="2"/>
  <c r="F750" i="2"/>
  <c r="F692" i="2"/>
  <c r="F505" i="2"/>
  <c r="F746" i="2"/>
  <c r="F508" i="2"/>
  <c r="F691" i="2"/>
  <c r="F738" i="2"/>
  <c r="B595" i="2"/>
  <c r="F595" i="2" s="1" a="1"/>
  <c r="F595" i="2" s="1"/>
  <c r="K113" i="2" a="1"/>
  <c r="K113" i="2" s="1"/>
  <c r="E113" i="2" s="1"/>
  <c r="K114" i="2" a="1"/>
  <c r="K114" i="2" s="1"/>
  <c r="E114" i="2" s="1"/>
  <c r="K115" i="2" a="1"/>
  <c r="K115" i="2" s="1"/>
  <c r="E115" i="2" s="1"/>
  <c r="K127" i="2" a="1"/>
  <c r="K127" i="2" s="1"/>
  <c r="E127" i="2" s="1"/>
  <c r="K123" i="2" a="1"/>
  <c r="K123" i="2" s="1"/>
  <c r="E123" i="2" s="1"/>
  <c r="B142" i="2"/>
  <c r="F142" i="2" s="1" a="1"/>
  <c r="F142" i="2" s="1"/>
  <c r="B141" i="2"/>
  <c r="B599" i="2"/>
  <c r="F599" i="2" s="1" a="1"/>
  <c r="F599" i="2" s="1"/>
  <c r="B359" i="2"/>
  <c r="F359" i="2" s="1" a="1"/>
  <c r="F359" i="2" s="1"/>
  <c r="B360" i="2"/>
  <c r="B603" i="2"/>
  <c r="B355" i="2"/>
  <c r="F355" i="2" s="1" a="1"/>
  <c r="F355" i="2" s="1"/>
  <c r="B357" i="2"/>
  <c r="F357" i="2" s="1" a="1"/>
  <c r="F357" i="2" s="1"/>
  <c r="B358" i="2"/>
  <c r="F358" i="2" s="1" a="1"/>
  <c r="F358" i="2" s="1"/>
  <c r="B356" i="2"/>
  <c r="F356" i="2" s="1" a="1"/>
  <c r="F356" i="2" s="1"/>
  <c r="K116" i="2" a="1"/>
  <c r="K116" i="2" s="1"/>
  <c r="E116" i="2" s="1"/>
  <c r="K112" i="2" a="1"/>
  <c r="K112" i="2" s="1"/>
  <c r="E112" i="2" s="1"/>
  <c r="K124" i="2" a="1"/>
  <c r="K124" i="2" s="1"/>
  <c r="E124" i="2" s="1"/>
  <c r="J182" i="2"/>
  <c r="B719" i="2"/>
  <c r="J661" i="2"/>
  <c r="J524" i="2"/>
  <c r="K122" i="2" a="1"/>
  <c r="K122" i="2" s="1"/>
  <c r="E122" i="2" s="1"/>
  <c r="B596" i="2"/>
  <c r="B145" i="2"/>
  <c r="F145" i="2" s="1" a="1"/>
  <c r="F145" i="2" s="1"/>
  <c r="K125" i="2" a="1"/>
  <c r="K125" i="2" s="1"/>
  <c r="E125" i="2" s="1"/>
  <c r="J267" i="2"/>
  <c r="K267" i="2" s="1" a="1"/>
  <c r="K267" i="2" s="1"/>
  <c r="E267" i="2" s="1"/>
  <c r="K266" i="2" a="1"/>
  <c r="K266" i="2" s="1"/>
  <c r="E266" i="2" s="1"/>
  <c r="K262" i="2" a="1"/>
  <c r="K262" i="2" s="1"/>
  <c r="E262" i="2" s="1"/>
  <c r="J224" i="2"/>
  <c r="B151" i="2"/>
  <c r="F151" i="2" s="1" a="1"/>
  <c r="F151" i="2" s="1"/>
  <c r="B354" i="2"/>
  <c r="K121" i="2" a="1"/>
  <c r="K121" i="2" s="1"/>
  <c r="E121" i="2" s="1"/>
  <c r="B144" i="2"/>
  <c r="F144" i="2" s="1" a="1"/>
  <c r="F144" i="2" s="1"/>
  <c r="B305" i="2"/>
  <c r="F305" i="2" s="1" a="1"/>
  <c r="F305" i="2" s="1"/>
  <c r="B304" i="2"/>
  <c r="F304" i="2" s="1" a="1"/>
  <c r="F304" i="2" s="1"/>
  <c r="K118" i="2" a="1"/>
  <c r="K118" i="2" s="1"/>
  <c r="E118" i="2" s="1"/>
  <c r="B118" i="2" s="1"/>
  <c r="F118" i="2" s="1" a="1"/>
  <c r="F118" i="2" s="1"/>
  <c r="J137" i="2"/>
  <c r="K136" i="2" s="1" a="1"/>
  <c r="K136" i="2" s="1"/>
  <c r="E136" i="2" s="1"/>
  <c r="K128" i="2" a="1"/>
  <c r="K128" i="2" s="1"/>
  <c r="E128" i="2" s="1"/>
  <c r="J159" i="2"/>
  <c r="B156" i="2"/>
  <c r="F156" i="2" s="1" a="1"/>
  <c r="F156" i="2" s="1"/>
  <c r="B594" i="2"/>
  <c r="B715" i="2"/>
  <c r="F715" i="2" s="1" a="1"/>
  <c r="B722" i="2"/>
  <c r="B721" i="2"/>
  <c r="F721" i="2" s="1" a="1"/>
  <c r="F721" i="2" s="1"/>
  <c r="B718" i="2"/>
  <c r="F718" i="2" s="1" a="1"/>
  <c r="F718" i="2" s="1"/>
  <c r="K126" i="2" a="1"/>
  <c r="K126" i="2" s="1"/>
  <c r="E126" i="2" s="1"/>
  <c r="J468" i="2"/>
  <c r="B720" i="2"/>
  <c r="F720" i="2" s="1" a="1"/>
  <c r="F720" i="2" s="1"/>
  <c r="F402" i="2"/>
  <c r="F602" i="2"/>
  <c r="J549" i="2"/>
  <c r="B655" i="2"/>
  <c r="F655" i="2" s="1" a="1"/>
  <c r="B656" i="2"/>
  <c r="F656" i="2" s="1" a="1"/>
  <c r="B657" i="2"/>
  <c r="F657" i="2" s="1" a="1"/>
  <c r="F657" i="2" s="1"/>
  <c r="J85" i="2"/>
  <c r="J335" i="2"/>
  <c r="J412" i="2"/>
  <c r="B71" i="2"/>
  <c r="F71" i="2" s="1" a="1"/>
  <c r="F71" i="2" s="1"/>
  <c r="B62" i="2"/>
  <c r="B63" i="2"/>
  <c r="F63" i="2" s="1" a="1"/>
  <c r="F63" i="2" s="1"/>
  <c r="B72" i="2"/>
  <c r="F72" i="2" s="1" a="1"/>
  <c r="F72" i="2" s="1"/>
  <c r="B73" i="2"/>
  <c r="F73" i="2" s="1" a="1"/>
  <c r="F73" i="2" s="1"/>
  <c r="F596" i="2" a="1"/>
  <c r="F719" i="2" a="1"/>
  <c r="F141" i="2" a="1"/>
  <c r="H121" i="2"/>
  <c r="G262" i="2"/>
  <c r="G128" i="2"/>
  <c r="H126" i="2"/>
  <c r="G136" i="2"/>
  <c r="F594" i="2" a="1"/>
  <c r="H136" i="2"/>
  <c r="G115" i="2"/>
  <c r="G114" i="2"/>
  <c r="F722" i="2" a="1"/>
  <c r="H262" i="2"/>
  <c r="G112" i="2"/>
  <c r="H114" i="2"/>
  <c r="H118" i="2"/>
  <c r="G62" i="2"/>
  <c r="H127" i="2"/>
  <c r="G113" i="2"/>
  <c r="H128" i="2"/>
  <c r="H120" i="2"/>
  <c r="F603" i="2" a="1"/>
  <c r="G122" i="2"/>
  <c r="H125" i="2"/>
  <c r="H124" i="2"/>
  <c r="H123" i="2"/>
  <c r="H115" i="2"/>
  <c r="G266" i="2"/>
  <c r="G116" i="2"/>
  <c r="H71" i="2"/>
  <c r="G121" i="2"/>
  <c r="G125" i="2"/>
  <c r="G126" i="2"/>
  <c r="G124" i="2"/>
  <c r="H72" i="2"/>
  <c r="H112" i="2"/>
  <c r="F354" i="2" a="1"/>
  <c r="H267" i="2"/>
  <c r="G127" i="2"/>
  <c r="G71" i="2"/>
  <c r="F360" i="2" a="1"/>
  <c r="H113" i="2"/>
  <c r="H62" i="2"/>
  <c r="G120" i="2"/>
  <c r="H122" i="2"/>
  <c r="G123" i="2"/>
  <c r="H116" i="2"/>
  <c r="H266" i="2"/>
  <c r="G72" i="2"/>
  <c r="G118" i="2"/>
  <c r="F62" i="2" a="1"/>
  <c r="G267" i="2"/>
  <c r="K263" i="2" l="1" a="1"/>
  <c r="K263" i="2" s="1"/>
  <c r="E263" i="2" s="1"/>
  <c r="B263" i="2" s="1"/>
  <c r="F263" i="2" s="1" a="1"/>
  <c r="F263" i="2" s="1"/>
  <c r="F141" i="2"/>
  <c r="F722" i="2"/>
  <c r="F715" i="2"/>
  <c r="F719" i="2"/>
  <c r="F594" i="2"/>
  <c r="F354" i="2"/>
  <c r="F596" i="2"/>
  <c r="F603" i="2"/>
  <c r="F360" i="2"/>
  <c r="B267" i="2"/>
  <c r="F267" i="2" s="1" a="1"/>
  <c r="F267" i="2" s="1"/>
  <c r="B268" i="2"/>
  <c r="J662" i="2"/>
  <c r="K659" i="2" s="1" a="1"/>
  <c r="K659" i="2" s="1"/>
  <c r="E659" i="2" s="1"/>
  <c r="B116" i="2"/>
  <c r="F116" i="2" s="1" a="1"/>
  <c r="F116" i="2" s="1"/>
  <c r="K265" i="2" a="1"/>
  <c r="K265" i="2" s="1"/>
  <c r="E265" i="2" s="1"/>
  <c r="B266" i="2" s="1"/>
  <c r="F266" i="2" s="1" a="1"/>
  <c r="B125" i="2"/>
  <c r="B121" i="2"/>
  <c r="F121" i="2" s="1" a="1"/>
  <c r="F121" i="2" s="1"/>
  <c r="B123" i="2"/>
  <c r="F123" i="2" s="1" a="1"/>
  <c r="F123" i="2" s="1"/>
  <c r="B128" i="2"/>
  <c r="B127" i="2"/>
  <c r="F127" i="2" s="1" a="1"/>
  <c r="F127" i="2" s="1"/>
  <c r="B117" i="2"/>
  <c r="F117" i="2" s="1" a="1"/>
  <c r="F117" i="2" s="1"/>
  <c r="J160" i="2"/>
  <c r="B115" i="2"/>
  <c r="F115" i="2" s="1" a="1"/>
  <c r="F115" i="2" s="1"/>
  <c r="B122" i="2"/>
  <c r="F122" i="2" s="1" a="1"/>
  <c r="F122" i="2" s="1"/>
  <c r="B114" i="2"/>
  <c r="F114" i="2" s="1" a="1"/>
  <c r="J469" i="2"/>
  <c r="J225" i="2"/>
  <c r="J183" i="2"/>
  <c r="B113" i="2"/>
  <c r="F113" i="2" s="1" a="1"/>
  <c r="F113" i="2" s="1"/>
  <c r="B126" i="2"/>
  <c r="F126" i="2" s="1" a="1"/>
  <c r="F126" i="2" s="1"/>
  <c r="B124" i="2"/>
  <c r="F124" i="2" s="1" a="1"/>
  <c r="F124" i="2" s="1"/>
  <c r="K137" i="2" a="1"/>
  <c r="K137" i="2" s="1"/>
  <c r="E137" i="2" s="1"/>
  <c r="K133" i="2" a="1"/>
  <c r="K133" i="2" s="1"/>
  <c r="E133" i="2" s="1"/>
  <c r="K135" i="2" a="1"/>
  <c r="K135" i="2" s="1"/>
  <c r="E135" i="2" s="1"/>
  <c r="B136" i="2" s="1"/>
  <c r="F136" i="2" s="1" a="1"/>
  <c r="F136" i="2" s="1"/>
  <c r="K132" i="2" a="1"/>
  <c r="K132" i="2" s="1"/>
  <c r="E132" i="2" s="1"/>
  <c r="K131" i="2" a="1"/>
  <c r="K131" i="2" s="1"/>
  <c r="E131" i="2" s="1"/>
  <c r="J525" i="2"/>
  <c r="B112" i="2"/>
  <c r="K264" i="2" a="1"/>
  <c r="K264" i="2" s="1"/>
  <c r="E264" i="2" s="1"/>
  <c r="F656" i="2"/>
  <c r="F62" i="2"/>
  <c r="F655" i="2"/>
  <c r="J550" i="2"/>
  <c r="J86" i="2"/>
  <c r="J336" i="2"/>
  <c r="K312" i="2" a="1"/>
  <c r="K312" i="2" s="1"/>
  <c r="E312" i="2" s="1"/>
  <c r="K311" i="2" a="1"/>
  <c r="K311" i="2" s="1"/>
  <c r="E311" i="2" s="1"/>
  <c r="J413" i="2"/>
  <c r="F125" i="2" a="1"/>
  <c r="G137" i="2"/>
  <c r="H133" i="2"/>
  <c r="F268" i="2" a="1"/>
  <c r="G133" i="2"/>
  <c r="F112" i="2" a="1"/>
  <c r="G132" i="2"/>
  <c r="G265" i="2"/>
  <c r="G659" i="2"/>
  <c r="H131" i="2"/>
  <c r="G312" i="2"/>
  <c r="H311" i="2"/>
  <c r="H264" i="2"/>
  <c r="G311" i="2"/>
  <c r="G135" i="2"/>
  <c r="H659" i="2"/>
  <c r="H135" i="2"/>
  <c r="G263" i="2"/>
  <c r="F128" i="2" a="1"/>
  <c r="G264" i="2"/>
  <c r="H137" i="2"/>
  <c r="H132" i="2"/>
  <c r="H265" i="2"/>
  <c r="H263" i="2"/>
  <c r="G131" i="2"/>
  <c r="H312" i="2"/>
  <c r="K661" i="2" l="1" a="1"/>
  <c r="K661" i="2" s="1"/>
  <c r="E661" i="2" s="1"/>
  <c r="K658" i="2" a="1"/>
  <c r="K658" i="2" s="1"/>
  <c r="E658" i="2" s="1"/>
  <c r="B658" i="2" s="1"/>
  <c r="F266" i="2"/>
  <c r="F128" i="2"/>
  <c r="F114" i="2"/>
  <c r="F268" i="2"/>
  <c r="F125" i="2"/>
  <c r="F112" i="2"/>
  <c r="B132" i="2"/>
  <c r="F132" i="2" s="1" a="1"/>
  <c r="F132" i="2" s="1"/>
  <c r="J226" i="2"/>
  <c r="B265" i="2"/>
  <c r="F265" i="2" s="1" a="1"/>
  <c r="F265" i="2" s="1"/>
  <c r="B133" i="2"/>
  <c r="F133" i="2" s="1" a="1"/>
  <c r="F133" i="2" s="1"/>
  <c r="B137" i="2"/>
  <c r="F137" i="2" s="1" a="1"/>
  <c r="F137" i="2" s="1"/>
  <c r="B138" i="2"/>
  <c r="J470" i="2"/>
  <c r="B264" i="2"/>
  <c r="F264" i="2" s="1" a="1"/>
  <c r="F264" i="2" s="1"/>
  <c r="K662" i="2" a="1"/>
  <c r="K662" i="2" s="1"/>
  <c r="E662" i="2" s="1"/>
  <c r="K152" i="2" a="1"/>
  <c r="K152" i="2" s="1"/>
  <c r="E152" i="2" s="1"/>
  <c r="K148" i="2" a="1"/>
  <c r="K148" i="2" s="1"/>
  <c r="E148" i="2" s="1"/>
  <c r="K130" i="2" a="1"/>
  <c r="K130" i="2" s="1"/>
  <c r="E130" i="2" s="1"/>
  <c r="K261" i="2" a="1"/>
  <c r="K261" i="2" s="1"/>
  <c r="E261" i="2" s="1"/>
  <c r="K119" i="2" a="1"/>
  <c r="K119" i="2" s="1"/>
  <c r="E119" i="2" s="1"/>
  <c r="K129" i="2" a="1"/>
  <c r="K129" i="2" s="1"/>
  <c r="E129" i="2" s="1"/>
  <c r="K660" i="2" a="1"/>
  <c r="K660" i="2" s="1"/>
  <c r="E660" i="2" s="1"/>
  <c r="K134" i="2" a="1"/>
  <c r="K134" i="2" s="1"/>
  <c r="E134" i="2" s="1"/>
  <c r="J87" i="2"/>
  <c r="J161" i="2"/>
  <c r="J526" i="2"/>
  <c r="J184" i="2"/>
  <c r="K178" i="2" a="1"/>
  <c r="K178" i="2" s="1"/>
  <c r="E178" i="2" s="1"/>
  <c r="K179" i="2" a="1"/>
  <c r="K179" i="2" s="1"/>
  <c r="E179" i="2" s="1"/>
  <c r="J414" i="2"/>
  <c r="J337" i="2"/>
  <c r="K325" i="2" a="1"/>
  <c r="K325" i="2" s="1"/>
  <c r="E325" i="2" s="1"/>
  <c r="J551" i="2"/>
  <c r="K542" i="2" s="1" a="1"/>
  <c r="K542" i="2" s="1"/>
  <c r="E542" i="2" s="1"/>
  <c r="K407" i="2" a="1"/>
  <c r="K407" i="2" s="1"/>
  <c r="E407" i="2" s="1"/>
  <c r="B311" i="2"/>
  <c r="F311" i="2" s="1" a="1"/>
  <c r="F311" i="2" s="1"/>
  <c r="B312" i="2"/>
  <c r="F312" i="2" s="1" a="1"/>
  <c r="F312" i="2" s="1"/>
  <c r="F658" i="2" a="1"/>
  <c r="G407" i="2"/>
  <c r="F138" i="2" a="1"/>
  <c r="G178" i="2"/>
  <c r="H542" i="2"/>
  <c r="G148" i="2"/>
  <c r="H261" i="2"/>
  <c r="G662" i="2"/>
  <c r="G119" i="2"/>
  <c r="G130" i="2"/>
  <c r="H325" i="2"/>
  <c r="G134" i="2"/>
  <c r="H661" i="2"/>
  <c r="H660" i="2"/>
  <c r="G660" i="2"/>
  <c r="G661" i="2"/>
  <c r="H179" i="2"/>
  <c r="H662" i="2"/>
  <c r="H178" i="2"/>
  <c r="G129" i="2"/>
  <c r="H134" i="2"/>
  <c r="G658" i="2"/>
  <c r="H130" i="2"/>
  <c r="H129" i="2"/>
  <c r="G542" i="2"/>
  <c r="G152" i="2"/>
  <c r="G261" i="2"/>
  <c r="H658" i="2"/>
  <c r="H152" i="2"/>
  <c r="G179" i="2"/>
  <c r="H148" i="2"/>
  <c r="H119" i="2"/>
  <c r="B659" i="2" l="1"/>
  <c r="F659" i="2" s="1" a="1"/>
  <c r="F659" i="2" s="1"/>
  <c r="F658" i="2"/>
  <c r="F138" i="2"/>
  <c r="B261" i="2"/>
  <c r="B262" i="2"/>
  <c r="F262" i="2" s="1" a="1"/>
  <c r="F262" i="2" s="1"/>
  <c r="K184" i="2" a="1"/>
  <c r="K184" i="2" s="1"/>
  <c r="E184" i="2" s="1"/>
  <c r="K177" i="2" a="1"/>
  <c r="K177" i="2" s="1"/>
  <c r="E177" i="2" s="1"/>
  <c r="K320" i="2" a="1"/>
  <c r="K320" i="2" s="1"/>
  <c r="E320" i="2" s="1"/>
  <c r="J338" i="2"/>
  <c r="B130" i="2"/>
  <c r="F130" i="2" s="1" a="1"/>
  <c r="F130" i="2" s="1"/>
  <c r="B148" i="2"/>
  <c r="F148" i="2" s="1" a="1"/>
  <c r="F148" i="2" s="1"/>
  <c r="B149" i="2"/>
  <c r="F149" i="2" s="1" a="1"/>
  <c r="F149" i="2" s="1"/>
  <c r="J527" i="2"/>
  <c r="B134" i="2"/>
  <c r="B152" i="2"/>
  <c r="F152" i="2" s="1" a="1"/>
  <c r="F152" i="2" s="1"/>
  <c r="B153" i="2"/>
  <c r="F153" i="2" s="1" a="1"/>
  <c r="F153" i="2" s="1"/>
  <c r="B135" i="2"/>
  <c r="F135" i="2" s="1" a="1"/>
  <c r="F135" i="2" s="1"/>
  <c r="B661" i="2"/>
  <c r="F661" i="2" s="1" a="1"/>
  <c r="F661" i="2" s="1"/>
  <c r="B660" i="2"/>
  <c r="F660" i="2" s="1" a="1"/>
  <c r="B662" i="2"/>
  <c r="F662" i="2" s="1" a="1"/>
  <c r="F662" i="2" s="1"/>
  <c r="B663" i="2"/>
  <c r="K182" i="2" a="1"/>
  <c r="K182" i="2" s="1"/>
  <c r="E182" i="2" s="1"/>
  <c r="B129" i="2"/>
  <c r="B179" i="2"/>
  <c r="F179" i="2" s="1" a="1"/>
  <c r="F179" i="2" s="1"/>
  <c r="K540" i="2" a="1"/>
  <c r="K540" i="2" s="1"/>
  <c r="E540" i="2" s="1"/>
  <c r="K176" i="2" a="1"/>
  <c r="K176" i="2" s="1"/>
  <c r="E176" i="2" s="1"/>
  <c r="J162" i="2"/>
  <c r="K539" i="2" a="1"/>
  <c r="K539" i="2" s="1"/>
  <c r="E539" i="2" s="1"/>
  <c r="J227" i="2"/>
  <c r="K181" i="2" a="1"/>
  <c r="K181" i="2" s="1"/>
  <c r="E181" i="2" s="1"/>
  <c r="J471" i="2"/>
  <c r="K470" i="2" s="1" a="1"/>
  <c r="K470" i="2" s="1"/>
  <c r="E470" i="2" s="1"/>
  <c r="K183" i="2" a="1"/>
  <c r="K183" i="2" s="1"/>
  <c r="E183" i="2" s="1"/>
  <c r="J88" i="2"/>
  <c r="B119" i="2"/>
  <c r="F119" i="2" s="1" a="1"/>
  <c r="B120" i="2"/>
  <c r="F120" i="2" s="1" a="1"/>
  <c r="F120" i="2" s="1"/>
  <c r="B131" i="2"/>
  <c r="F131" i="2" s="1" a="1"/>
  <c r="F131" i="2" s="1"/>
  <c r="K313" i="2" a="1"/>
  <c r="K313" i="2" s="1"/>
  <c r="E313" i="2" s="1"/>
  <c r="B313" i="2" s="1"/>
  <c r="F313" i="2" s="1" a="1"/>
  <c r="F313" i="2" s="1"/>
  <c r="K330" i="2" a="1"/>
  <c r="K330" i="2" s="1"/>
  <c r="E330" i="2" s="1"/>
  <c r="K324" i="2" a="1"/>
  <c r="K324" i="2" s="1"/>
  <c r="E324" i="2" s="1"/>
  <c r="B325" i="2" s="1"/>
  <c r="F325" i="2" s="1" a="1"/>
  <c r="F325" i="2" s="1"/>
  <c r="K326" i="2" a="1"/>
  <c r="K326" i="2" s="1"/>
  <c r="E326" i="2" s="1"/>
  <c r="K318" i="2" a="1"/>
  <c r="K318" i="2" s="1"/>
  <c r="E318" i="2" s="1"/>
  <c r="K317" i="2" a="1"/>
  <c r="K317" i="2" s="1"/>
  <c r="E317" i="2" s="1"/>
  <c r="K327" i="2" a="1"/>
  <c r="K327" i="2" s="1"/>
  <c r="E327" i="2" s="1"/>
  <c r="K321" i="2" a="1"/>
  <c r="K321" i="2" s="1"/>
  <c r="E321" i="2" s="1"/>
  <c r="K323" i="2" a="1"/>
  <c r="K323" i="2" s="1"/>
  <c r="E323" i="2" s="1"/>
  <c r="K319" i="2" a="1"/>
  <c r="K319" i="2" s="1"/>
  <c r="E319" i="2" s="1"/>
  <c r="B320" i="2" s="1"/>
  <c r="F320" i="2" s="1" a="1"/>
  <c r="F320" i="2" s="1"/>
  <c r="K314" i="2" a="1"/>
  <c r="K314" i="2" s="1"/>
  <c r="E314" i="2" s="1"/>
  <c r="K329" i="2" a="1"/>
  <c r="K329" i="2" s="1"/>
  <c r="E329" i="2" s="1"/>
  <c r="K328" i="2" a="1"/>
  <c r="K328" i="2" s="1"/>
  <c r="E328" i="2" s="1"/>
  <c r="K316" i="2" a="1"/>
  <c r="K316" i="2" s="1"/>
  <c r="E316" i="2" s="1"/>
  <c r="K333" i="2" a="1"/>
  <c r="K333" i="2" s="1"/>
  <c r="E333" i="2" s="1"/>
  <c r="K332" i="2" a="1"/>
  <c r="K332" i="2" s="1"/>
  <c r="E332" i="2" s="1"/>
  <c r="K541" i="2" a="1"/>
  <c r="K541" i="2" s="1"/>
  <c r="E541" i="2" s="1"/>
  <c r="J552" i="2"/>
  <c r="K322" i="2" a="1"/>
  <c r="K322" i="2" s="1"/>
  <c r="E322" i="2" s="1"/>
  <c r="K315" i="2" a="1"/>
  <c r="K315" i="2" s="1"/>
  <c r="E315" i="2" s="1"/>
  <c r="K331" i="2" a="1"/>
  <c r="K331" i="2" s="1"/>
  <c r="E331" i="2" s="1"/>
  <c r="J415" i="2"/>
  <c r="B407" i="2"/>
  <c r="F407" i="2" s="1" a="1"/>
  <c r="F129" i="2" a="1"/>
  <c r="F134" i="2" a="1"/>
  <c r="H181" i="2"/>
  <c r="G319" i="2"/>
  <c r="H182" i="2"/>
  <c r="H322" i="2"/>
  <c r="H470" i="2"/>
  <c r="G314" i="2"/>
  <c r="G332" i="2"/>
  <c r="H327" i="2"/>
  <c r="H330" i="2"/>
  <c r="H321" i="2"/>
  <c r="G320" i="2"/>
  <c r="H333" i="2"/>
  <c r="G318" i="2"/>
  <c r="G327" i="2"/>
  <c r="H176" i="2"/>
  <c r="H323" i="2"/>
  <c r="H317" i="2"/>
  <c r="F663" i="2" a="1"/>
  <c r="G317" i="2"/>
  <c r="G333" i="2"/>
  <c r="H331" i="2"/>
  <c r="H324" i="2"/>
  <c r="G330" i="2"/>
  <c r="G541" i="2"/>
  <c r="H316" i="2"/>
  <c r="H329" i="2"/>
  <c r="H318" i="2"/>
  <c r="G321" i="2"/>
  <c r="G328" i="2"/>
  <c r="H183" i="2"/>
  <c r="G470" i="2"/>
  <c r="H319" i="2"/>
  <c r="G539" i="2"/>
  <c r="G176" i="2"/>
  <c r="H539" i="2"/>
  <c r="G326" i="2"/>
  <c r="H541" i="2"/>
  <c r="G323" i="2"/>
  <c r="H407" i="2"/>
  <c r="G324" i="2"/>
  <c r="G184" i="2"/>
  <c r="H540" i="2"/>
  <c r="F261" i="2" a="1"/>
  <c r="H326" i="2"/>
  <c r="G183" i="2"/>
  <c r="G315" i="2"/>
  <c r="G316" i="2"/>
  <c r="H314" i="2"/>
  <c r="G182" i="2"/>
  <c r="H320" i="2"/>
  <c r="G177" i="2"/>
  <c r="H177" i="2"/>
  <c r="H184" i="2"/>
  <c r="G331" i="2"/>
  <c r="G329" i="2"/>
  <c r="H315" i="2"/>
  <c r="G181" i="2"/>
  <c r="G325" i="2"/>
  <c r="G322" i="2"/>
  <c r="G540" i="2"/>
  <c r="H332" i="2"/>
  <c r="F134" i="2" l="1"/>
  <c r="F129" i="2"/>
  <c r="F261" i="2"/>
  <c r="F663" i="2"/>
  <c r="F119" i="2"/>
  <c r="F660" i="2"/>
  <c r="K468" i="2" a="1"/>
  <c r="K468" i="2" s="1"/>
  <c r="E468" i="2" s="1"/>
  <c r="B540" i="2"/>
  <c r="F540" i="2" s="1" a="1"/>
  <c r="F540" i="2" s="1"/>
  <c r="J339" i="2"/>
  <c r="B184" i="2"/>
  <c r="F184" i="2" s="1" a="1"/>
  <c r="F184" i="2" s="1"/>
  <c r="B185" i="2"/>
  <c r="B182" i="2"/>
  <c r="F182" i="2" s="1" a="1"/>
  <c r="F182" i="2" s="1"/>
  <c r="J416" i="2"/>
  <c r="K416" i="2" s="1" a="1"/>
  <c r="K416" i="2" s="1"/>
  <c r="E416" i="2" s="1"/>
  <c r="J553" i="2"/>
  <c r="J228" i="2"/>
  <c r="K471" i="2" a="1"/>
  <c r="K471" i="2" s="1"/>
  <c r="E471" i="2" s="1"/>
  <c r="K467" i="2" a="1"/>
  <c r="K467" i="2" s="1"/>
  <c r="E467" i="2" s="1"/>
  <c r="J528" i="2"/>
  <c r="K469" i="2" a="1"/>
  <c r="K469" i="2" s="1"/>
  <c r="E469" i="2" s="1"/>
  <c r="B470" i="2" s="1"/>
  <c r="F470" i="2" s="1" a="1"/>
  <c r="F470" i="2" s="1"/>
  <c r="J89" i="2"/>
  <c r="K154" i="2" a="1"/>
  <c r="K154" i="2" s="1"/>
  <c r="E154" i="2" s="1"/>
  <c r="J163" i="2"/>
  <c r="B183" i="2"/>
  <c r="F183" i="2" s="1" a="1"/>
  <c r="F183" i="2" s="1"/>
  <c r="B177" i="2"/>
  <c r="F177" i="2" s="1" a="1"/>
  <c r="F177" i="2" s="1"/>
  <c r="B176" i="2"/>
  <c r="B178" i="2"/>
  <c r="F178" i="2" s="1" a="1"/>
  <c r="F178" i="2" s="1"/>
  <c r="K543" i="2" a="1"/>
  <c r="K543" i="2" s="1"/>
  <c r="E543" i="2" s="1"/>
  <c r="B543" i="2" s="1"/>
  <c r="F543" i="2" s="1" a="1"/>
  <c r="K549" i="2" a="1"/>
  <c r="K549" i="2" s="1"/>
  <c r="E549" i="2" s="1"/>
  <c r="B549" i="2" s="1"/>
  <c r="F549" i="2" s="1" a="1"/>
  <c r="F549" i="2" s="1"/>
  <c r="K547" i="2" a="1"/>
  <c r="K547" i="2" s="1"/>
  <c r="E547" i="2" s="1"/>
  <c r="K548" i="2" a="1"/>
  <c r="K548" i="2" s="1"/>
  <c r="E548" i="2" s="1"/>
  <c r="K546" i="2" a="1"/>
  <c r="K546" i="2" s="1"/>
  <c r="E546" i="2" s="1"/>
  <c r="K545" i="2" a="1"/>
  <c r="K545" i="2" s="1"/>
  <c r="E545" i="2" s="1"/>
  <c r="K544" i="2" a="1"/>
  <c r="K544" i="2" s="1"/>
  <c r="E544" i="2" s="1"/>
  <c r="B314" i="2"/>
  <c r="F314" i="2" s="1" a="1"/>
  <c r="F314" i="2" s="1"/>
  <c r="B323" i="2"/>
  <c r="F323" i="2" s="1" a="1"/>
  <c r="F323" i="2" s="1"/>
  <c r="B317" i="2"/>
  <c r="F317" i="2" s="1" a="1"/>
  <c r="F317" i="2" s="1"/>
  <c r="B330" i="2"/>
  <c r="F330" i="2" s="1" a="1"/>
  <c r="F330" i="2" s="1"/>
  <c r="B332" i="2"/>
  <c r="F332" i="2" s="1" a="1"/>
  <c r="F332" i="2" s="1"/>
  <c r="B321" i="2"/>
  <c r="F321" i="2" s="1" a="1"/>
  <c r="F321" i="2" s="1"/>
  <c r="B318" i="2"/>
  <c r="F318" i="2" s="1" a="1"/>
  <c r="F318" i="2" s="1"/>
  <c r="B333" i="2"/>
  <c r="F333" i="2" s="1" a="1"/>
  <c r="F333" i="2" s="1"/>
  <c r="K415" i="2" a="1"/>
  <c r="K415" i="2" s="1"/>
  <c r="E415" i="2" s="1"/>
  <c r="K412" i="2" a="1"/>
  <c r="K412" i="2" s="1"/>
  <c r="E412" i="2" s="1"/>
  <c r="K411" i="2" a="1"/>
  <c r="K411" i="2" s="1"/>
  <c r="E411" i="2" s="1"/>
  <c r="K410" i="2" a="1"/>
  <c r="K410" i="2" s="1"/>
  <c r="E410" i="2" s="1"/>
  <c r="K413" i="2" a="1"/>
  <c r="K413" i="2" s="1"/>
  <c r="E413" i="2" s="1"/>
  <c r="B328" i="2"/>
  <c r="F328" i="2" s="1" a="1"/>
  <c r="F328" i="2" s="1"/>
  <c r="B319" i="2"/>
  <c r="F319" i="2" s="1" a="1"/>
  <c r="F319" i="2" s="1"/>
  <c r="B326" i="2"/>
  <c r="F326" i="2" s="1" a="1"/>
  <c r="F326" i="2" s="1"/>
  <c r="K550" i="2" a="1"/>
  <c r="K550" i="2" s="1"/>
  <c r="E550" i="2" s="1"/>
  <c r="B316" i="2"/>
  <c r="F316" i="2" s="1" a="1"/>
  <c r="F316" i="2" s="1"/>
  <c r="B315" i="2"/>
  <c r="F315" i="2" s="1" a="1"/>
  <c r="F315" i="2" s="1"/>
  <c r="B322" i="2"/>
  <c r="F322" i="2" s="1" a="1"/>
  <c r="F322" i="2" s="1"/>
  <c r="B331" i="2"/>
  <c r="F331" i="2" s="1" a="1"/>
  <c r="F331" i="2" s="1"/>
  <c r="B541" i="2"/>
  <c r="F541" i="2" s="1" a="1"/>
  <c r="B542" i="2"/>
  <c r="F542" i="2" s="1" a="1"/>
  <c r="F542" i="2" s="1"/>
  <c r="B329" i="2"/>
  <c r="B327" i="2"/>
  <c r="F327" i="2" s="1" a="1"/>
  <c r="F327" i="2" s="1"/>
  <c r="B324" i="2"/>
  <c r="F407" i="2"/>
  <c r="H411" i="2"/>
  <c r="H416" i="2"/>
  <c r="F329" i="2" a="1"/>
  <c r="H328" i="2"/>
  <c r="H410" i="2"/>
  <c r="H543" i="2"/>
  <c r="G549" i="2"/>
  <c r="G467" i="2"/>
  <c r="F324" i="2" a="1"/>
  <c r="H313" i="2"/>
  <c r="G471" i="2"/>
  <c r="G415" i="2"/>
  <c r="G313" i="2"/>
  <c r="H412" i="2"/>
  <c r="F176" i="2" a="1"/>
  <c r="H154" i="2"/>
  <c r="G468" i="2"/>
  <c r="G550" i="2"/>
  <c r="H467" i="2"/>
  <c r="G412" i="2"/>
  <c r="H549" i="2"/>
  <c r="G411" i="2"/>
  <c r="H468" i="2"/>
  <c r="G154" i="2"/>
  <c r="H469" i="2"/>
  <c r="H471" i="2"/>
  <c r="G416" i="2"/>
  <c r="G469" i="2"/>
  <c r="F185" i="2" a="1"/>
  <c r="G543" i="2"/>
  <c r="H415" i="2"/>
  <c r="B548" i="2" l="1"/>
  <c r="F548" i="2" s="1" a="1"/>
  <c r="F548" i="2" s="1"/>
  <c r="B544" i="2"/>
  <c r="F544" i="2" s="1" a="1"/>
  <c r="F544" i="2" s="1"/>
  <c r="K408" i="2" a="1"/>
  <c r="K408" i="2" s="1"/>
  <c r="E408" i="2" s="1"/>
  <c r="B408" i="2" s="1"/>
  <c r="K414" i="2" a="1"/>
  <c r="K414" i="2" s="1"/>
  <c r="E414" i="2" s="1"/>
  <c r="B415" i="2" s="1"/>
  <c r="F415" i="2" s="1" a="1"/>
  <c r="F415" i="2" s="1"/>
  <c r="F324" i="2"/>
  <c r="F176" i="2"/>
  <c r="F329" i="2"/>
  <c r="F185" i="2"/>
  <c r="B417" i="2"/>
  <c r="B468" i="2"/>
  <c r="B472" i="2"/>
  <c r="B471" i="2"/>
  <c r="F471" i="2" s="1" a="1"/>
  <c r="F471" i="2" s="1"/>
  <c r="B546" i="2"/>
  <c r="F546" i="2" s="1" a="1"/>
  <c r="F546" i="2" s="1"/>
  <c r="J90" i="2"/>
  <c r="B545" i="2"/>
  <c r="F545" i="2" s="1" a="1"/>
  <c r="F545" i="2" s="1"/>
  <c r="J164" i="2"/>
  <c r="B469" i="2"/>
  <c r="F469" i="2" s="1" a="1"/>
  <c r="F469" i="2" s="1"/>
  <c r="J229" i="2"/>
  <c r="B547" i="2"/>
  <c r="F547" i="2" s="1" a="1"/>
  <c r="F547" i="2" s="1"/>
  <c r="B154" i="2"/>
  <c r="B155" i="2"/>
  <c r="F155" i="2" s="1" a="1"/>
  <c r="F155" i="2" s="1"/>
  <c r="J554" i="2"/>
  <c r="J529" i="2"/>
  <c r="J340" i="2"/>
  <c r="F541" i="2"/>
  <c r="F543" i="2"/>
  <c r="B413" i="2"/>
  <c r="F413" i="2" s="1" a="1"/>
  <c r="F413" i="2" s="1"/>
  <c r="B412" i="2"/>
  <c r="F412" i="2" s="1" a="1"/>
  <c r="F412" i="2" s="1"/>
  <c r="B416" i="2"/>
  <c r="B550" i="2"/>
  <c r="F550" i="2" s="1" a="1"/>
  <c r="F550" i="2" s="1"/>
  <c r="B411" i="2"/>
  <c r="F411" i="2" s="1" a="1"/>
  <c r="F411" i="2" s="1"/>
  <c r="K409" i="2" a="1"/>
  <c r="K409" i="2" s="1"/>
  <c r="E409" i="2" s="1"/>
  <c r="K779" i="2" a="1"/>
  <c r="K779" i="2" s="1"/>
  <c r="E779" i="2" s="1"/>
  <c r="K790" i="2" a="1"/>
  <c r="K790" i="2" s="1"/>
  <c r="E790" i="2" s="1"/>
  <c r="K785" i="2" a="1"/>
  <c r="K785" i="2" s="1"/>
  <c r="E785" i="2" s="1"/>
  <c r="K783" i="2" a="1"/>
  <c r="K783" i="2" s="1"/>
  <c r="E783" i="2" s="1"/>
  <c r="K788" i="2" a="1"/>
  <c r="K788" i="2" s="1"/>
  <c r="E788" i="2" s="1"/>
  <c r="K789" i="2" a="1"/>
  <c r="K789" i="2" s="1"/>
  <c r="E789" i="2" s="1"/>
  <c r="K786" i="2" a="1"/>
  <c r="K786" i="2" s="1"/>
  <c r="E786" i="2" s="1"/>
  <c r="K781" i="2" a="1"/>
  <c r="K781" i="2" s="1"/>
  <c r="E781" i="2" s="1"/>
  <c r="K784" i="2" a="1"/>
  <c r="K784" i="2" s="1"/>
  <c r="E784" i="2" s="1"/>
  <c r="K780" i="2" a="1"/>
  <c r="K780" i="2" s="1"/>
  <c r="E780" i="2" s="1"/>
  <c r="K787" i="2" a="1"/>
  <c r="K787" i="2" s="1"/>
  <c r="E787" i="2" s="1"/>
  <c r="K782" i="2" a="1"/>
  <c r="K782" i="2" s="1"/>
  <c r="E782" i="2" s="1"/>
  <c r="K791" i="2" a="1"/>
  <c r="K791" i="2" s="1"/>
  <c r="E791" i="2" s="1"/>
  <c r="F468" i="2" a="1"/>
  <c r="F154" i="2" a="1"/>
  <c r="F416" i="2" a="1"/>
  <c r="F472" i="2" a="1"/>
  <c r="H545" i="2"/>
  <c r="G547" i="2"/>
  <c r="H550" i="2"/>
  <c r="H548" i="2"/>
  <c r="G408" i="2"/>
  <c r="H544" i="2"/>
  <c r="H789" i="2"/>
  <c r="H787" i="2"/>
  <c r="G783" i="2"/>
  <c r="G546" i="2"/>
  <c r="G790" i="2"/>
  <c r="G410" i="2"/>
  <c r="H780" i="2"/>
  <c r="H547" i="2"/>
  <c r="H413" i="2"/>
  <c r="G788" i="2"/>
  <c r="H546" i="2"/>
  <c r="H788" i="2"/>
  <c r="G548" i="2"/>
  <c r="H409" i="2"/>
  <c r="H785" i="2"/>
  <c r="G785" i="2"/>
  <c r="H786" i="2"/>
  <c r="H790" i="2"/>
  <c r="G413" i="2"/>
  <c r="H779" i="2"/>
  <c r="F408" i="2" a="1"/>
  <c r="G414" i="2"/>
  <c r="G786" i="2"/>
  <c r="H782" i="2"/>
  <c r="G544" i="2"/>
  <c r="G781" i="2"/>
  <c r="F417" i="2" a="1"/>
  <c r="G779" i="2"/>
  <c r="G784" i="2"/>
  <c r="H408" i="2"/>
  <c r="G789" i="2"/>
  <c r="G787" i="2"/>
  <c r="H784" i="2"/>
  <c r="G545" i="2"/>
  <c r="H414" i="2"/>
  <c r="B414" i="2" l="1"/>
  <c r="F414" i="2" s="1" a="1"/>
  <c r="F414" i="2" s="1"/>
  <c r="F154" i="2"/>
  <c r="F468" i="2"/>
  <c r="F417" i="2"/>
  <c r="F408" i="2"/>
  <c r="F472" i="2"/>
  <c r="J91" i="2"/>
  <c r="J341" i="2"/>
  <c r="J230" i="2"/>
  <c r="J165" i="2"/>
  <c r="J530" i="2"/>
  <c r="J555" i="2"/>
  <c r="F416" i="2"/>
  <c r="B787" i="2"/>
  <c r="B780" i="2"/>
  <c r="B784" i="2"/>
  <c r="F784" i="2" s="1" a="1"/>
  <c r="F784" i="2" s="1"/>
  <c r="B781" i="2"/>
  <c r="F781" i="2" s="1" a="1"/>
  <c r="F781" i="2" s="1"/>
  <c r="B786" i="2"/>
  <c r="F786" i="2" s="1" a="1"/>
  <c r="F786" i="2" s="1"/>
  <c r="B789" i="2"/>
  <c r="F789" i="2" s="1" a="1"/>
  <c r="F789" i="2" s="1"/>
  <c r="B788" i="2"/>
  <c r="F788" i="2" s="1" a="1"/>
  <c r="F788" i="2" s="1"/>
  <c r="B783" i="2"/>
  <c r="F783" i="2" s="1" a="1"/>
  <c r="F783" i="2" s="1"/>
  <c r="B785" i="2"/>
  <c r="F785" i="2" s="1" a="1"/>
  <c r="F785" i="2" s="1"/>
  <c r="B790" i="2"/>
  <c r="F790" i="2" s="1" a="1"/>
  <c r="F790" i="2" s="1"/>
  <c r="B779" i="2"/>
  <c r="F779" i="2" s="1" a="1"/>
  <c r="F779" i="2" s="1"/>
  <c r="B782" i="2"/>
  <c r="F782" i="2" s="1" a="1"/>
  <c r="B409" i="2"/>
  <c r="B410" i="2"/>
  <c r="F410" i="2" s="1" a="1"/>
  <c r="F410" i="2" s="1"/>
  <c r="B791" i="2"/>
  <c r="F791" i="2" s="1" a="1"/>
  <c r="F787" i="2" a="1"/>
  <c r="F409" i="2" a="1"/>
  <c r="G791" i="2"/>
  <c r="G780" i="2"/>
  <c r="F780" i="2" a="1"/>
  <c r="G409" i="2"/>
  <c r="G782" i="2"/>
  <c r="H781" i="2"/>
  <c r="H783" i="2"/>
  <c r="H791" i="2"/>
  <c r="J92" i="2" l="1"/>
  <c r="J231" i="2"/>
  <c r="J556" i="2"/>
  <c r="J531" i="2"/>
  <c r="J342" i="2"/>
  <c r="K342" i="2" s="1" a="1"/>
  <c r="K342" i="2" s="1"/>
  <c r="E342" i="2" s="1"/>
  <c r="K339" i="2" a="1"/>
  <c r="K339" i="2" s="1"/>
  <c r="E339" i="2" s="1"/>
  <c r="K335" i="2" a="1"/>
  <c r="K335" i="2" s="1"/>
  <c r="E335" i="2" s="1"/>
  <c r="K336" i="2" a="1"/>
  <c r="K336" i="2" s="1"/>
  <c r="E336" i="2" s="1"/>
  <c r="K334" i="2" a="1"/>
  <c r="K334" i="2" s="1"/>
  <c r="E334" i="2" s="1"/>
  <c r="J166" i="2"/>
  <c r="K166" i="2" s="1" a="1"/>
  <c r="K166" i="2" s="1"/>
  <c r="E166" i="2" s="1"/>
  <c r="F780" i="2"/>
  <c r="F409" i="2"/>
  <c r="F782" i="2"/>
  <c r="F787" i="2"/>
  <c r="F791" i="2"/>
  <c r="G166" i="2"/>
  <c r="H334" i="2"/>
  <c r="H336" i="2"/>
  <c r="H339" i="2"/>
  <c r="G336" i="2"/>
  <c r="G335" i="2"/>
  <c r="H335" i="2"/>
  <c r="G339" i="2"/>
  <c r="H342" i="2"/>
  <c r="H166" i="2"/>
  <c r="G334" i="2"/>
  <c r="G342" i="2"/>
  <c r="K341" i="2" l="1" a="1"/>
  <c r="K341" i="2" s="1"/>
  <c r="E341" i="2" s="1"/>
  <c r="B342" i="2" s="1"/>
  <c r="F342" i="2" s="1" a="1"/>
  <c r="F342" i="2" s="1"/>
  <c r="K338" i="2" a="1"/>
  <c r="K338" i="2" s="1"/>
  <c r="E338" i="2" s="1"/>
  <c r="B339" i="2" s="1"/>
  <c r="F339" i="2" s="1" a="1"/>
  <c r="F339" i="2" s="1"/>
  <c r="K163" i="2" a="1"/>
  <c r="K163" i="2" s="1"/>
  <c r="E163" i="2" s="1"/>
  <c r="K161" i="2" a="1"/>
  <c r="K161" i="2" s="1"/>
  <c r="E161" i="2" s="1"/>
  <c r="K165" i="2" a="1"/>
  <c r="K165" i="2" s="1"/>
  <c r="E165" i="2" s="1"/>
  <c r="B166" i="2" s="1"/>
  <c r="F166" i="2" s="1" a="1"/>
  <c r="F166" i="2" s="1"/>
  <c r="K160" i="2" a="1"/>
  <c r="K160" i="2" s="1"/>
  <c r="E160" i="2" s="1"/>
  <c r="B161" i="2" s="1"/>
  <c r="F161" i="2" s="1" a="1"/>
  <c r="F161" i="2" s="1"/>
  <c r="K337" i="2" a="1"/>
  <c r="K337" i="2" s="1"/>
  <c r="E337" i="2" s="1"/>
  <c r="B338" i="2" s="1"/>
  <c r="F338" i="2" s="1" a="1"/>
  <c r="B334" i="2"/>
  <c r="K162" i="2" a="1"/>
  <c r="K162" i="2" s="1"/>
  <c r="E162" i="2" s="1"/>
  <c r="B163" i="2" s="1"/>
  <c r="F163" i="2" s="1" a="1"/>
  <c r="F163" i="2" s="1"/>
  <c r="J532" i="2"/>
  <c r="J93" i="2"/>
  <c r="K91" i="2" s="1" a="1"/>
  <c r="K91" i="2" s="1"/>
  <c r="E91" i="2" s="1"/>
  <c r="K83" i="2" a="1"/>
  <c r="K83" i="2" s="1"/>
  <c r="E83" i="2" s="1"/>
  <c r="B336" i="2"/>
  <c r="F336" i="2" s="1" a="1"/>
  <c r="F336" i="2" s="1"/>
  <c r="J557" i="2"/>
  <c r="K340" i="2" a="1"/>
  <c r="K340" i="2" s="1"/>
  <c r="E340" i="2" s="1"/>
  <c r="B341" i="2" s="1"/>
  <c r="F341" i="2" s="1" a="1"/>
  <c r="F341" i="2" s="1"/>
  <c r="B335" i="2"/>
  <c r="F335" i="2" s="1" a="1"/>
  <c r="F335" i="2" s="1"/>
  <c r="K90" i="2" a="1"/>
  <c r="K90" i="2" s="1"/>
  <c r="E90" i="2" s="1"/>
  <c r="K164" i="2" a="1"/>
  <c r="K164" i="2" s="1"/>
  <c r="E164" i="2" s="1"/>
  <c r="B167" i="2"/>
  <c r="B343" i="2"/>
  <c r="J232" i="2"/>
  <c r="K231" i="2" s="1" a="1"/>
  <c r="K231" i="2" s="1"/>
  <c r="E231" i="2" s="1"/>
  <c r="G83" i="2"/>
  <c r="F343" i="2" a="1"/>
  <c r="H83" i="2"/>
  <c r="H338" i="2"/>
  <c r="H231" i="2"/>
  <c r="G338" i="2"/>
  <c r="G337" i="2"/>
  <c r="H340" i="2"/>
  <c r="H165" i="2"/>
  <c r="H337" i="2"/>
  <c r="H341" i="2"/>
  <c r="G165" i="2"/>
  <c r="G231" i="2"/>
  <c r="G163" i="2"/>
  <c r="G161" i="2"/>
  <c r="F334" i="2" a="1"/>
  <c r="H161" i="2"/>
  <c r="G162" i="2"/>
  <c r="H91" i="2"/>
  <c r="H160" i="2"/>
  <c r="G160" i="2"/>
  <c r="G340" i="2"/>
  <c r="F167" i="2" a="1"/>
  <c r="G91" i="2"/>
  <c r="G164" i="2"/>
  <c r="H90" i="2"/>
  <c r="H163" i="2"/>
  <c r="G341" i="2"/>
  <c r="G90" i="2"/>
  <c r="H162" i="2"/>
  <c r="H164" i="2"/>
  <c r="K87" i="2" l="1" a="1"/>
  <c r="K87" i="2" s="1"/>
  <c r="E87" i="2" s="1"/>
  <c r="K92" i="2" a="1"/>
  <c r="K92" i="2" s="1"/>
  <c r="E92" i="2" s="1"/>
  <c r="B92" i="2" s="1"/>
  <c r="F92" i="2" s="1" a="1"/>
  <c r="F92" i="2" s="1"/>
  <c r="B165" i="2"/>
  <c r="F165" i="2" s="1" a="1"/>
  <c r="F165" i="2" s="1"/>
  <c r="K227" i="2" a="1"/>
  <c r="K227" i="2" s="1"/>
  <c r="E227" i="2" s="1"/>
  <c r="F338" i="2"/>
  <c r="F343" i="2"/>
  <c r="F334" i="2"/>
  <c r="F167" i="2"/>
  <c r="B91" i="2"/>
  <c r="F91" i="2" s="1" a="1"/>
  <c r="F91" i="2" s="1"/>
  <c r="J533" i="2"/>
  <c r="K232" i="2" a="1"/>
  <c r="K232" i="2" s="1"/>
  <c r="E232" i="2" s="1"/>
  <c r="K230" i="2" a="1"/>
  <c r="K230" i="2" s="1"/>
  <c r="E230" i="2" s="1"/>
  <c r="B231" i="2" s="1"/>
  <c r="F231" i="2" s="1" a="1"/>
  <c r="F231" i="2" s="1"/>
  <c r="K228" i="2" a="1"/>
  <c r="K228" i="2" s="1"/>
  <c r="E228" i="2" s="1"/>
  <c r="K226" i="2" a="1"/>
  <c r="K226" i="2" s="1"/>
  <c r="E226" i="2" s="1"/>
  <c r="B227" i="2" s="1"/>
  <c r="F227" i="2" s="1" a="1"/>
  <c r="F227" i="2" s="1"/>
  <c r="B162" i="2"/>
  <c r="B340" i="2"/>
  <c r="F340" i="2" s="1" a="1"/>
  <c r="F340" i="2" s="1"/>
  <c r="J558" i="2"/>
  <c r="B164" i="2"/>
  <c r="F164" i="2" s="1" a="1"/>
  <c r="F164" i="2" s="1"/>
  <c r="B337" i="2"/>
  <c r="F337" i="2" s="1" a="1"/>
  <c r="F337" i="2" s="1"/>
  <c r="K93" i="2" a="1"/>
  <c r="K93" i="2" s="1"/>
  <c r="E93" i="2" s="1"/>
  <c r="K77" i="2" a="1"/>
  <c r="K77" i="2" s="1"/>
  <c r="E77" i="2" s="1"/>
  <c r="K86" i="2" a="1"/>
  <c r="K86" i="2" s="1"/>
  <c r="E86" i="2" s="1"/>
  <c r="K88" i="2" a="1"/>
  <c r="K88" i="2" s="1"/>
  <c r="E88" i="2" s="1"/>
  <c r="K84" i="2" a="1"/>
  <c r="K84" i="2" s="1"/>
  <c r="E84" i="2" s="1"/>
  <c r="K85" i="2" a="1"/>
  <c r="K85" i="2" s="1"/>
  <c r="E85" i="2" s="1"/>
  <c r="K89" i="2" a="1"/>
  <c r="K89" i="2" s="1"/>
  <c r="E89" i="2" s="1"/>
  <c r="B90" i="2" s="1"/>
  <c r="F90" i="2" s="1" a="1"/>
  <c r="F90" i="2" s="1"/>
  <c r="F162" i="2" a="1"/>
  <c r="H228" i="2"/>
  <c r="H89" i="2"/>
  <c r="H227" i="2"/>
  <c r="H88" i="2"/>
  <c r="G77" i="2"/>
  <c r="G92" i="2"/>
  <c r="G87" i="2"/>
  <c r="H232" i="2"/>
  <c r="G88" i="2"/>
  <c r="H77" i="2"/>
  <c r="G86" i="2"/>
  <c r="G232" i="2"/>
  <c r="H86" i="2"/>
  <c r="G230" i="2"/>
  <c r="H92" i="2"/>
  <c r="H226" i="2"/>
  <c r="H87" i="2"/>
  <c r="G228" i="2"/>
  <c r="H85" i="2"/>
  <c r="G85" i="2"/>
  <c r="G89" i="2"/>
  <c r="H230" i="2"/>
  <c r="G84" i="2"/>
  <c r="H93" i="2"/>
  <c r="G226" i="2"/>
  <c r="G227" i="2"/>
  <c r="G93" i="2"/>
  <c r="H84" i="2"/>
  <c r="F162" i="2" l="1"/>
  <c r="B84" i="2"/>
  <c r="F84" i="2" s="1" a="1"/>
  <c r="F84" i="2" s="1"/>
  <c r="B88" i="2"/>
  <c r="F88" i="2" s="1" a="1"/>
  <c r="F88" i="2" s="1"/>
  <c r="B77" i="2"/>
  <c r="J534" i="2"/>
  <c r="B233" i="2"/>
  <c r="B232" i="2"/>
  <c r="F232" i="2" s="1" a="1"/>
  <c r="F232" i="2" s="1"/>
  <c r="B93" i="2"/>
  <c r="F93" i="2" s="1" a="1"/>
  <c r="F93" i="2" s="1"/>
  <c r="B94" i="2"/>
  <c r="J559" i="2"/>
  <c r="B87" i="2"/>
  <c r="F87" i="2" s="1" a="1"/>
  <c r="B86" i="2"/>
  <c r="F86" i="2" s="1" a="1"/>
  <c r="F86" i="2" s="1"/>
  <c r="B85" i="2"/>
  <c r="F85" i="2" s="1" a="1"/>
  <c r="F85" i="2" s="1"/>
  <c r="B228" i="2"/>
  <c r="F228" i="2" s="1" a="1"/>
  <c r="F228" i="2" s="1"/>
  <c r="B89" i="2"/>
  <c r="F89" i="2" s="1" a="1"/>
  <c r="F89" i="2" s="1"/>
  <c r="F233" i="2" a="1"/>
  <c r="F94" i="2" a="1"/>
  <c r="F77" i="2" a="1"/>
  <c r="F233" i="2" l="1"/>
  <c r="F87" i="2"/>
  <c r="F77" i="2"/>
  <c r="F94" i="2"/>
  <c r="J535" i="2"/>
  <c r="J560" i="2"/>
  <c r="J561" i="2" l="1"/>
  <c r="J536" i="2"/>
  <c r="J537" i="2" l="1"/>
  <c r="K536" i="2" s="1" a="1"/>
  <c r="K536" i="2" s="1"/>
  <c r="E536" i="2" s="1"/>
  <c r="J562" i="2"/>
  <c r="G536" i="2"/>
  <c r="H536" i="2"/>
  <c r="J563" i="2" l="1"/>
  <c r="K562" i="2" s="1" a="1"/>
  <c r="K562" i="2" s="1"/>
  <c r="E562" i="2" s="1"/>
  <c r="K560" i="2" a="1"/>
  <c r="K560" i="2" s="1"/>
  <c r="E560" i="2" s="1"/>
  <c r="K558" i="2" a="1"/>
  <c r="K558" i="2" s="1"/>
  <c r="E558" i="2" s="1"/>
  <c r="K532" i="2" a="1"/>
  <c r="K532" i="2" s="1"/>
  <c r="E532" i="2" s="1"/>
  <c r="K534" i="2" a="1"/>
  <c r="K534" i="2" s="1"/>
  <c r="E534" i="2" s="1"/>
  <c r="K537" i="2" a="1"/>
  <c r="K537" i="2" s="1"/>
  <c r="E537" i="2" s="1"/>
  <c r="K533" i="2" a="1"/>
  <c r="K533" i="2" s="1"/>
  <c r="E533" i="2" s="1"/>
  <c r="K530" i="2" a="1"/>
  <c r="K530" i="2" s="1"/>
  <c r="E530" i="2" s="1"/>
  <c r="K531" i="2" a="1"/>
  <c r="K531" i="2" s="1"/>
  <c r="E531" i="2" s="1"/>
  <c r="K535" i="2" a="1"/>
  <c r="K535" i="2" s="1"/>
  <c r="E535" i="2" s="1"/>
  <c r="H537" i="2"/>
  <c r="G531" i="2"/>
  <c r="H533" i="2"/>
  <c r="H532" i="2"/>
  <c r="G530" i="2"/>
  <c r="H535" i="2"/>
  <c r="G562" i="2"/>
  <c r="H560" i="2"/>
  <c r="G537" i="2"/>
  <c r="H562" i="2"/>
  <c r="H534" i="2"/>
  <c r="G558" i="2"/>
  <c r="G535" i="2"/>
  <c r="G560" i="2"/>
  <c r="G534" i="2"/>
  <c r="H530" i="2"/>
  <c r="G533" i="2"/>
  <c r="G532" i="2"/>
  <c r="H558" i="2"/>
  <c r="H531" i="2"/>
  <c r="B533" i="2" l="1"/>
  <c r="F533" i="2" s="1" a="1"/>
  <c r="F533" i="2" s="1"/>
  <c r="B537" i="2"/>
  <c r="F537" i="2" s="1" a="1"/>
  <c r="F537" i="2" s="1"/>
  <c r="B534" i="2"/>
  <c r="F534" i="2" s="1" a="1"/>
  <c r="F534" i="2" s="1"/>
  <c r="B532" i="2"/>
  <c r="F532" i="2" s="1" a="1"/>
  <c r="F532" i="2" s="1"/>
  <c r="K563" i="2" a="1"/>
  <c r="K563" i="2" s="1"/>
  <c r="E563" i="2" s="1"/>
  <c r="K465" i="2" a="1"/>
  <c r="K465" i="2" s="1"/>
  <c r="E465" i="2" s="1"/>
  <c r="K538" i="2" a="1"/>
  <c r="K538" i="2" s="1"/>
  <c r="E538" i="2" s="1"/>
  <c r="K180" i="2" a="1"/>
  <c r="K180" i="2" s="1"/>
  <c r="E180" i="2" s="1"/>
  <c r="K522" i="2" a="1"/>
  <c r="K522" i="2" s="1"/>
  <c r="E522" i="2" s="1"/>
  <c r="K516" i="2" a="1"/>
  <c r="K516" i="2" s="1"/>
  <c r="E516" i="2" s="1"/>
  <c r="K158" i="2" a="1"/>
  <c r="K158" i="2" s="1"/>
  <c r="E158" i="2" s="1"/>
  <c r="K517" i="2" a="1"/>
  <c r="K517" i="2" s="1"/>
  <c r="E517" i="2" s="1"/>
  <c r="K464" i="2" a="1"/>
  <c r="K464" i="2" s="1"/>
  <c r="E464" i="2" s="1"/>
  <c r="K523" i="2" a="1"/>
  <c r="K523" i="2" s="1"/>
  <c r="E523" i="2" s="1"/>
  <c r="K520" i="2" a="1"/>
  <c r="K520" i="2" s="1"/>
  <c r="E520" i="2" s="1"/>
  <c r="K82" i="2" a="1"/>
  <c r="K82" i="2" s="1"/>
  <c r="E82" i="2" s="1"/>
  <c r="K466" i="2" a="1"/>
  <c r="K466" i="2" s="1"/>
  <c r="E466" i="2" s="1"/>
  <c r="K521" i="2" a="1"/>
  <c r="K521" i="2" s="1"/>
  <c r="E521" i="2" s="1"/>
  <c r="K78" i="2" a="1"/>
  <c r="K78" i="2" s="1"/>
  <c r="E78" i="2" s="1"/>
  <c r="K222" i="2" a="1"/>
  <c r="K222" i="2" s="1"/>
  <c r="E222" i="2" s="1"/>
  <c r="K81" i="2" a="1"/>
  <c r="K81" i="2" s="1"/>
  <c r="E81" i="2" s="1"/>
  <c r="K224" i="2" a="1"/>
  <c r="K224" i="2" s="1"/>
  <c r="E224" i="2" s="1"/>
  <c r="K518" i="2" a="1"/>
  <c r="K518" i="2" s="1"/>
  <c r="E518" i="2" s="1"/>
  <c r="K221" i="2" a="1"/>
  <c r="K221" i="2" s="1"/>
  <c r="E221" i="2" s="1"/>
  <c r="K524" i="2" a="1"/>
  <c r="K524" i="2" s="1"/>
  <c r="E524" i="2" s="1"/>
  <c r="K157" i="2" a="1"/>
  <c r="K157" i="2" s="1"/>
  <c r="E157" i="2" s="1"/>
  <c r="K225" i="2" a="1"/>
  <c r="K225" i="2" s="1"/>
  <c r="E225" i="2" s="1"/>
  <c r="K519" i="2" a="1"/>
  <c r="K519" i="2" s="1"/>
  <c r="E519" i="2" s="1"/>
  <c r="K79" i="2" a="1"/>
  <c r="K79" i="2" s="1"/>
  <c r="E79" i="2" s="1"/>
  <c r="K525" i="2" a="1"/>
  <c r="K525" i="2" s="1"/>
  <c r="E525" i="2" s="1"/>
  <c r="K526" i="2" a="1"/>
  <c r="K526" i="2" s="1"/>
  <c r="E526" i="2" s="1"/>
  <c r="K223" i="2" a="1"/>
  <c r="K223" i="2" s="1"/>
  <c r="E223" i="2" s="1"/>
  <c r="K159" i="2" a="1"/>
  <c r="K159" i="2" s="1"/>
  <c r="E159" i="2" s="1"/>
  <c r="K80" i="2" a="1"/>
  <c r="K80" i="2" s="1"/>
  <c r="E80" i="2" s="1"/>
  <c r="K229" i="2" a="1"/>
  <c r="K229" i="2" s="1"/>
  <c r="E229" i="2" s="1"/>
  <c r="K553" i="2" a="1"/>
  <c r="K553" i="2" s="1"/>
  <c r="E553" i="2" s="1"/>
  <c r="K529" i="2" a="1"/>
  <c r="K529" i="2" s="1"/>
  <c r="E529" i="2" s="1"/>
  <c r="K555" i="2" a="1"/>
  <c r="K555" i="2" s="1"/>
  <c r="E555" i="2" s="1"/>
  <c r="K552" i="2" a="1"/>
  <c r="K552" i="2" s="1"/>
  <c r="E552" i="2" s="1"/>
  <c r="K554" i="2" a="1"/>
  <c r="K554" i="2" s="1"/>
  <c r="E554" i="2" s="1"/>
  <c r="K527" i="2" a="1"/>
  <c r="K527" i="2" s="1"/>
  <c r="E527" i="2" s="1"/>
  <c r="K556" i="2" a="1"/>
  <c r="K556" i="2" s="1"/>
  <c r="E556" i="2" s="1"/>
  <c r="K551" i="2" a="1"/>
  <c r="K551" i="2" s="1"/>
  <c r="E551" i="2" s="1"/>
  <c r="K528" i="2" a="1"/>
  <c r="K528" i="2" s="1"/>
  <c r="E528" i="2" s="1"/>
  <c r="K561" i="2" a="1"/>
  <c r="K561" i="2" s="1"/>
  <c r="E561" i="2" s="1"/>
  <c r="K559" i="2" a="1"/>
  <c r="K559" i="2" s="1"/>
  <c r="E559" i="2" s="1"/>
  <c r="B560" i="2" s="1"/>
  <c r="F560" i="2" s="1" a="1"/>
  <c r="F560" i="2" s="1"/>
  <c r="B535" i="2"/>
  <c r="F535" i="2" s="1" a="1"/>
  <c r="F535" i="2" s="1"/>
  <c r="B536" i="2"/>
  <c r="F536" i="2" s="1" a="1"/>
  <c r="F536" i="2" s="1"/>
  <c r="B531" i="2"/>
  <c r="K557" i="2" a="1"/>
  <c r="K557" i="2" s="1"/>
  <c r="E557" i="2" s="1"/>
  <c r="B558" i="2" s="1"/>
  <c r="F558" i="2" s="1" a="1"/>
  <c r="F531" i="2" a="1"/>
  <c r="G529" i="2"/>
  <c r="H523" i="2"/>
  <c r="G520" i="2"/>
  <c r="G159" i="2"/>
  <c r="G563" i="2"/>
  <c r="G464" i="2"/>
  <c r="H521" i="2"/>
  <c r="G517" i="2"/>
  <c r="H222" i="2"/>
  <c r="G528" i="2"/>
  <c r="G559" i="2"/>
  <c r="H556" i="2"/>
  <c r="G466" i="2"/>
  <c r="G78" i="2"/>
  <c r="H538" i="2"/>
  <c r="H559" i="2"/>
  <c r="H82" i="2"/>
  <c r="G81" i="2"/>
  <c r="H229" i="2"/>
  <c r="H78" i="2"/>
  <c r="H524" i="2"/>
  <c r="G518" i="2"/>
  <c r="G80" i="2"/>
  <c r="H79" i="2"/>
  <c r="G221" i="2"/>
  <c r="H526" i="2"/>
  <c r="H529" i="2"/>
  <c r="G554" i="2"/>
  <c r="G82" i="2"/>
  <c r="G516" i="2"/>
  <c r="H551" i="2"/>
  <c r="H557" i="2"/>
  <c r="G561" i="2"/>
  <c r="G465" i="2"/>
  <c r="H525" i="2"/>
  <c r="G555" i="2"/>
  <c r="G519" i="2"/>
  <c r="H224" i="2"/>
  <c r="H157" i="2"/>
  <c r="H180" i="2"/>
  <c r="H552" i="2"/>
  <c r="H517" i="2"/>
  <c r="H519" i="2"/>
  <c r="H561" i="2"/>
  <c r="G223" i="2"/>
  <c r="G557" i="2"/>
  <c r="G524" i="2"/>
  <c r="H516" i="2"/>
  <c r="G526" i="2"/>
  <c r="H554" i="2"/>
  <c r="H465" i="2"/>
  <c r="H464" i="2"/>
  <c r="H223" i="2"/>
  <c r="G157" i="2"/>
  <c r="G521" i="2"/>
  <c r="H520" i="2"/>
  <c r="H527" i="2"/>
  <c r="H522" i="2"/>
  <c r="H225" i="2"/>
  <c r="G522" i="2"/>
  <c r="H158" i="2"/>
  <c r="H466" i="2"/>
  <c r="G527" i="2"/>
  <c r="G556" i="2"/>
  <c r="H159" i="2"/>
  <c r="G525" i="2"/>
  <c r="G224" i="2"/>
  <c r="G551" i="2"/>
  <c r="G79" i="2"/>
  <c r="H81" i="2"/>
  <c r="G180" i="2"/>
  <c r="G229" i="2"/>
  <c r="H563" i="2"/>
  <c r="G225" i="2"/>
  <c r="H528" i="2"/>
  <c r="G552" i="2"/>
  <c r="G523" i="2"/>
  <c r="H221" i="2"/>
  <c r="G158" i="2"/>
  <c r="G222" i="2"/>
  <c r="H555" i="2"/>
  <c r="G538" i="2"/>
  <c r="H553" i="2"/>
  <c r="G553" i="2"/>
  <c r="H80" i="2"/>
  <c r="H518" i="2"/>
  <c r="F558" i="2" l="1"/>
  <c r="F531" i="2"/>
  <c r="B223" i="2"/>
  <c r="F223" i="2" s="1" a="1"/>
  <c r="F223" i="2" s="1"/>
  <c r="B222" i="2"/>
  <c r="F222" i="2" s="1" a="1"/>
  <c r="F222" i="2" s="1"/>
  <c r="B180" i="2"/>
  <c r="F180" i="2" s="1" a="1"/>
  <c r="B181" i="2"/>
  <c r="F181" i="2" s="1" a="1"/>
  <c r="F181" i="2" s="1"/>
  <c r="B551" i="2"/>
  <c r="B526" i="2"/>
  <c r="F526" i="2" s="1" a="1"/>
  <c r="F526" i="2" s="1"/>
  <c r="B78" i="2"/>
  <c r="F78" i="2" s="1" a="1"/>
  <c r="B538" i="2"/>
  <c r="B539" i="2"/>
  <c r="F539" i="2" s="1" a="1"/>
  <c r="B556" i="2"/>
  <c r="F556" i="2" s="1" a="1"/>
  <c r="F556" i="2" s="1"/>
  <c r="B525" i="2"/>
  <c r="F525" i="2" s="1" a="1"/>
  <c r="F525" i="2" s="1"/>
  <c r="B521" i="2"/>
  <c r="F521" i="2" s="1" a="1"/>
  <c r="F521" i="2" s="1"/>
  <c r="B465" i="2"/>
  <c r="F465" i="2" s="1" a="1"/>
  <c r="F465" i="2" s="1"/>
  <c r="B527" i="2"/>
  <c r="F527" i="2" s="1" a="1"/>
  <c r="F527" i="2" s="1"/>
  <c r="B79" i="2"/>
  <c r="F79" i="2" s="1" a="1"/>
  <c r="F79" i="2" s="1"/>
  <c r="B466" i="2"/>
  <c r="F466" i="2" s="1" a="1"/>
  <c r="F466" i="2" s="1"/>
  <c r="B467" i="2"/>
  <c r="F467" i="2" s="1" a="1"/>
  <c r="F467" i="2" s="1"/>
  <c r="B563" i="2"/>
  <c r="F563" i="2" s="1" a="1"/>
  <c r="B564" i="2"/>
  <c r="B554" i="2"/>
  <c r="F554" i="2" s="1" a="1"/>
  <c r="F554" i="2" s="1"/>
  <c r="B519" i="2"/>
  <c r="F519" i="2" s="1" a="1"/>
  <c r="B82" i="2"/>
  <c r="F82" i="2" s="1" a="1"/>
  <c r="F82" i="2" s="1"/>
  <c r="B83" i="2"/>
  <c r="B528" i="2"/>
  <c r="F528" i="2" s="1" a="1"/>
  <c r="F528" i="2" s="1"/>
  <c r="B552" i="2"/>
  <c r="F552" i="2" s="1" a="1"/>
  <c r="F552" i="2" s="1"/>
  <c r="B225" i="2"/>
  <c r="F225" i="2" s="1" a="1"/>
  <c r="F225" i="2" s="1"/>
  <c r="B226" i="2"/>
  <c r="F226" i="2" s="1" a="1"/>
  <c r="F226" i="2" s="1"/>
  <c r="B520" i="2"/>
  <c r="F520" i="2" s="1" a="1"/>
  <c r="F520" i="2" s="1"/>
  <c r="B557" i="2"/>
  <c r="F557" i="2" s="1" a="1"/>
  <c r="F557" i="2" s="1"/>
  <c r="B555" i="2"/>
  <c r="F555" i="2" s="1" a="1"/>
  <c r="F555" i="2" s="1"/>
  <c r="B157" i="2"/>
  <c r="B523" i="2"/>
  <c r="F523" i="2" s="1" a="1"/>
  <c r="F523" i="2" s="1"/>
  <c r="B529" i="2"/>
  <c r="F529" i="2" s="1" a="1"/>
  <c r="F529" i="2" s="1"/>
  <c r="B524" i="2"/>
  <c r="B464" i="2"/>
  <c r="B553" i="2"/>
  <c r="B221" i="2"/>
  <c r="B517" i="2"/>
  <c r="F517" i="2" s="1" a="1"/>
  <c r="F517" i="2" s="1"/>
  <c r="B229" i="2"/>
  <c r="F229" i="2" s="1" a="1"/>
  <c r="F229" i="2" s="1"/>
  <c r="B230" i="2"/>
  <c r="B518" i="2"/>
  <c r="F518" i="2" s="1" a="1"/>
  <c r="F518" i="2" s="1"/>
  <c r="B158" i="2"/>
  <c r="F158" i="2" s="1" a="1"/>
  <c r="F158" i="2" s="1"/>
  <c r="B559" i="2"/>
  <c r="F559" i="2" s="1" a="1"/>
  <c r="F559" i="2" s="1"/>
  <c r="B80" i="2"/>
  <c r="F80" i="2" s="1" a="1"/>
  <c r="F80" i="2" s="1"/>
  <c r="B224" i="2"/>
  <c r="F224" i="2" s="1" a="1"/>
  <c r="F224" i="2" s="1"/>
  <c r="B516" i="2"/>
  <c r="F516" i="2" s="1" a="1"/>
  <c r="F516" i="2" s="1"/>
  <c r="B530" i="2"/>
  <c r="F530" i="2" s="1" a="1"/>
  <c r="F530" i="2" s="1"/>
  <c r="B561" i="2"/>
  <c r="F561" i="2" s="1" a="1"/>
  <c r="F561" i="2" s="1"/>
  <c r="B159" i="2"/>
  <c r="F159" i="2" s="1" a="1"/>
  <c r="F159" i="2" s="1"/>
  <c r="B160" i="2"/>
  <c r="F160" i="2" s="1" a="1"/>
  <c r="F160" i="2" s="1"/>
  <c r="B81" i="2"/>
  <c r="F81" i="2" s="1" a="1"/>
  <c r="F81" i="2" s="1"/>
  <c r="B522" i="2"/>
  <c r="F522" i="2" s="1" a="1"/>
  <c r="F522" i="2" s="1"/>
  <c r="B562" i="2"/>
  <c r="F562" i="2" s="1" a="1"/>
  <c r="F562" i="2" s="1"/>
  <c r="F83" i="2" a="1"/>
  <c r="F553" i="2" a="1"/>
  <c r="F230" i="2" a="1"/>
  <c r="F524" i="2" a="1"/>
  <c r="F551" i="2" a="1"/>
  <c r="F538" i="2" a="1"/>
  <c r="F221" i="2" a="1"/>
  <c r="F564" i="2" a="1"/>
  <c r="F157" i="2" a="1"/>
  <c r="F464" i="2" a="1"/>
  <c r="F524" i="2" l="1"/>
  <c r="F519" i="2"/>
  <c r="F539" i="2"/>
  <c r="F538" i="2"/>
  <c r="F157" i="2"/>
  <c r="F564" i="2"/>
  <c r="F78" i="2"/>
  <c r="F563" i="2"/>
  <c r="F551" i="2"/>
  <c r="F230" i="2"/>
  <c r="F180" i="2"/>
  <c r="F221" i="2"/>
  <c r="F553" i="2"/>
  <c r="F464" i="2"/>
  <c r="F8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<sst xmlns="http://schemas.openxmlformats.org/spreadsheetml/2006/main" count="14624" uniqueCount="6226">
  <si>
    <t>Wed, 01 Dec 2021 15:37:07 GMTlogin - register</t>
  </si>
  <si>
    <t xml:space="preserve">    aircraftoperatorsairportsphotos</t>
  </si>
  <si>
    <t xml:space="preserve">    IAI Gulfstream G150 production list</t>
  </si>
  <si>
    <t xml:space="preserve">    IAI Gulfstream G150: 126 frames</t>
  </si>
  <si>
    <t xml:space="preserve">    Total: 126 frames</t>
  </si>
  <si>
    <t>page: 123</t>
  </si>
  <si>
    <t xml:space="preserve">reg </t>
  </si>
  <si>
    <t xml:space="preserve">type </t>
  </si>
  <si>
    <t xml:space="preserve">cn </t>
  </si>
  <si>
    <t xml:space="preserve">ln(2cn) </t>
  </si>
  <si>
    <t xml:space="preserve">engine </t>
  </si>
  <si>
    <t xml:space="preserve">fleet - name </t>
  </si>
  <si>
    <t xml:space="preserve">operator&gt;contract (lessor/trustee) </t>
  </si>
  <si>
    <t xml:space="preserve">built </t>
  </si>
  <si>
    <t>selcal</t>
  </si>
  <si>
    <t>modeS(24bit)</t>
  </si>
  <si>
    <t xml:space="preserve">N150GV </t>
  </si>
  <si>
    <t xml:space="preserve">IAI Gulfstream G150 </t>
  </si>
  <si>
    <t xml:space="preserve">TFE731-40AR </t>
  </si>
  <si>
    <t xml:space="preserve">Gulfstream Aerospace </t>
  </si>
  <si>
    <t>Gulfstream rrg 8/30/10. Gulfstream Leasing, Savannah GA bought 1/7/11</t>
  </si>
  <si>
    <t xml:space="preserve">N150RT </t>
  </si>
  <si>
    <t xml:space="preserve">Gulfstream transferred 5/31/07 </t>
  </si>
  <si>
    <t xml:space="preserve">4X-TRA </t>
  </si>
  <si>
    <t xml:space="preserve">ff 3/5/05 prototype </t>
  </si>
  <si>
    <t>ESKL</t>
  </si>
  <si>
    <t xml:space="preserve">current </t>
  </si>
  <si>
    <t>comment - update</t>
  </si>
  <si>
    <t xml:space="preserve">N703HA </t>
  </si>
  <si>
    <t>Washington Penn Plastic Co, Washington PA bought 11/1/17</t>
  </si>
  <si>
    <t xml:space="preserve">Varsity Spirit Memphis TN bought 9/16/15 </t>
  </si>
  <si>
    <t xml:space="preserve">CCMP Capital Advisors New York NY bought 2/14/11 </t>
  </si>
  <si>
    <t xml:space="preserve">Horton Aviation LLC Southlake TX bought 6/20/07 </t>
  </si>
  <si>
    <t xml:space="preserve">AirShare </t>
  </si>
  <si>
    <t xml:space="preserve">N150GA </t>
  </si>
  <si>
    <t xml:space="preserve">Gulfstream transferred 12/19/05 </t>
  </si>
  <si>
    <t>JKGR</t>
  </si>
  <si>
    <t xml:space="preserve">4X-WID </t>
  </si>
  <si>
    <t xml:space="preserve">N530LD </t>
  </si>
  <si>
    <t xml:space="preserve">TFE731-40R </t>
  </si>
  <si>
    <t xml:space="preserve">Jet Linx Aviation Inc. </t>
  </si>
  <si>
    <t>4 Love of Flight rrg 9/10/20</t>
  </si>
  <si>
    <t xml:space="preserve">N530GP </t>
  </si>
  <si>
    <t xml:space="preserve">4 Love of Flight LLC Dripping Springs TX bought 7/29/19 </t>
  </si>
  <si>
    <t xml:space="preserve">Paradigm Jet Management </t>
  </si>
  <si>
    <t xml:space="preserve">Koch Leasing Co. LLC Wichita KS bought 9/4/08 became Corporate Jet Leasing Co. </t>
  </si>
  <si>
    <t xml:space="preserve">Koch Industries Inc. </t>
  </si>
  <si>
    <t>CDAF</t>
  </si>
  <si>
    <t xml:space="preserve">Georgia-Pacific LLC Atlanta GA delivered 10/25/06 </t>
  </si>
  <si>
    <t xml:space="preserve">N528GA </t>
  </si>
  <si>
    <t xml:space="preserve">N373ML </t>
  </si>
  <si>
    <t xml:space="preserve">TFE731 </t>
  </si>
  <si>
    <t>Compass Aviation, Danbury CT bought 12/5/19</t>
  </si>
  <si>
    <t xml:space="preserve">N450 DT LLC Katy TX bought 10/3/19 </t>
  </si>
  <si>
    <t xml:space="preserve">All Island Charter Woodbury NY bought 7/29/16 </t>
  </si>
  <si>
    <t>KRFH</t>
  </si>
  <si>
    <t xml:space="preserve">Mary Rose Aviation Inc. Houston TX delivered 9/20/06 (Universal Weather) </t>
  </si>
  <si>
    <t xml:space="preserve">N429JS </t>
  </si>
  <si>
    <t>Schussboomer Systems Inc. Anacortes WA bought 12/13/18</t>
  </si>
  <si>
    <t xml:space="preserve">Four Rings Aviation II LLC Addison TX bought 5/30/18 rrg 11/15/18 </t>
  </si>
  <si>
    <t xml:space="preserve">Million Air Dallas </t>
  </si>
  <si>
    <t xml:space="preserve">N552CB </t>
  </si>
  <si>
    <t xml:space="preserve">Shaw Group rrg 4/22/13 </t>
  </si>
  <si>
    <t xml:space="preserve">N301SG </t>
  </si>
  <si>
    <t xml:space="preserve">Shaw International Inc. Baton Rouge LA bought 2/11/08 rrg 3/25/08 </t>
  </si>
  <si>
    <t xml:space="preserve">N715WG </t>
  </si>
  <si>
    <t xml:space="preserve">La Costa Village Inc. Carlsbad CA bought 10/2/06 rrg 1/4/07 </t>
  </si>
  <si>
    <t xml:space="preserve">N405GA </t>
  </si>
  <si>
    <t xml:space="preserve">Gulfstream Aerospace LP transferred 3/28/06 </t>
  </si>
  <si>
    <t xml:space="preserve">N150CH </t>
  </si>
  <si>
    <t>North Houston Pole Line bought 4/23/21, rg 06/25/21 TVPX Trustee for Quanta Services</t>
  </si>
  <si>
    <t xml:space="preserve">Sandy Springs Aviation LLC Cat Spring TX bought 3/5/20,rrg 5/12/20 </t>
  </si>
  <si>
    <t xml:space="preserve">N150KM </t>
  </si>
  <si>
    <t xml:space="preserve">McColee Partners LLC Orem UT bought 3/17/15 rrg 4/13/15 </t>
  </si>
  <si>
    <t xml:space="preserve">N830DB </t>
  </si>
  <si>
    <t xml:space="preserve">DB Aviation LLC delivered 10/27/06 </t>
  </si>
  <si>
    <t>JSCL</t>
  </si>
  <si>
    <t xml:space="preserve">N806GA </t>
  </si>
  <si>
    <t xml:space="preserve">transferred 4/12/06 </t>
  </si>
  <si>
    <t xml:space="preserve">N531GP </t>
  </si>
  <si>
    <t xml:space="preserve">TFE731-40 </t>
  </si>
  <si>
    <t>Blue Flag Two Ltd, Dayton OH bought 9/25/19</t>
  </si>
  <si>
    <t xml:space="preserve">Koch Leasing Co, Wichita KS bought 9/14/08. Became Corporate Jet Leasing Co LLC, </t>
  </si>
  <si>
    <t xml:space="preserve">Georgia Pacific Corp. Atlanta GA delivered 10/31/06 </t>
  </si>
  <si>
    <t xml:space="preserve">N807GA </t>
  </si>
  <si>
    <t xml:space="preserve">N150CT </t>
  </si>
  <si>
    <t>Leon Air LLC bought 12/20/13</t>
  </si>
  <si>
    <t xml:space="preserve">Atlantic Aviation Group, Miami FL bought 7/19/13 </t>
  </si>
  <si>
    <t xml:space="preserve">(Trust) bought 2/25/11 </t>
  </si>
  <si>
    <t xml:space="preserve">Antelope Aviation LLC Helena MT delivered 11/28/06, rrg 7/20/07 (Coulter Automotive, Phoenix AZ) </t>
  </si>
  <si>
    <t xml:space="preserve">N208GA </t>
  </si>
  <si>
    <t xml:space="preserve">N209AW </t>
  </si>
  <si>
    <t>Blue Star Management LLC, Craig AK bought 7/27/21</t>
  </si>
  <si>
    <t xml:space="preserve">Alan Jay Logistics rrg 4/15/21 </t>
  </si>
  <si>
    <t xml:space="preserve">N92AJ </t>
  </si>
  <si>
    <t xml:space="preserve">Alan Jay Logistics LLC Sebring FL bought 8/6/14 rrg 12/2/14 </t>
  </si>
  <si>
    <t xml:space="preserve">N290GA </t>
  </si>
  <si>
    <t xml:space="preserve">Gulfstream bought 3/26/14 </t>
  </si>
  <si>
    <t xml:space="preserve">Penske rrg 3/17/14 </t>
  </si>
  <si>
    <t xml:space="preserve">N501RP </t>
  </si>
  <si>
    <t xml:space="preserve">Penske Jet bought 11/28/06 </t>
  </si>
  <si>
    <t xml:space="preserve">N409GA </t>
  </si>
  <si>
    <t xml:space="preserve">N428JD </t>
  </si>
  <si>
    <t>Dewberry Air LLC, Atlanta GA bought 8/22/14, rrg 5/8/15</t>
  </si>
  <si>
    <t xml:space="preserve">N650GE </t>
  </si>
  <si>
    <t xml:space="preserve">Gaylord Entertainment Co. Nashville TN delivered 12/19/06, became RHP Corporate Properties </t>
  </si>
  <si>
    <t xml:space="preserve">N510GA </t>
  </si>
  <si>
    <t xml:space="preserve">N248SL </t>
  </si>
  <si>
    <t>Stim-Air Inc. Portland OR delivered 1/11/07, rrg 5/22/07</t>
  </si>
  <si>
    <t xml:space="preserve">N757GA </t>
  </si>
  <si>
    <t xml:space="preserve">N614TP </t>
  </si>
  <si>
    <t>Koselig LLC, Stanwood WA bought 6/17/21</t>
  </si>
  <si>
    <t xml:space="preserve">Piker LLC Chicago IL bought 7/23/19 </t>
  </si>
  <si>
    <t xml:space="preserve">N509SR </t>
  </si>
  <si>
    <t xml:space="preserve">Penske Jet rrg 5/7/19 </t>
  </si>
  <si>
    <t xml:space="preserve">N502RP </t>
  </si>
  <si>
    <t xml:space="preserve">Penske Jet delivered 10/20/06 rrg 4/3/07 </t>
  </si>
  <si>
    <t>GKBD</t>
  </si>
  <si>
    <t xml:space="preserve">N412GA </t>
  </si>
  <si>
    <t xml:space="preserve">N5950C </t>
  </si>
  <si>
    <t>Bravo Zulu G150 LLC, Portage MI bought 12/28/20</t>
  </si>
  <si>
    <t xml:space="preserve">Milloaks LLC, Salt Lake City UT delivered 2/14/07 </t>
  </si>
  <si>
    <t xml:space="preserve">Keystone Aviation </t>
  </si>
  <si>
    <t>CSDQ</t>
  </si>
  <si>
    <t xml:space="preserve">N613GA </t>
  </si>
  <si>
    <t xml:space="preserve">N777FL </t>
  </si>
  <si>
    <t>Agnes LLC, Ashland OR delivered 4/2/07, rrg 4/26/07</t>
  </si>
  <si>
    <t xml:space="preserve">N314GA </t>
  </si>
  <si>
    <t xml:space="preserve">N247PS </t>
  </si>
  <si>
    <t>Gulfstream bought 6/10/14, rrg 4/8/15</t>
  </si>
  <si>
    <t xml:space="preserve">N215GA </t>
  </si>
  <si>
    <t xml:space="preserve">N503RP </t>
  </si>
  <si>
    <t xml:space="preserve">Omicron Transportation Inc. Reading PA (Penske Jet) delivered 3/28/07, rrg 5/29/07 </t>
  </si>
  <si>
    <t xml:space="preserve">N615GA </t>
  </si>
  <si>
    <t xml:space="preserve">N192SW </t>
  </si>
  <si>
    <t>CAF LLC Pittsburg KS bought 1/27/15</t>
  </si>
  <si>
    <t xml:space="preserve">Contract Transportation Systems Co. Cleveland OH (Sherwin Williams) delivered 4/13/07 </t>
  </si>
  <si>
    <t>APFH</t>
  </si>
  <si>
    <t xml:space="preserve">N216GA </t>
  </si>
  <si>
    <t xml:space="preserve">N217MS </t>
  </si>
  <si>
    <t>KQGR</t>
  </si>
  <si>
    <t>GS 150-217 LLC, Chicago IL bought 6/4/07, rrg 6/13/07</t>
  </si>
  <si>
    <t xml:space="preserve">N150GD </t>
  </si>
  <si>
    <t xml:space="preserve">rrg 4/25/07 (demonstrator) </t>
  </si>
  <si>
    <t xml:space="preserve">N217GA </t>
  </si>
  <si>
    <t xml:space="preserve">N969WW </t>
  </si>
  <si>
    <t>Conquest Air LLC, Ada OK bought 4/2/19</t>
  </si>
  <si>
    <t xml:space="preserve">W A Richardson rrg 3/26/19 </t>
  </si>
  <si>
    <t xml:space="preserve">N969WR </t>
  </si>
  <si>
    <t xml:space="preserve">W A Richardson Builders delivered 4/27/07 </t>
  </si>
  <si>
    <t xml:space="preserve">N218GA </t>
  </si>
  <si>
    <t xml:space="preserve">CC-CWK </t>
  </si>
  <si>
    <t xml:space="preserve">Aerocardal </t>
  </si>
  <si>
    <t>JQGR</t>
  </si>
  <si>
    <t>rg 5/30/07</t>
  </si>
  <si>
    <t xml:space="preserve">N219GA </t>
  </si>
  <si>
    <t xml:space="preserve">N150MT </t>
  </si>
  <si>
    <t xml:space="preserve">TFE731-40AR-200 </t>
  </si>
  <si>
    <t>GH Consulting Services Scottsdale AZ bought 7/19/19, rrg 9/23/19</t>
  </si>
  <si>
    <t xml:space="preserve">N197HF </t>
  </si>
  <si>
    <t xml:space="preserve">Hormel Foods Corporate Services LLC Austin MN delivered 6/26/07 </t>
  </si>
  <si>
    <t xml:space="preserve">N220GA </t>
  </si>
  <si>
    <t xml:space="preserve">N532GP </t>
  </si>
  <si>
    <t>Family Tree Farms Aviation LLC, Dinuba CA bought 9/24/20</t>
  </si>
  <si>
    <t xml:space="preserve">BAS Aircraft Services III LLC bought 3/31/20 </t>
  </si>
  <si>
    <t xml:space="preserve">Textron Aviation bought 11/21/19 </t>
  </si>
  <si>
    <t xml:space="preserve">Koch Leasing Co. LLC Wichita KS bought 9/4/08. Became Corporate Jet Leasing Co. LLC. </t>
  </si>
  <si>
    <t>GQKM</t>
  </si>
  <si>
    <t xml:space="preserve">Georgia-Pacific LLC Atlanta GA delivered 4/12/07 </t>
  </si>
  <si>
    <t xml:space="preserve">C-FTXX </t>
  </si>
  <si>
    <t>6404805 Manitoba Ltd. Winnipeg MB rg 05/1/12</t>
  </si>
  <si>
    <t xml:space="preserve">N717EP </t>
  </si>
  <si>
    <t xml:space="preserve">Bombardier bought 3/28/12 </t>
  </si>
  <si>
    <t xml:space="preserve">Bombardier Aerospace </t>
  </si>
  <si>
    <t xml:space="preserve">Ossian Airways Inc. Rochester NY delivered 6/29/07 </t>
  </si>
  <si>
    <t>PQJL</t>
  </si>
  <si>
    <t xml:space="preserve">N422GA </t>
  </si>
  <si>
    <t xml:space="preserve">N611NC </t>
  </si>
  <si>
    <t xml:space="preserve">Executive Flight Solutions </t>
  </si>
  <si>
    <t>MHW Group Holdings LLC Reisterstown MD bought 4/14/15. Operated by Executive Flight Solutions until 2020</t>
  </si>
  <si>
    <t xml:space="preserve">Gulfstream bought 7/23/14 </t>
  </si>
  <si>
    <t xml:space="preserve">NDC Equipment Leasing Llc Lake Forest IL bought 2/23/10 rrg 5/19/10 (DB Aviation LLC) </t>
  </si>
  <si>
    <t xml:space="preserve">N350BN </t>
  </si>
  <si>
    <t xml:space="preserve">Gulfstream bought 1/7/10 </t>
  </si>
  <si>
    <t xml:space="preserve">BNSF Railway delivered 8/15/07 </t>
  </si>
  <si>
    <t xml:space="preserve">Executive Jet Management </t>
  </si>
  <si>
    <t xml:space="preserve">N224GG </t>
  </si>
  <si>
    <t>Gator Tracks LLC, Ft Lauderdale FL bought 12/21/20</t>
  </si>
  <si>
    <t xml:space="preserve">(Unknown Trust) bought 1/30/20 </t>
  </si>
  <si>
    <t xml:space="preserve">YV3306 </t>
  </si>
  <si>
    <t xml:space="preserve">Inversiones Aeronet CA rrg 11/9/16 </t>
  </si>
  <si>
    <t xml:space="preserve">N590FA </t>
  </si>
  <si>
    <t xml:space="preserve">Iron Gate Finance Corp. delivered 8/13/07 (Inversiones Aeronet CA) </t>
  </si>
  <si>
    <t xml:space="preserve">N424GA </t>
  </si>
  <si>
    <t xml:space="preserve">4X-CVM </t>
  </si>
  <si>
    <t xml:space="preserve">N365GA </t>
  </si>
  <si>
    <t>Gulfstream Leasing LLC, Savannah GA bought 2/27/13, rrg 8/8/13</t>
  </si>
  <si>
    <t xml:space="preserve">N150PU </t>
  </si>
  <si>
    <t xml:space="preserve">Astra Holdings Inc. delivered 8/9/07 </t>
  </si>
  <si>
    <t xml:space="preserve">N399GA </t>
  </si>
  <si>
    <t xml:space="preserve">N8821C </t>
  </si>
  <si>
    <t xml:space="preserve">Paragon Executive Charter </t>
  </si>
  <si>
    <t>JVWL LLC Hanford CA bought 12/19/19</t>
  </si>
  <si>
    <t xml:space="preserve">Rocket Air LLC bought 12/17/19 </t>
  </si>
  <si>
    <t xml:space="preserve">Embraer Executive Aircraft bought 12/13/19 </t>
  </si>
  <si>
    <t xml:space="preserve">Chevron USA Inc. Houston TX delivered 8/28/07 </t>
  </si>
  <si>
    <t xml:space="preserve">N100SR </t>
  </si>
  <si>
    <t>Steven M Rayman (Trustee) Big Rock I bought 5/3/13, rrg 1/18/14 for XSport Fitness</t>
  </si>
  <si>
    <t xml:space="preserve">N275SC </t>
  </si>
  <si>
    <t xml:space="preserve">Southern Cross Aircraft LLC, Fort Lauderdale FL bought 11/13/12 </t>
  </si>
  <si>
    <t xml:space="preserve">OB-1951-P </t>
  </si>
  <si>
    <t xml:space="preserve">Aero Transporte SA bought 9/3/10 </t>
  </si>
  <si>
    <t xml:space="preserve">N451R </t>
  </si>
  <si>
    <t xml:space="preserve">Southern Cross Aircraft, Ft Lauderdale FL bought 6/9/10 </t>
  </si>
  <si>
    <t xml:space="preserve">Integral Resources Llc Modesto CA delivered 10/10/07 </t>
  </si>
  <si>
    <t xml:space="preserve">N100GX </t>
  </si>
  <si>
    <t>Brulecreek Aviation Park City UT bought 11/1/18</t>
  </si>
  <si>
    <t xml:space="preserve">Sigma Aviation LLC 10/12/17 </t>
  </si>
  <si>
    <t xml:space="preserve">Micron Leasing bought 4/20/16 </t>
  </si>
  <si>
    <t>EPDJ</t>
  </si>
  <si>
    <t xml:space="preserve">VP-BMA </t>
  </si>
  <si>
    <t xml:space="preserve">Execujet Charter AG rg 9/20/07 (Micron Leasing) </t>
  </si>
  <si>
    <t xml:space="preserve">N628GA </t>
  </si>
  <si>
    <t xml:space="preserve">transferred 5/9/07 </t>
  </si>
  <si>
    <t xml:space="preserve">N8841C </t>
  </si>
  <si>
    <t>Golden Eagle Management LLC, Missoula MT bought 4/10/20</t>
  </si>
  <si>
    <t xml:space="preserve">Embraer bought 4/1/20 </t>
  </si>
  <si>
    <t xml:space="preserve">Chevron USA Inc. Houston TX delivered 9/26/07 </t>
  </si>
  <si>
    <t>LSJQ</t>
  </si>
  <si>
    <t xml:space="preserve">N722SW </t>
  </si>
  <si>
    <t>Gator One Air LLC, Dustin FL bought 12/21/20</t>
  </si>
  <si>
    <t xml:space="preserve">N722 Aviation LLC, Houston TX delivered 10/10/07 </t>
  </si>
  <si>
    <t xml:space="preserve">N630GA </t>
  </si>
  <si>
    <t xml:space="preserve">N787BN </t>
  </si>
  <si>
    <t xml:space="preserve">Clay Lacy Aviation </t>
  </si>
  <si>
    <t>Omninet Capital Llc Beverly Hills CA bought 9/15/08 rrg 2/10/09 for Omninet Capital</t>
  </si>
  <si>
    <t xml:space="preserve">N9611Z </t>
  </si>
  <si>
    <t xml:space="preserve">Geo Group Inc. bought 10/18/07 </t>
  </si>
  <si>
    <t>FJAR</t>
  </si>
  <si>
    <t xml:space="preserve">transferred 6/18/07 </t>
  </si>
  <si>
    <t xml:space="preserve">N928ST </t>
  </si>
  <si>
    <t>Flying Bar B LLC Provo UT delivered 10/26/07</t>
  </si>
  <si>
    <t xml:space="preserve">transferred 6/27/07 </t>
  </si>
  <si>
    <t xml:space="preserve">VH-PFV </t>
  </si>
  <si>
    <t xml:space="preserve">Pacific Flight Services Ltd </t>
  </si>
  <si>
    <t>rg 05/10/13</t>
  </si>
  <si>
    <t xml:space="preserve">N100VP </t>
  </si>
  <si>
    <t xml:space="preserve">Corporate Jet Inc bought 12/26/12 </t>
  </si>
  <si>
    <t xml:space="preserve">EC-KMF </t>
  </si>
  <si>
    <t xml:space="preserve">delivered 12/14/07 </t>
  </si>
  <si>
    <t xml:space="preserve">Executive Airlines SA </t>
  </si>
  <si>
    <t xml:space="preserve">N633GA </t>
  </si>
  <si>
    <t xml:space="preserve">N511CT </t>
  </si>
  <si>
    <t>Ten to Nine LLC Chattanooga TN bought 6/30/20</t>
  </si>
  <si>
    <t xml:space="preserve">G-150 LLC Greeneville TN bought 1/22/19 </t>
  </si>
  <si>
    <t xml:space="preserve">Sky Night LLC </t>
  </si>
  <si>
    <t xml:space="preserve">Wyoming Associates Inc. Spartanburg SC delivered 11/9/07 </t>
  </si>
  <si>
    <t>HLJS</t>
  </si>
  <si>
    <t xml:space="preserve">VH-OVG </t>
  </si>
  <si>
    <t>CAREFLIGHT LIMITED,WENTWORTHVILLE , NSW, Australia.Rgd.,2021/02/10</t>
  </si>
  <si>
    <t xml:space="preserve">N120RC </t>
  </si>
  <si>
    <t xml:space="preserve">Careflight Ltd bought 11/19/20 </t>
  </si>
  <si>
    <t xml:space="preserve">RCD Hotels, Quintana Roo MX bought 4/24/19 </t>
  </si>
  <si>
    <t xml:space="preserve">N250EA </t>
  </si>
  <si>
    <t xml:space="preserve">JIK Mission Lakes LLC bought 7/1/15 </t>
  </si>
  <si>
    <t xml:space="preserve">Starwings Services bought 2/23/15 </t>
  </si>
  <si>
    <t xml:space="preserve">PR-FSN </t>
  </si>
  <si>
    <t xml:space="preserve">Elite Aviation Taxi Aero rg 4/13/13 </t>
  </si>
  <si>
    <t xml:space="preserve">N371GA </t>
  </si>
  <si>
    <t xml:space="preserve">International Aircraft Sales LLC Fort Lauderdale FL bought 10/19/12 </t>
  </si>
  <si>
    <t xml:space="preserve">M-CKDM </t>
  </si>
  <si>
    <t xml:space="preserve">Laurus Associated SA bought 9/18/12 </t>
  </si>
  <si>
    <t xml:space="preserve">Avcon Jet </t>
  </si>
  <si>
    <t>BRKP</t>
  </si>
  <si>
    <t xml:space="preserve">D-CKDM </t>
  </si>
  <si>
    <t xml:space="preserve">rg 2/6/10 </t>
  </si>
  <si>
    <t xml:space="preserve">Triple Alpha Luftfahrt </t>
  </si>
  <si>
    <t xml:space="preserve">Chess Lane rg 2/21/08 </t>
  </si>
  <si>
    <t xml:space="preserve">DC Aviation GmbH </t>
  </si>
  <si>
    <t xml:space="preserve">N635GA </t>
  </si>
  <si>
    <t xml:space="preserve">N77709 </t>
  </si>
  <si>
    <t>CPHQ</t>
  </si>
  <si>
    <t>Miller's Professional Imaging. Pittsburg KS delivered 12/13/07</t>
  </si>
  <si>
    <t xml:space="preserve">CC-AOA </t>
  </si>
  <si>
    <t>bought 2/15</t>
  </si>
  <si>
    <t xml:space="preserve">EC-KMS </t>
  </si>
  <si>
    <t xml:space="preserve">delivered 12/20/07 </t>
  </si>
  <si>
    <t xml:space="preserve">TAG Aviation España </t>
  </si>
  <si>
    <t xml:space="preserve">N537GA </t>
  </si>
  <si>
    <t xml:space="preserve">9H-LAR </t>
  </si>
  <si>
    <t xml:space="preserve">Luxwing </t>
  </si>
  <si>
    <t>ELAD</t>
  </si>
  <si>
    <t>Flight Solutions/Sonnig registered 12/20</t>
  </si>
  <si>
    <t xml:space="preserve">N222LR </t>
  </si>
  <si>
    <t xml:space="preserve">Cite Aviation LLC bought 12/31/18 </t>
  </si>
  <si>
    <t xml:space="preserve">Beauty Central Inc. Stamford CT delivered 11/7/08 </t>
  </si>
  <si>
    <t xml:space="preserve">White Cloud Charter </t>
  </si>
  <si>
    <t xml:space="preserve">a/w 9/30/07 </t>
  </si>
  <si>
    <t xml:space="preserve">PR-FVJ </t>
  </si>
  <si>
    <t>Testa Patrimonial Eireli bought 9/13/19</t>
  </si>
  <si>
    <t xml:space="preserve">N89AG </t>
  </si>
  <si>
    <t xml:space="preserve">Rolim Freight Forward Miami FL bought 5/29/19, </t>
  </si>
  <si>
    <t xml:space="preserve">AP-MMM </t>
  </si>
  <si>
    <t xml:space="preserve">Pakistan Aviators-ABC Aviation Services rg 1/28/08 </t>
  </si>
  <si>
    <t xml:space="preserve">N639GA </t>
  </si>
  <si>
    <t xml:space="preserve">4X-VCK </t>
  </si>
  <si>
    <t xml:space="preserve">Israel Aircraft Industries Ltd </t>
  </si>
  <si>
    <t xml:space="preserve">N360AV </t>
  </si>
  <si>
    <t xml:space="preserve">Avjet Corp. </t>
  </si>
  <si>
    <t>delivered 2/8/08. M3 Industries LLC, Los Angeles CA bought 12/29/20</t>
  </si>
  <si>
    <t xml:space="preserve">transferred 9/20/07 </t>
  </si>
  <si>
    <t xml:space="preserve">N480JJ </t>
  </si>
  <si>
    <t>DQGK</t>
  </si>
  <si>
    <t>Jimmie Johnson Racing II Inc, Charlotte NC delivered 2/6/08. DBER 10/31/11, ran-off end of runway at EYW.</t>
  </si>
  <si>
    <t xml:space="preserve">N631GA </t>
  </si>
  <si>
    <t xml:space="preserve">written off </t>
  </si>
  <si>
    <t xml:space="preserve">N458TB </t>
  </si>
  <si>
    <t>500 PK LLC, Santa Barbara CA bought 11/8/18</t>
  </si>
  <si>
    <t xml:space="preserve">OE-GAS </t>
  </si>
  <si>
    <t xml:space="preserve">(Baca Hydra Leasing GmbH) rg 5/7/09 </t>
  </si>
  <si>
    <t xml:space="preserve">UR-KAS </t>
  </si>
  <si>
    <t xml:space="preserve">Aero-Charter Airlines rg 3/26/08 </t>
  </si>
  <si>
    <t xml:space="preserve">N442GA </t>
  </si>
  <si>
    <t xml:space="preserve">Gulfstream Aerospace transferred 10/18/07 </t>
  </si>
  <si>
    <t xml:space="preserve">M-FAST </t>
  </si>
  <si>
    <t>CEDF</t>
  </si>
  <si>
    <t>G-150 Aeronautics Ltd. rg 12/15/17</t>
  </si>
  <si>
    <t xml:space="preserve">EC-KPJ </t>
  </si>
  <si>
    <t xml:space="preserve">delivered 3/17/08 </t>
  </si>
  <si>
    <t xml:space="preserve">N443GA </t>
  </si>
  <si>
    <t xml:space="preserve">N553CB </t>
  </si>
  <si>
    <t xml:space="preserve">MN Aviation </t>
  </si>
  <si>
    <t>N553CB LLC Dorado PR bought 12/7/18</t>
  </si>
  <si>
    <t xml:space="preserve">Shaw Group rrg 5/9/13 </t>
  </si>
  <si>
    <t xml:space="preserve">N302SG </t>
  </si>
  <si>
    <t xml:space="preserve">Shaw International Inc. Baton Rouge LA bought 12/31/08 rrg 9/2/09 </t>
  </si>
  <si>
    <t xml:space="preserve">N950N </t>
  </si>
  <si>
    <t xml:space="preserve">Twin Palm LLC delivered 3/20/08 </t>
  </si>
  <si>
    <t xml:space="preserve">N744GA </t>
  </si>
  <si>
    <t xml:space="preserve">N245CX </t>
  </si>
  <si>
    <t>Duty Free Trading Latvija LLC bought 9/3/21</t>
  </si>
  <si>
    <t xml:space="preserve">ES-AIR </t>
  </si>
  <si>
    <t xml:space="preserve">bought 10/17/18 </t>
  </si>
  <si>
    <t xml:space="preserve">Panaviatic Ltd </t>
  </si>
  <si>
    <t xml:space="preserve">N162RU </t>
  </si>
  <si>
    <t xml:space="preserve">Hinson Corporate Flight Services Inc. (Trustee) Glen Burnie MD bought 3/18/16 </t>
  </si>
  <si>
    <t xml:space="preserve">M-STEP </t>
  </si>
  <si>
    <t xml:space="preserve">Artjet Ltd rg 12/07/11 </t>
  </si>
  <si>
    <t xml:space="preserve">OE-GSK </t>
  </si>
  <si>
    <t xml:space="preserve">rg 02/10 </t>
  </si>
  <si>
    <t xml:space="preserve">map executive flight service </t>
  </si>
  <si>
    <t xml:space="preserve">dd 04/04/08 </t>
  </si>
  <si>
    <t xml:space="preserve">Jet Alliance </t>
  </si>
  <si>
    <t>EPDM</t>
  </si>
  <si>
    <t xml:space="preserve">N745GA </t>
  </si>
  <si>
    <t xml:space="preserve">N96AD </t>
  </si>
  <si>
    <t>CLJR</t>
  </si>
  <si>
    <t>G B Enterprises Inc. Bellingham WA bought 6/24/08. Became Altair Advanced Industries, rg 07/14/10 Altair Advanced Industries Inc. Bellingham WA</t>
  </si>
  <si>
    <t xml:space="preserve">Blue Yonder Holdings Inc. delivered 4/18/08 </t>
  </si>
  <si>
    <t xml:space="preserve">N650DH </t>
  </si>
  <si>
    <t>Drury Development rrg 11/8/16</t>
  </si>
  <si>
    <t xml:space="preserve">N110FS </t>
  </si>
  <si>
    <t xml:space="preserve">Drury Development Corp. St Louis MO bought 4/23/12 </t>
  </si>
  <si>
    <t xml:space="preserve">Trinity Aviation Charters LLC Pineville NC delivered 4/28/08 </t>
  </si>
  <si>
    <t xml:space="preserve">N637SF </t>
  </si>
  <si>
    <t>Sanderson Farms, Laurel MS delivered 5/2/08</t>
  </si>
  <si>
    <t xml:space="preserve">N67KP </t>
  </si>
  <si>
    <t>Marivest Holdings Inc, Pittsburg KS bought 12/30/13</t>
  </si>
  <si>
    <t xml:space="preserve">Avpro Inc, Annapolis MD bought 12/20/13 </t>
  </si>
  <si>
    <t xml:space="preserve">Key Point Ii LLC, Winchester VA bought 12/3/09, rrg 12/22/09 </t>
  </si>
  <si>
    <t xml:space="preserve">N191CP </t>
  </si>
  <si>
    <t xml:space="preserve">Cousins Aircraft Associates LLC, Atlanta GA delivered 5/15/08 </t>
  </si>
  <si>
    <t xml:space="preserve">N581SF </t>
  </si>
  <si>
    <t>FKM Enterprises, Minneapolis MN bought 1/9/17, rrg 3/16/17, rg 02/19/20 FKM Enterprises Llc North Oaks MN</t>
  </si>
  <si>
    <t xml:space="preserve">N434JM </t>
  </si>
  <si>
    <t xml:space="preserve">MJB Tri-Motor LLC rrg 8/2/13 </t>
  </si>
  <si>
    <t xml:space="preserve">N918MJ </t>
  </si>
  <si>
    <t xml:space="preserve">MJB Tri-Motor LLC, Itasca IL delivered 6/2/08, rrg 10/21/08 </t>
  </si>
  <si>
    <t xml:space="preserve">N850GA </t>
  </si>
  <si>
    <t>registry(*) 24bit</t>
  </si>
  <si>
    <t>cn(msn) ln</t>
  </si>
  <si>
    <t>type</t>
  </si>
  <si>
    <t>fleet</t>
  </si>
  <si>
    <t>operator iata icao</t>
  </si>
  <si>
    <t>built</t>
  </si>
  <si>
    <t>note</t>
  </si>
  <si>
    <t>status</t>
  </si>
  <si>
    <t>Add aircraft</t>
  </si>
  <si>
    <t>Aircraft Specifications</t>
  </si>
  <si>
    <t>aircraft · operators · airports · photos · about us · credits · feedback</t>
  </si>
  <si>
    <t>© 1999-2021 rzjets.net</t>
  </si>
  <si>
    <t>Wed, 01 Dec 2021 15:37:29 GMTlogin - register</t>
  </si>
  <si>
    <t xml:space="preserve">N22ST </t>
  </si>
  <si>
    <t>rg 09/19/18 TLD Aviation I Llc Newnan GA, accident 5/5/21 3J1 landed long and overran runway</t>
  </si>
  <si>
    <t xml:space="preserve">Fourth Quarter Properties 156 LLC, Newnan GA delivered 6/4/08 </t>
  </si>
  <si>
    <t>FPCL</t>
  </si>
  <si>
    <t xml:space="preserve">N351GA </t>
  </si>
  <si>
    <t xml:space="preserve">status n/a </t>
  </si>
  <si>
    <t>Gulfstream rrg 3/25/13. Gulfstream Leasing, Savannah GA bought 5/8/13</t>
  </si>
  <si>
    <t xml:space="preserve">N789MS </t>
  </si>
  <si>
    <t xml:space="preserve">bought 2/17/12, rrg 4/10/12 </t>
  </si>
  <si>
    <t>ELDR</t>
  </si>
  <si>
    <t xml:space="preserve">N769MS </t>
  </si>
  <si>
    <t xml:space="preserve">Sitrick and Co rrg 6/24/09 </t>
  </si>
  <si>
    <t xml:space="preserve">N352GA </t>
  </si>
  <si>
    <t xml:space="preserve">Strick &amp; Company, Los Angeles CA delivered 6/17/08 </t>
  </si>
  <si>
    <t xml:space="preserve">C-FWXR </t>
  </si>
  <si>
    <t>Hamilton Jetport Ltd, Mt Hope ON bought 8/12/21</t>
  </si>
  <si>
    <t xml:space="preserve">N591ME </t>
  </si>
  <si>
    <t xml:space="preserve">transferred mid-2020 </t>
  </si>
  <si>
    <t xml:space="preserve">Wing Aviation Charter Services </t>
  </si>
  <si>
    <t xml:space="preserve">JLR Holdings LLC Houston TX bought 8/6/19. </t>
  </si>
  <si>
    <t xml:space="preserve">Western Airways </t>
  </si>
  <si>
    <t xml:space="preserve">Mairo rrg 7/20/19 </t>
  </si>
  <si>
    <t xml:space="preserve">N591MB </t>
  </si>
  <si>
    <t xml:space="preserve">Mairo LLC Denver CO bought 9/30/15 rrg 12/21/15 </t>
  </si>
  <si>
    <t xml:space="preserve">N253DE </t>
  </si>
  <si>
    <t xml:space="preserve">Delaware Equipment Leasing bought 7/23/15 </t>
  </si>
  <si>
    <t xml:space="preserve">EC-KTV </t>
  </si>
  <si>
    <t xml:space="preserve">delivered 7/10/08 (Allegra Europea Holding SA) </t>
  </si>
  <si>
    <t>CGJR</t>
  </si>
  <si>
    <t xml:space="preserve">N353GA </t>
  </si>
  <si>
    <t xml:space="preserve">N901SS </t>
  </si>
  <si>
    <t>Two Star Maritime LLC, Hillsboro OR bought 11/21/16</t>
  </si>
  <si>
    <t xml:space="preserve">Silicone Specialties, Ft Worth TX bought 3/10/16, rrg 4/22/16 </t>
  </si>
  <si>
    <t xml:space="preserve">N254GS </t>
  </si>
  <si>
    <t xml:space="preserve">Avpro, Annapolis MD bought 2/12/16 </t>
  </si>
  <si>
    <t xml:space="preserve">EC-KTK </t>
  </si>
  <si>
    <t xml:space="preserve">delivered 7/1/08 </t>
  </si>
  <si>
    <t xml:space="preserve">N354GA </t>
  </si>
  <si>
    <t xml:space="preserve">VH-PFW </t>
  </si>
  <si>
    <t>GSEP</t>
  </si>
  <si>
    <t>Pacific Flight Services Condell NSW (ST Aerospace) rg 7/17/17</t>
  </si>
  <si>
    <t xml:space="preserve">N202VP </t>
  </si>
  <si>
    <t xml:space="preserve">Corporate Jet LLC 12/6/16 </t>
  </si>
  <si>
    <t xml:space="preserve">XA-UUX </t>
  </si>
  <si>
    <t xml:space="preserve">rrg 10/15 </t>
  </si>
  <si>
    <t xml:space="preserve">Transportes La Paz S.A. de C.V. </t>
  </si>
  <si>
    <t xml:space="preserve">XA-PAZ </t>
  </si>
  <si>
    <t xml:space="preserve">delivered 7/23/08 </t>
  </si>
  <si>
    <t>GJHM</t>
  </si>
  <si>
    <t xml:space="preserve">N556GA </t>
  </si>
  <si>
    <t xml:space="preserve">N546MM </t>
  </si>
  <si>
    <t>Denali Global Aviation LLC, Christiansted USVI delivered 5/26/10, rrg 11/18/10</t>
  </si>
  <si>
    <t xml:space="preserve">rrg 6/19/08 (demonstrator) </t>
  </si>
  <si>
    <t xml:space="preserve">N262GA </t>
  </si>
  <si>
    <t xml:space="preserve">N469DM </t>
  </si>
  <si>
    <t xml:space="preserve">Gulfstream G150 </t>
  </si>
  <si>
    <t>D&amp;I Transportation LLC, Tupelo MS bought 5/27/20, rg 06/30/20 NAC Flight Service Llc Tupelo MS</t>
  </si>
  <si>
    <t xml:space="preserve">XA- </t>
  </si>
  <si>
    <t xml:space="preserve">AP Insigina de Mexico S de RL de CV rrg 10/8/19 </t>
  </si>
  <si>
    <t xml:space="preserve">AP Insigina de Mexico S de RL de CV bought 10/4/19 </t>
  </si>
  <si>
    <t xml:space="preserve">XA-ADR </t>
  </si>
  <si>
    <t xml:space="preserve">Aerokaluz SA de CV bought 9/3/08 </t>
  </si>
  <si>
    <t xml:space="preserve">FlyMex </t>
  </si>
  <si>
    <t>KRKM</t>
  </si>
  <si>
    <t xml:space="preserve">N457GA </t>
  </si>
  <si>
    <t xml:space="preserve">Fly-Mex 150 LLC Chicago IL bought 8/28/08 </t>
  </si>
  <si>
    <t xml:space="preserve">a/w 5/6/08 </t>
  </si>
  <si>
    <t xml:space="preserve">N10RZ </t>
  </si>
  <si>
    <t xml:space="preserve">Mountain Aviation </t>
  </si>
  <si>
    <t>Peregrine Falcon LLC (Trustee) Boise ID bought 8/15/14</t>
  </si>
  <si>
    <t xml:space="preserve">Redzone Aviation LLC McLean VA delivered 8/28/08 </t>
  </si>
  <si>
    <t>HLAD</t>
  </si>
  <si>
    <t xml:space="preserve">N458GA </t>
  </si>
  <si>
    <t xml:space="preserve">RP-C5168 </t>
  </si>
  <si>
    <t xml:space="preserve">Philippine Airlines </t>
  </si>
  <si>
    <t>delivered 8/8/08</t>
  </si>
  <si>
    <t xml:space="preserve">N746GA </t>
  </si>
  <si>
    <t xml:space="preserve">N150HM </t>
  </si>
  <si>
    <t>Pdkaa 150 HM Partners LLC San Francisco CA (Hansen Capital Management Inc.) delivered 4/7/10, rrg 4/23/10. Became Merlone Geier Management LLC</t>
  </si>
  <si>
    <t xml:space="preserve">rrg 9/25/08 </t>
  </si>
  <si>
    <t xml:space="preserve">N802RR </t>
  </si>
  <si>
    <t xml:space="preserve">rrg 8/14/08 </t>
  </si>
  <si>
    <t xml:space="preserve">N260GA </t>
  </si>
  <si>
    <t xml:space="preserve">OE-GLT </t>
  </si>
  <si>
    <t xml:space="preserve">Alpi Jets </t>
  </si>
  <si>
    <t xml:space="preserve">OE-GBA </t>
  </si>
  <si>
    <t xml:space="preserve">rg 3/21 </t>
  </si>
  <si>
    <t xml:space="preserve">N375AB </t>
  </si>
  <si>
    <t xml:space="preserve">Alpha Bravo Aviation LLC, Las Vegas NV bought 7/22/21, rg 07/23/21 </t>
  </si>
  <si>
    <t>DLFK</t>
  </si>
  <si>
    <t xml:space="preserve">T7-GLT </t>
  </si>
  <si>
    <t xml:space="preserve">Jet4U SRL (Taras Kozak) rg 3/19 based UKKK </t>
  </si>
  <si>
    <t xml:space="preserve">Jet4U </t>
  </si>
  <si>
    <t xml:space="preserve">OE-GLF </t>
  </si>
  <si>
    <t xml:space="preserve">delivered 10/3/08 </t>
  </si>
  <si>
    <t xml:space="preserve">N261GA </t>
  </si>
  <si>
    <t xml:space="preserve">on order </t>
  </si>
  <si>
    <t xml:space="preserve">N101RX </t>
  </si>
  <si>
    <t>Teall Capital Partners, Winston-Salem NC bought 7/20/18</t>
  </si>
  <si>
    <t xml:space="preserve">Meisner Aircraft Inc, Burlington WI bought 4/6/18 </t>
  </si>
  <si>
    <t xml:space="preserve">Sanofi US Services Inc. Morristown NJ bought 8/14/13, rrg 2/27/14 </t>
  </si>
  <si>
    <t xml:space="preserve">N272CB </t>
  </si>
  <si>
    <t xml:space="preserve">Chattem Inc, Chattanooga TN bought 5/25/11 </t>
  </si>
  <si>
    <t xml:space="preserve">(Trustee) delivered 10/23/08 </t>
  </si>
  <si>
    <t>Sage Air LLC, Salt Lake City UT bought 12/29/17</t>
  </si>
  <si>
    <t xml:space="preserve">B E M C Aviation LLC bought 10/22/13 </t>
  </si>
  <si>
    <t xml:space="preserve">Black Diamond Aviation, Tampa FL delivered 9/26/08, rrg 10/20/08 </t>
  </si>
  <si>
    <t xml:space="preserve">N263GA </t>
  </si>
  <si>
    <t xml:space="preserve">C-GXNW </t>
  </si>
  <si>
    <t xml:space="preserve">Skyservice Business Aviation </t>
  </si>
  <si>
    <t>HSFM</t>
  </si>
  <si>
    <t>delivered 10/29/08</t>
  </si>
  <si>
    <t xml:space="preserve">N264GA </t>
  </si>
  <si>
    <t xml:space="preserve">XA-CHY </t>
  </si>
  <si>
    <t>Aerolineas Ejecutivas S.A. bought 7/22/14</t>
  </si>
  <si>
    <t xml:space="preserve">N993AC </t>
  </si>
  <si>
    <t xml:space="preserve">Conti Aviation LLC, Edison NJ bought 5/14/13 </t>
  </si>
  <si>
    <t xml:space="preserve">Cima Aviacion LLC, Guaynabo PR bought 11/20/08 </t>
  </si>
  <si>
    <t>EHBP</t>
  </si>
  <si>
    <t xml:space="preserve">N465GA </t>
  </si>
  <si>
    <t xml:space="preserve">XA-JCZ </t>
  </si>
  <si>
    <t>Air Palace SA de CV bought 8/10/16</t>
  </si>
  <si>
    <t xml:space="preserve">N888YC </t>
  </si>
  <si>
    <t xml:space="preserve">Fly FHW LLC, Menlo Park CA bought 10/9/14 </t>
  </si>
  <si>
    <t xml:space="preserve">Bombardier bought 9/30/14 </t>
  </si>
  <si>
    <t xml:space="preserve">Bombardier Aerospace USA </t>
  </si>
  <si>
    <t xml:space="preserve">Precious Gold Ltd delivered 8/17/08 </t>
  </si>
  <si>
    <t xml:space="preserve">N119KW </t>
  </si>
  <si>
    <t>KGW Equipment Leasing LLC, Hammond LA delivered 12/2/08</t>
  </si>
  <si>
    <t xml:space="preserve">N367GA </t>
  </si>
  <si>
    <t xml:space="preserve">N365SS </t>
  </si>
  <si>
    <t>Robert W Stallings (et al), Frisco TX bought 12/31/20</t>
  </si>
  <si>
    <t xml:space="preserve">Gainsco Inc. Dallas TX bought 2/20/20 </t>
  </si>
  <si>
    <t xml:space="preserve">GECAS returned 11/20/19 </t>
  </si>
  <si>
    <t xml:space="preserve">Fir Tree SC rrg 9/13/19 </t>
  </si>
  <si>
    <t xml:space="preserve">N365SC </t>
  </si>
  <si>
    <t xml:space="preserve">Fir Tree SC LLC delivered 3/31/09 </t>
  </si>
  <si>
    <t xml:space="preserve">N268GA </t>
  </si>
  <si>
    <t xml:space="preserve">XA-CPL </t>
  </si>
  <si>
    <t>ADRO Servicios Aereos S.A. rg 8/27/14</t>
  </si>
  <si>
    <t xml:space="preserve">N520CH </t>
  </si>
  <si>
    <t xml:space="preserve">SHP-Air Leasing LLC transferred 8/10/12 </t>
  </si>
  <si>
    <t xml:space="preserve">Concord Air Inc. Raleigh NC delivered 3/27/09, rrg 8/5/09 </t>
  </si>
  <si>
    <t>FGAS</t>
  </si>
  <si>
    <t xml:space="preserve">N469GA </t>
  </si>
  <si>
    <t xml:space="preserve">Davinci Jets LLC </t>
  </si>
  <si>
    <t>Jimmie Johnson Racing II LLC, Birmingham MI bought 12/16/20</t>
  </si>
  <si>
    <t xml:space="preserve">Hendrick Motorsports LLC Charlotte NC bought 2/3/12 rrg 4/10/12 </t>
  </si>
  <si>
    <t xml:space="preserve">Hendrick Motorsports </t>
  </si>
  <si>
    <t xml:space="preserve">N110JJ </t>
  </si>
  <si>
    <t xml:space="preserve">TAM Aviation Inc. delivered 6/4/09 rrg 6/10/09 (Jimmie Johnson Racing). </t>
  </si>
  <si>
    <t xml:space="preserve">N470GA </t>
  </si>
  <si>
    <t xml:space="preserve">N885TC </t>
  </si>
  <si>
    <t>TransCanada Pipelines Conroe TX transferred 6/6/18</t>
  </si>
  <si>
    <t xml:space="preserve">C-FTRP </t>
  </si>
  <si>
    <t xml:space="preserve">TransCanada PipeLines Limited Calgary Alberta rg 01/16/09 </t>
  </si>
  <si>
    <t xml:space="preserve">N471GA </t>
  </si>
  <si>
    <t xml:space="preserve">N819AM </t>
  </si>
  <si>
    <t xml:space="preserve">Landmark Aviation </t>
  </si>
  <si>
    <t>N819AM LLC San Ramon CA bought 4/22/14, rrg 8/8/14</t>
  </si>
  <si>
    <t xml:space="preserve">N399SC </t>
  </si>
  <si>
    <t xml:space="preserve">MCH Wilson Inc. Houston TX leased 11/18/11 </t>
  </si>
  <si>
    <t xml:space="preserve">SCI Texas Funeral Services delivered 1/30/09 rrg 2/5/09 </t>
  </si>
  <si>
    <t xml:space="preserve">N372GA </t>
  </si>
  <si>
    <t xml:space="preserve">Gulfstream Aerospace LP </t>
  </si>
  <si>
    <t xml:space="preserve">C-GZCZ </t>
  </si>
  <si>
    <t xml:space="preserve">Sunwest Home Aviation </t>
  </si>
  <si>
    <t>GKAE</t>
  </si>
  <si>
    <t>rg 2/12/09 Sunwest Aviation Ltd. Calgary Alberta</t>
  </si>
  <si>
    <t xml:space="preserve">N373GA </t>
  </si>
  <si>
    <t xml:space="preserve">rg 09/11/08 WFBN Trustee, canx 02/12/09 exported to Canada </t>
  </si>
  <si>
    <t xml:space="preserve">N3FS </t>
  </si>
  <si>
    <t>DDMR LLC, St Petersburg FL bought 12/22/16</t>
  </si>
  <si>
    <t xml:space="preserve">Aviat LLC, Anchorage AK bought 5/12/15 </t>
  </si>
  <si>
    <t xml:space="preserve">Gulf States Toyota rrg 5/24/13 </t>
  </si>
  <si>
    <t>MSFJ</t>
  </si>
  <si>
    <t xml:space="preserve">N1FC </t>
  </si>
  <si>
    <t xml:space="preserve">Gulf States Toyota, Houston TX delivered 2/12/09 </t>
  </si>
  <si>
    <t xml:space="preserve">N374GA </t>
  </si>
  <si>
    <t xml:space="preserve">N719KX </t>
  </si>
  <si>
    <t>Martis Holdings LLC Scottsdale AZ bought 12/9/16 for Knight-Swift Transportation Holdings</t>
  </si>
  <si>
    <t xml:space="preserve">C-FTIX </t>
  </si>
  <si>
    <t xml:space="preserve">Charter Air Transportation Services Inc. Woodbridge ON rg 10/27/14 </t>
  </si>
  <si>
    <t xml:space="preserve">C-GWWW </t>
  </si>
  <si>
    <t xml:space="preserve">rrg 5/10/12 </t>
  </si>
  <si>
    <t xml:space="preserve">Chartright Air Group </t>
  </si>
  <si>
    <t xml:space="preserve">C-GNYH </t>
  </si>
  <si>
    <t xml:space="preserve">rg 12/22/11 </t>
  </si>
  <si>
    <t xml:space="preserve">N116HW </t>
  </si>
  <si>
    <t xml:space="preserve">Dr. Hagel Werner bought 2/25/09 </t>
  </si>
  <si>
    <t xml:space="preserve">N375GA </t>
  </si>
  <si>
    <t xml:space="preserve">transferred 9/30/08 </t>
  </si>
  <si>
    <t xml:space="preserve">N15PV </t>
  </si>
  <si>
    <t>Golden Sky Aviation Ltd bought 7/14/16</t>
  </si>
  <si>
    <t xml:space="preserve">California Natural Products bought 12/23/13, rrg 3/21/14 </t>
  </si>
  <si>
    <t xml:space="preserve">N46WY </t>
  </si>
  <si>
    <t xml:space="preserve">L&amp;L Manufacturing Co, El Segundo CA delivered 12/24/08 </t>
  </si>
  <si>
    <t xml:space="preserve">N636SF </t>
  </si>
  <si>
    <t>Sanderson Farms Inc. Laurel MS bought 12/12/13, rrg 4/24/14</t>
  </si>
  <si>
    <t xml:space="preserve">N1FS </t>
  </si>
  <si>
    <t xml:space="preserve">Gulf States Toyota Inc. Houston TX delivered 3/12/09 </t>
  </si>
  <si>
    <t xml:space="preserve">rrg 2/10/09 </t>
  </si>
  <si>
    <t xml:space="preserve">N7FF </t>
  </si>
  <si>
    <t xml:space="preserve">N700FA </t>
  </si>
  <si>
    <t>Jet Flight LLC, Shreveport LA delivered 3/20/09</t>
  </si>
  <si>
    <t xml:space="preserve">N200LR </t>
  </si>
  <si>
    <t>WB ATS LLC Portland OR bought 9/27/18</t>
  </si>
  <si>
    <t xml:space="preserve">Beauty Central rrg 8/5/14 </t>
  </si>
  <si>
    <t xml:space="preserve">Beauty Central LLC </t>
  </si>
  <si>
    <t xml:space="preserve">N935SS </t>
  </si>
  <si>
    <t xml:space="preserve">Beauty Central Llc Stamford CT bought 4/8/11 </t>
  </si>
  <si>
    <t xml:space="preserve">Universal Jet Aviation </t>
  </si>
  <si>
    <t>APFR</t>
  </si>
  <si>
    <t xml:space="preserve">Gulfstream of Ft Lauderdale LLC bought 5/21/09 rrg 7/17/09 </t>
  </si>
  <si>
    <t xml:space="preserve">N489GA </t>
  </si>
  <si>
    <t xml:space="preserve">transferred 11/25/08 </t>
  </si>
  <si>
    <t xml:space="preserve">VP-CEP </t>
  </si>
  <si>
    <t>HJFG</t>
  </si>
  <si>
    <t>B2 Management Ltd delivered 5/15/09</t>
  </si>
  <si>
    <t xml:space="preserve">N980GA </t>
  </si>
  <si>
    <t xml:space="preserve">N57RG </t>
  </si>
  <si>
    <t>Soliq SA de SV bought 8/27/5, rrg 12/4/15</t>
  </si>
  <si>
    <t xml:space="preserve">N372AS </t>
  </si>
  <si>
    <t xml:space="preserve">Dynamic Aviation Services Inc. St Thomas delivered 6/30/09 </t>
  </si>
  <si>
    <t>CHGL</t>
  </si>
  <si>
    <t xml:space="preserve">N22G </t>
  </si>
  <si>
    <t>Goodyear rrg 4/10/15</t>
  </si>
  <si>
    <t xml:space="preserve">N2282 </t>
  </si>
  <si>
    <t xml:space="preserve">Goodyear Tire bought 12/23/14 </t>
  </si>
  <si>
    <t xml:space="preserve">C-GZDO </t>
  </si>
  <si>
    <t xml:space="preserve">rrg 3/2/12 </t>
  </si>
  <si>
    <t xml:space="preserve">Sunwest Aviation </t>
  </si>
  <si>
    <t xml:space="preserve">C-GPDQ </t>
  </si>
  <si>
    <t xml:space="preserve">delivered 5/3/10 </t>
  </si>
  <si>
    <t xml:space="preserve">N382GA </t>
  </si>
  <si>
    <t xml:space="preserve">SP-TBF </t>
  </si>
  <si>
    <t>One Sp Zoo SKA rg 3/3/16</t>
  </si>
  <si>
    <t xml:space="preserve">9H-JET </t>
  </si>
  <si>
    <t xml:space="preserve">rrg 04/30/13 </t>
  </si>
  <si>
    <t xml:space="preserve">Europ Star Aircraft </t>
  </si>
  <si>
    <t xml:space="preserve">N283GA </t>
  </si>
  <si>
    <t xml:space="preserve">Europ Star Ltd bought 3/29/13 </t>
  </si>
  <si>
    <t xml:space="preserve">Gulfstream bought 3/5/13 </t>
  </si>
  <si>
    <t xml:space="preserve">C-GXVK </t>
  </si>
  <si>
    <t xml:space="preserve">VK Holding Co. Ltd. Abbotsford rg 5/12/10 </t>
  </si>
  <si>
    <t>LMPS</t>
  </si>
  <si>
    <t xml:space="preserve">N683GA </t>
  </si>
  <si>
    <t xml:space="preserve">TC-AEH </t>
  </si>
  <si>
    <t xml:space="preserve">Tahe Aviation </t>
  </si>
  <si>
    <t>Tahe Air Havacilik rg 4/13/10</t>
  </si>
  <si>
    <t xml:space="preserve">N484GA </t>
  </si>
  <si>
    <t xml:space="preserve">N285GA </t>
  </si>
  <si>
    <t xml:space="preserve">Northern Jet Management </t>
  </si>
  <si>
    <t>transferred late 2020</t>
  </si>
  <si>
    <t xml:space="preserve">PFX Holdings LLC North Muskegon MI bought 10/4/19 </t>
  </si>
  <si>
    <t xml:space="preserve">Tulip City Air Service </t>
  </si>
  <si>
    <t xml:space="preserve">AA Air LLC Spartanburg SC bouight 3/20/17 </t>
  </si>
  <si>
    <t xml:space="preserve">Agrojet LLC bought 5/15/13 </t>
  </si>
  <si>
    <t xml:space="preserve">Gulfstream bought 5/1/13 </t>
  </si>
  <si>
    <t xml:space="preserve">C-FZCG </t>
  </si>
  <si>
    <t xml:space="preserve">rrg 3/22/13 </t>
  </si>
  <si>
    <t xml:space="preserve">C-FZCC </t>
  </si>
  <si>
    <t xml:space="preserve">CHC Global Operations bought 8/4/10 </t>
  </si>
  <si>
    <t xml:space="preserve">N485GA </t>
  </si>
  <si>
    <t xml:space="preserve">N1924D </t>
  </si>
  <si>
    <t>N995DP LLC delivered 12/22/11, rrg 5/3/12</t>
  </si>
  <si>
    <t xml:space="preserve">rrg 10/13/10 (demonstrator) </t>
  </si>
  <si>
    <t xml:space="preserve">N486GA </t>
  </si>
  <si>
    <t xml:space="preserve">D-CGEP </t>
  </si>
  <si>
    <t xml:space="preserve">Windrose Air Jet Charter GmbH </t>
  </si>
  <si>
    <t>Triple Alpha rg 1/19/11</t>
  </si>
  <si>
    <t xml:space="preserve">N487GA </t>
  </si>
  <si>
    <t xml:space="preserve">C-GWPK </t>
  </si>
  <si>
    <t>RSAP</t>
  </si>
  <si>
    <t>Fast Air Ltd. Winnipeg MB rg 12/20/10</t>
  </si>
  <si>
    <t xml:space="preserve">N24G </t>
  </si>
  <si>
    <t>Goodyear Tire &amp; Rubber Co. Akron OH rrg 4/10/15</t>
  </si>
  <si>
    <t xml:space="preserve">N2289 </t>
  </si>
  <si>
    <t xml:space="preserve">Goodyear Tire &amp; Rubber Co. Akron OH bought 12/30/14, rrg 2/13/15 </t>
  </si>
  <si>
    <t xml:space="preserve">N650MP </t>
  </si>
  <si>
    <t xml:space="preserve">MPT Development Services Birmingham AL delivered 12/28/12, rrg 2/15/13 </t>
  </si>
  <si>
    <t xml:space="preserve">C-FMDN </t>
  </si>
  <si>
    <t>Sunwest Aviation, Calgary AB bought 9/28/20</t>
  </si>
  <si>
    <t xml:space="preserve">N580MG </t>
  </si>
  <si>
    <t xml:space="preserve">N580MG LLC, Portland OR bought 12/21/17 </t>
  </si>
  <si>
    <t xml:space="preserve">XA-ATZ </t>
  </si>
  <si>
    <t xml:space="preserve">Aerotransportes Zodiac SA de CV delivered 6/10/11 </t>
  </si>
  <si>
    <t xml:space="preserve">N490GA </t>
  </si>
  <si>
    <t xml:space="preserve">N192U </t>
  </si>
  <si>
    <t>3KB Investments LLC bought 5/26/21</t>
  </si>
  <si>
    <t xml:space="preserve">Perdue Farms rrg 3/9/21 </t>
  </si>
  <si>
    <t xml:space="preserve">N1920 </t>
  </si>
  <si>
    <t xml:space="preserve">Perdue Farms, Salisbury MD delivered 6/23/11, rrg 8/30/11 </t>
  </si>
  <si>
    <t xml:space="preserve">N391GA </t>
  </si>
  <si>
    <t xml:space="preserve">N557GA </t>
  </si>
  <si>
    <t>Gestiones Ambair Ltd bought 9/5/17</t>
  </si>
  <si>
    <t xml:space="preserve">(Trust) delivered 6/19/12 </t>
  </si>
  <si>
    <t xml:space="preserve">rrg 6/6/12 </t>
  </si>
  <si>
    <t xml:space="preserve">N392GA </t>
  </si>
  <si>
    <t xml:space="preserve">transferred 10/20/10 </t>
  </si>
  <si>
    <t xml:space="preserve">N935GB </t>
  </si>
  <si>
    <t>Schneider National Inc. Green Bay WI bought 7/24/15</t>
  </si>
  <si>
    <t xml:space="preserve">PR-NTR </t>
  </si>
  <si>
    <t xml:space="preserve">Natura Cosmeticos SA delivered 8/29/11 </t>
  </si>
  <si>
    <t xml:space="preserve">N393GA </t>
  </si>
  <si>
    <t xml:space="preserve">C-FPRN </t>
  </si>
  <si>
    <t xml:space="preserve">Fast Air Ltd </t>
  </si>
  <si>
    <t>Princess Aviation Ltd bought 12/3/20</t>
  </si>
  <si>
    <t xml:space="preserve">N568AB </t>
  </si>
  <si>
    <t xml:space="preserve">CCA Holdings rrg 11/18/20 </t>
  </si>
  <si>
    <t xml:space="preserve">N565AB </t>
  </si>
  <si>
    <t xml:space="preserve">CCA Holdings LLC Richmond VA delivered 12/22/11 rrg 3/21/12 </t>
  </si>
  <si>
    <t xml:space="preserve">N994GA </t>
  </si>
  <si>
    <t xml:space="preserve">N20TW </t>
  </si>
  <si>
    <t xml:space="preserve">Pinnacle Air Charter </t>
  </si>
  <si>
    <t>LGE Management Partners LLC, Phoenix AZ bought 12/30/20 (LGE Design Build)</t>
  </si>
  <si>
    <t xml:space="preserve">CRT Air LLC, Mentor OH bought 7/23/19 </t>
  </si>
  <si>
    <t xml:space="preserve">N194SW </t>
  </si>
  <si>
    <t xml:space="preserve">Contract Transportation Systems, Cleveland OH delivered 9/27/11 (Sherwin-Williams) </t>
  </si>
  <si>
    <t xml:space="preserve">N595GA </t>
  </si>
  <si>
    <t xml:space="preserve">C-FREE </t>
  </si>
  <si>
    <t>rg 11/16/11</t>
  </si>
  <si>
    <t xml:space="preserve">N996GA </t>
  </si>
  <si>
    <t xml:space="preserve">N639SF </t>
  </si>
  <si>
    <t>Sanderson Farms Inc. Laurel MS delivered 12/21/11</t>
  </si>
  <si>
    <t xml:space="preserve">N876GH </t>
  </si>
  <si>
    <t xml:space="preserve">N685JF </t>
  </si>
  <si>
    <t xml:space="preserve">Aero Harbor LLC Freeland MI bought 9/24/15 </t>
  </si>
  <si>
    <t xml:space="preserve">rrg 3/16/12 (demonstrator) </t>
  </si>
  <si>
    <t xml:space="preserve">N298GA </t>
  </si>
  <si>
    <t xml:space="preserve">rg 8/5/11 </t>
  </si>
  <si>
    <t xml:space="preserve">N922LR </t>
  </si>
  <si>
    <t>Capital Holdings 210 LLC bought 12/22/20</t>
  </si>
  <si>
    <t xml:space="preserve">M-GASG </t>
  </si>
  <si>
    <t xml:space="preserve">PIV Global Holding Ltd rg 4/16/12 </t>
  </si>
  <si>
    <t xml:space="preserve">N199GA </t>
  </si>
  <si>
    <t xml:space="preserve">ES-VSC </t>
  </si>
  <si>
    <t xml:space="preserve">Amber Jet Group LLC </t>
  </si>
  <si>
    <t xml:space="preserve">OE-GKA </t>
  </si>
  <si>
    <t xml:space="preserve">rg 06/29/12 </t>
  </si>
  <si>
    <t xml:space="preserve">N300GA </t>
  </si>
  <si>
    <t xml:space="preserve">rg 02/29/12 </t>
  </si>
  <si>
    <t>Wed, 01 Dec 2021 15:37:38 GMTlogin - register</t>
  </si>
  <si>
    <t xml:space="preserve">PP-ESV </t>
  </si>
  <si>
    <t>delivered 10/11/12 rrg 10/19/12</t>
  </si>
  <si>
    <t xml:space="preserve">N101GA </t>
  </si>
  <si>
    <t xml:space="preserve">transferred 2/21/12 </t>
  </si>
  <si>
    <t xml:space="preserve">Israel Aerospace Industries </t>
  </si>
  <si>
    <t xml:space="preserve">N730GA </t>
  </si>
  <si>
    <t>BTI Aviation LLC Colorado Springs CO bought 6/4/19</t>
  </si>
  <si>
    <t xml:space="preserve">Geddaway Air Jacksonville FL bought 6/16/16 rrg 12/31/16 </t>
  </si>
  <si>
    <t xml:space="preserve">N888YV </t>
  </si>
  <si>
    <t xml:space="preserve">(Trust) rrg 3/12/14 </t>
  </si>
  <si>
    <t xml:space="preserve">N589MD </t>
  </si>
  <si>
    <t xml:space="preserve">(Trust) bought 11/16/12 </t>
  </si>
  <si>
    <t xml:space="preserve">N702GA </t>
  </si>
  <si>
    <t xml:space="preserve">N13WF </t>
  </si>
  <si>
    <t>Flower Foods Inc. Thomasville GA delivered 1/24/13</t>
  </si>
  <si>
    <t xml:space="preserve">N203GA </t>
  </si>
  <si>
    <t xml:space="preserve">PR-CBA </t>
  </si>
  <si>
    <t xml:space="preserve">TFE731-40AR200 </t>
  </si>
  <si>
    <t>ELMR</t>
  </si>
  <si>
    <t>Ambev S.A rg 06/20/13</t>
  </si>
  <si>
    <t xml:space="preserve">N104GA </t>
  </si>
  <si>
    <t xml:space="preserve">transferred 10/2/12 </t>
  </si>
  <si>
    <t xml:space="preserve">N390KX </t>
  </si>
  <si>
    <t xml:space="preserve">TFE73140AR200 </t>
  </si>
  <si>
    <t>Knight Air LLC, Phoenix AZ bought 8/7/19 (Knight-Swift Transportation Holdings)</t>
  </si>
  <si>
    <t xml:space="preserve">N150PG </t>
  </si>
  <si>
    <t xml:space="preserve">CA Inc. delivered 12/19/13 </t>
  </si>
  <si>
    <t xml:space="preserve">N305GA </t>
  </si>
  <si>
    <t xml:space="preserve">N508RP </t>
  </si>
  <si>
    <t>(Unknown Trust) bought 5/4/21</t>
  </si>
  <si>
    <t xml:space="preserve">Millrock Aviation Financial returned 4/6/21 (GECAS) </t>
  </si>
  <si>
    <t xml:space="preserve">Penske rrg 10/7/19 </t>
  </si>
  <si>
    <t xml:space="preserve">N506RP </t>
  </si>
  <si>
    <t xml:space="preserve">Penske rrg 5/2/18 </t>
  </si>
  <si>
    <t xml:space="preserve">N500RP </t>
  </si>
  <si>
    <t xml:space="preserve">Penske Corp. bought 2/28/14, rrg 3/21/14 </t>
  </si>
  <si>
    <t xml:space="preserve">rg 1/23/13 </t>
  </si>
  <si>
    <t>Penske Corp. delivered 3/25/14, rrg 4/28/14. Became PTS AS LLC.</t>
  </si>
  <si>
    <t xml:space="preserve">N907GA </t>
  </si>
  <si>
    <t xml:space="preserve">transferred 2/20/13 </t>
  </si>
  <si>
    <t>Penske Corp. delivered 4/11/14 rrg 5/17/14</t>
  </si>
  <si>
    <t xml:space="preserve">transferred 4/17/13 </t>
  </si>
  <si>
    <t xml:space="preserve">N116NC </t>
  </si>
  <si>
    <t>Benson Legacy LLC, Ft Wayne IN bought 10/13/21</t>
  </si>
  <si>
    <t xml:space="preserve">NDC Equipment Leasing Llc Lake Forest IL bought 7/23/14, rrg 8/5/14 </t>
  </si>
  <si>
    <t xml:space="preserve">Aviation Advisor </t>
  </si>
  <si>
    <t xml:space="preserve">N209GA </t>
  </si>
  <si>
    <t xml:space="preserve">delivered 8/15/13 </t>
  </si>
  <si>
    <t xml:space="preserve">N151PW </t>
  </si>
  <si>
    <t>Talon Tactical Managements LLC bought 5/25/21</t>
  </si>
  <si>
    <t xml:space="preserve">Bohemian Air LLC Fort Collins CO bought 9/11/14 </t>
  </si>
  <si>
    <t xml:space="preserve">Mayo Aviation </t>
  </si>
  <si>
    <t>FJER</t>
  </si>
  <si>
    <t xml:space="preserve">N310GA </t>
  </si>
  <si>
    <t xml:space="preserve">delivered 11/13/13 </t>
  </si>
  <si>
    <t xml:space="preserve">N916EC </t>
  </si>
  <si>
    <t>Cielo Mio LLC, Austin TX bought 7/20/17</t>
  </si>
  <si>
    <t xml:space="preserve">EC Holdings 916 LLC delivered 7/28/16, rrg 9/9/16 </t>
  </si>
  <si>
    <t xml:space="preserve">Gulfstream rrg 10/19/15 </t>
  </si>
  <si>
    <t xml:space="preserve">N72AM </t>
  </si>
  <si>
    <t xml:space="preserve">Gulfstream rrg 12/18/14 </t>
  </si>
  <si>
    <t xml:space="preserve">N311GA </t>
  </si>
  <si>
    <t xml:space="preserve">transferred 2/14/14 </t>
  </si>
  <si>
    <t xml:space="preserve">YV3119 </t>
  </si>
  <si>
    <t>Banco de Venwzuela rg 6/19/15</t>
  </si>
  <si>
    <t xml:space="preserve">N112GA </t>
  </si>
  <si>
    <t xml:space="preserve">XC-LOH </t>
  </si>
  <si>
    <t xml:space="preserve">Fuerza Aerea Mexicana </t>
  </si>
  <si>
    <t>joint reg TP-08</t>
  </si>
  <si>
    <t xml:space="preserve">TP-08 </t>
  </si>
  <si>
    <t xml:space="preserve">dd 06/25/15 </t>
  </si>
  <si>
    <t xml:space="preserve">N913GA </t>
  </si>
  <si>
    <t xml:space="preserve">XC-LOI </t>
  </si>
  <si>
    <t>Presidencia de la Republica</t>
  </si>
  <si>
    <t xml:space="preserve">TP-09 </t>
  </si>
  <si>
    <t xml:space="preserve">N914GA </t>
  </si>
  <si>
    <t xml:space="preserve">rg 10/1/14 Bank of Utah Trustee, canx 08/6/15 exported to Mexico </t>
  </si>
  <si>
    <t xml:space="preserve">RP-C8150 </t>
  </si>
  <si>
    <t xml:space="preserve">AirTaxi.PH </t>
  </si>
  <si>
    <t>Asian Aerospace Corp. rg 12/28/15</t>
  </si>
  <si>
    <t xml:space="preserve">N915GA </t>
  </si>
  <si>
    <t xml:space="preserve">rg 12/29/14 Bank of Utah Trustee, canx 12/28/15 exported to Philippines </t>
  </si>
  <si>
    <t xml:space="preserve">N963CH </t>
  </si>
  <si>
    <t>(Trust) delivered 1/27/16</t>
  </si>
  <si>
    <t xml:space="preserve">N916GA </t>
  </si>
  <si>
    <t xml:space="preserve">N622SF </t>
  </si>
  <si>
    <t>Sanderson Farms, Laurel MS delivered 1/29/16</t>
  </si>
  <si>
    <t xml:space="preserve">N817GA </t>
  </si>
  <si>
    <t xml:space="preserve">VT-KZN </t>
  </si>
  <si>
    <t>Kings Jet Pvt Ltd rg 7/12/16</t>
  </si>
  <si>
    <t xml:space="preserve">N918GA </t>
  </si>
  <si>
    <t xml:space="preserve">rg 07/1/16 Bank of Utah Trustee, canx 07/12/16 exported to India </t>
  </si>
  <si>
    <t xml:space="preserve">N651DH </t>
  </si>
  <si>
    <t>Drury Development Corp. Saint Louis MO delivered 8/11/16</t>
  </si>
  <si>
    <t xml:space="preserve">N819GA </t>
  </si>
  <si>
    <t xml:space="preserve">N23EW </t>
  </si>
  <si>
    <t>Encore Wire Corp. Mckinney TX delivered 9/7/16, rrg 9/30/16</t>
  </si>
  <si>
    <t xml:space="preserve">N120GA </t>
  </si>
  <si>
    <t xml:space="preserve">N123QU </t>
  </si>
  <si>
    <t>Dorado Aviation LLC, Guaynabo PR delivered 11/18/16</t>
  </si>
  <si>
    <t xml:space="preserve">N221GA </t>
  </si>
  <si>
    <t xml:space="preserve">N6950C </t>
  </si>
  <si>
    <t>Milloaks LLC Salt Lake City UT bought 5/22/18</t>
  </si>
  <si>
    <t xml:space="preserve">C-FWEE </t>
  </si>
  <si>
    <t xml:space="preserve">Charter Air Transportation Services Inc. Woodbridge ONT rg 12/13/16 </t>
  </si>
  <si>
    <t xml:space="preserve">N922GA </t>
  </si>
  <si>
    <t xml:space="preserve">N12WF </t>
  </si>
  <si>
    <t>rg 01/12/17 PNC Equipment Finance Llc Boise ID</t>
  </si>
  <si>
    <t xml:space="preserve">Flower Foods delivered 12/22/16, rrg 7/28/17 </t>
  </si>
  <si>
    <t xml:space="preserve">N323GA </t>
  </si>
  <si>
    <t xml:space="preserve">N1ED </t>
  </si>
  <si>
    <t>DBCT LLC, Youngstown OH delivered 2/3/17</t>
  </si>
  <si>
    <t xml:space="preserve">Gulfstream rrg 12/23/16 </t>
  </si>
  <si>
    <t xml:space="preserve">N324GA </t>
  </si>
  <si>
    <t xml:space="preserve">C-GWQM </t>
  </si>
  <si>
    <t xml:space="preserve">NOJ15 </t>
  </si>
  <si>
    <t xml:space="preserve">Novajet Aviation Group </t>
  </si>
  <si>
    <t>2106701 Ontario Inc. Mississauga ON bought 6/22/18</t>
  </si>
  <si>
    <t xml:space="preserve">N325HD </t>
  </si>
  <si>
    <t xml:space="preserve">QM Holding Corp. Melvindale MI bought 3/23/18 </t>
  </si>
  <si>
    <t xml:space="preserve">Gulfstream bought 2/7/18 </t>
  </si>
  <si>
    <t xml:space="preserve">LZ-VLZ </t>
  </si>
  <si>
    <t xml:space="preserve">Hornit OOD rg 5/17 </t>
  </si>
  <si>
    <t xml:space="preserve">N825GA </t>
  </si>
  <si>
    <t xml:space="preserve">transferred 12/2/16 </t>
  </si>
  <si>
    <t xml:space="preserve">T7-DSD </t>
  </si>
  <si>
    <t>ICS Aero rg 6/12/17 ACTerra International based UKDD</t>
  </si>
  <si>
    <t xml:space="preserve">N126GA </t>
  </si>
  <si>
    <t xml:space="preserve">transferred 2/9/17. Final G150 built. </t>
  </si>
  <si>
    <t>seq</t>
  </si>
  <si>
    <t>new Record</t>
  </si>
  <si>
    <t>Registered</t>
  </si>
  <si>
    <t>Operator</t>
  </si>
  <si>
    <t>N-NUMBER</t>
  </si>
  <si>
    <t>SERIAL NUMBER</t>
  </si>
  <si>
    <t>MFR MDL CODE</t>
  </si>
  <si>
    <t>ENG MFR MDL</t>
  </si>
  <si>
    <t>YEAR MFR</t>
  </si>
  <si>
    <t>TYPE REGISTRANT</t>
  </si>
  <si>
    <t>NAME</t>
  </si>
  <si>
    <t>STREET</t>
  </si>
  <si>
    <t>STREET2</t>
  </si>
  <si>
    <t>CITY</t>
  </si>
  <si>
    <t>STATE</t>
  </si>
  <si>
    <t>ZIP CODE</t>
  </si>
  <si>
    <t>REGION</t>
  </si>
  <si>
    <t>COUNTY</t>
  </si>
  <si>
    <t>COUNTRY</t>
  </si>
  <si>
    <t>LAST ACTION DATE</t>
  </si>
  <si>
    <t>CERT ISSUE DATE</t>
  </si>
  <si>
    <t>CERTIFICATION</t>
  </si>
  <si>
    <t>TYPE AIRCRAFT</t>
  </si>
  <si>
    <t>TYPE ENGINE</t>
  </si>
  <si>
    <t>STATUS CODE</t>
  </si>
  <si>
    <t>MODE S CODE</t>
  </si>
  <si>
    <t>FRACT OWNER</t>
  </si>
  <si>
    <t>AIR WORTH DATE</t>
  </si>
  <si>
    <t>OTHER NAMES(1)</t>
  </si>
  <si>
    <t>OTHER NAMES(2)</t>
  </si>
  <si>
    <t xml:space="preserve">201 </t>
  </si>
  <si>
    <t xml:space="preserve">202 </t>
  </si>
  <si>
    <t>Full Send Aviation LLC, Wilmington NC bought 12/15/21</t>
  </si>
  <si>
    <t xml:space="preserve">203 </t>
  </si>
  <si>
    <t xml:space="preserve">205 </t>
  </si>
  <si>
    <t xml:space="preserve">206 </t>
  </si>
  <si>
    <t xml:space="preserve">207 </t>
  </si>
  <si>
    <t xml:space="preserve">208 </t>
  </si>
  <si>
    <t xml:space="preserve">209 </t>
  </si>
  <si>
    <t xml:space="preserve">210 </t>
  </si>
  <si>
    <t xml:space="preserve">211 </t>
  </si>
  <si>
    <t xml:space="preserve">212 </t>
  </si>
  <si>
    <t xml:space="preserve">213 </t>
  </si>
  <si>
    <t xml:space="preserve">45 North Aviation </t>
  </si>
  <si>
    <t xml:space="preserve">214 </t>
  </si>
  <si>
    <t xml:space="preserve">215 </t>
  </si>
  <si>
    <t xml:space="preserve">216 </t>
  </si>
  <si>
    <t xml:space="preserve">217 </t>
  </si>
  <si>
    <t xml:space="preserve">218 </t>
  </si>
  <si>
    <t xml:space="preserve">219 </t>
  </si>
  <si>
    <t xml:space="preserve">220 </t>
  </si>
  <si>
    <t xml:space="preserve">221 </t>
  </si>
  <si>
    <t xml:space="preserve">222 </t>
  </si>
  <si>
    <t xml:space="preserve">223 </t>
  </si>
  <si>
    <t xml:space="preserve">224 </t>
  </si>
  <si>
    <t xml:space="preserve">225 </t>
  </si>
  <si>
    <t xml:space="preserve">226 </t>
  </si>
  <si>
    <t xml:space="preserve">227 </t>
  </si>
  <si>
    <t xml:space="preserve">228 </t>
  </si>
  <si>
    <t xml:space="preserve">229 </t>
  </si>
  <si>
    <t xml:space="preserve">230 </t>
  </si>
  <si>
    <t xml:space="preserve">231 </t>
  </si>
  <si>
    <t xml:space="preserve">232 </t>
  </si>
  <si>
    <t xml:space="preserve">233 </t>
  </si>
  <si>
    <t xml:space="preserve">234 </t>
  </si>
  <si>
    <t xml:space="preserve">235 </t>
  </si>
  <si>
    <t xml:space="preserve">236 </t>
  </si>
  <si>
    <t xml:space="preserve">237 </t>
  </si>
  <si>
    <t xml:space="preserve">238 </t>
  </si>
  <si>
    <t xml:space="preserve">239 </t>
  </si>
  <si>
    <t xml:space="preserve">240 </t>
  </si>
  <si>
    <t xml:space="preserve">241 </t>
  </si>
  <si>
    <t xml:space="preserve">242 </t>
  </si>
  <si>
    <t xml:space="preserve">243 </t>
  </si>
  <si>
    <t xml:space="preserve">244 </t>
  </si>
  <si>
    <t xml:space="preserve">245 </t>
  </si>
  <si>
    <t xml:space="preserve">246 </t>
  </si>
  <si>
    <t xml:space="preserve">247 </t>
  </si>
  <si>
    <t xml:space="preserve">248 </t>
  </si>
  <si>
    <t xml:space="preserve">249 </t>
  </si>
  <si>
    <t xml:space="preserve">250 </t>
  </si>
  <si>
    <t>© 1999-2022 rzjets.net</t>
  </si>
  <si>
    <t xml:space="preserve">251 </t>
  </si>
  <si>
    <t xml:space="preserve">252 </t>
  </si>
  <si>
    <t xml:space="preserve">253 </t>
  </si>
  <si>
    <t xml:space="preserve">254 </t>
  </si>
  <si>
    <t xml:space="preserve">255 </t>
  </si>
  <si>
    <t xml:space="preserve">256 </t>
  </si>
  <si>
    <t xml:space="preserve">257 </t>
  </si>
  <si>
    <t xml:space="preserve">258 </t>
  </si>
  <si>
    <t xml:space="preserve">259 </t>
  </si>
  <si>
    <t xml:space="preserve">260 </t>
  </si>
  <si>
    <t xml:space="preserve">261 </t>
  </si>
  <si>
    <t xml:space="preserve">262 </t>
  </si>
  <si>
    <t xml:space="preserve">263 </t>
  </si>
  <si>
    <t xml:space="preserve">264 </t>
  </si>
  <si>
    <t xml:space="preserve">265 </t>
  </si>
  <si>
    <t xml:space="preserve">266 </t>
  </si>
  <si>
    <t xml:space="preserve">267 </t>
  </si>
  <si>
    <t xml:space="preserve">268 </t>
  </si>
  <si>
    <t xml:space="preserve">269 </t>
  </si>
  <si>
    <t xml:space="preserve">270 </t>
  </si>
  <si>
    <t xml:space="preserve">271 </t>
  </si>
  <si>
    <t xml:space="preserve">272 </t>
  </si>
  <si>
    <t xml:space="preserve">273 </t>
  </si>
  <si>
    <t xml:space="preserve">274 </t>
  </si>
  <si>
    <t xml:space="preserve">275 </t>
  </si>
  <si>
    <t xml:space="preserve">276 </t>
  </si>
  <si>
    <t xml:space="preserve">277 </t>
  </si>
  <si>
    <t xml:space="preserve">278 </t>
  </si>
  <si>
    <t xml:space="preserve">279 </t>
  </si>
  <si>
    <t xml:space="preserve">280 </t>
  </si>
  <si>
    <t xml:space="preserve">281 </t>
  </si>
  <si>
    <t xml:space="preserve">282 </t>
  </si>
  <si>
    <t xml:space="preserve">283 </t>
  </si>
  <si>
    <t xml:space="preserve">284 </t>
  </si>
  <si>
    <t xml:space="preserve">285 </t>
  </si>
  <si>
    <t xml:space="preserve">286 </t>
  </si>
  <si>
    <t xml:space="preserve">N318KS </t>
  </si>
  <si>
    <t xml:space="preserve">287 </t>
  </si>
  <si>
    <t>MMTH Air LLC, Meriden KS bought 12/23/21, rg 12/27/21</t>
  </si>
  <si>
    <t xml:space="preserve">288 </t>
  </si>
  <si>
    <t xml:space="preserve">289 </t>
  </si>
  <si>
    <t xml:space="preserve">290 </t>
  </si>
  <si>
    <t xml:space="preserve">291 </t>
  </si>
  <si>
    <t xml:space="preserve">292 </t>
  </si>
  <si>
    <t xml:space="preserve">293 </t>
  </si>
  <si>
    <t xml:space="preserve">294 </t>
  </si>
  <si>
    <t xml:space="preserve">295 </t>
  </si>
  <si>
    <t xml:space="preserve">296 </t>
  </si>
  <si>
    <t xml:space="preserve">297 </t>
  </si>
  <si>
    <t xml:space="preserve">298 </t>
  </si>
  <si>
    <t xml:space="preserve">299 </t>
  </si>
  <si>
    <t xml:space="preserve">C- </t>
  </si>
  <si>
    <t xml:space="preserve">300 </t>
  </si>
  <si>
    <t xml:space="preserve">301 </t>
  </si>
  <si>
    <t xml:space="preserve">302 </t>
  </si>
  <si>
    <t xml:space="preserve">303 </t>
  </si>
  <si>
    <t xml:space="preserve">304 </t>
  </si>
  <si>
    <t xml:space="preserve">305 </t>
  </si>
  <si>
    <t xml:space="preserve">306 </t>
  </si>
  <si>
    <t xml:space="preserve">307 </t>
  </si>
  <si>
    <t xml:space="preserve">308 </t>
  </si>
  <si>
    <t xml:space="preserve">309 </t>
  </si>
  <si>
    <t xml:space="preserve">310 </t>
  </si>
  <si>
    <t xml:space="preserve">C-GGGT </t>
  </si>
  <si>
    <t xml:space="preserve">311 </t>
  </si>
  <si>
    <t xml:space="preserve">Flightexec Ltd </t>
  </si>
  <si>
    <t>bought 11/22/21</t>
  </si>
  <si>
    <t xml:space="preserve">312 </t>
  </si>
  <si>
    <t xml:space="preserve">313 </t>
  </si>
  <si>
    <t xml:space="preserve">314 </t>
  </si>
  <si>
    <t xml:space="preserve">315 </t>
  </si>
  <si>
    <t xml:space="preserve">316 </t>
  </si>
  <si>
    <t xml:space="preserve">2015 </t>
  </si>
  <si>
    <t xml:space="preserve">317 </t>
  </si>
  <si>
    <t xml:space="preserve">318 </t>
  </si>
  <si>
    <t xml:space="preserve">2016 </t>
  </si>
  <si>
    <t xml:space="preserve">319 </t>
  </si>
  <si>
    <t xml:space="preserve">320 </t>
  </si>
  <si>
    <t xml:space="preserve">321 </t>
  </si>
  <si>
    <t xml:space="preserve">322 </t>
  </si>
  <si>
    <t xml:space="preserve">323 </t>
  </si>
  <si>
    <t xml:space="preserve">324 </t>
  </si>
  <si>
    <t xml:space="preserve">325 </t>
  </si>
  <si>
    <t xml:space="preserve">326 </t>
  </si>
  <si>
    <t xml:space="preserve">2017 </t>
  </si>
  <si>
    <t/>
  </si>
  <si>
    <t>Tail</t>
  </si>
  <si>
    <t>"Operator"</t>
  </si>
  <si>
    <t>Data</t>
  </si>
  <si>
    <t>100GX</t>
  </si>
  <si>
    <t>BRULECREEK AVIATION LLC</t>
  </si>
  <si>
    <t>7 EAGLE VIEW CT</t>
  </si>
  <si>
    <t>PARK CITY</t>
  </si>
  <si>
    <t>UT</t>
  </si>
  <si>
    <t>S</t>
  </si>
  <si>
    <t>US</t>
  </si>
  <si>
    <t>1T</t>
  </si>
  <si>
    <t>V</t>
  </si>
  <si>
    <t>A00560</t>
  </si>
  <si>
    <t>4500304^</t>
  </si>
  <si>
    <t>A16NM</t>
  </si>
  <si>
    <t>Gulfstream Aerospace LP</t>
  </si>
  <si>
    <t>G150</t>
  </si>
  <si>
    <t>TC, TCDS</t>
  </si>
  <si>
    <t>Part 25</t>
  </si>
  <si>
    <t>Large Airplane</t>
  </si>
  <si>
    <t>FAR Part 25 | FAR Part 25\FAR Part 21 (Sec. 21.29)</t>
  </si>
  <si>
    <t>Keystone Aviation, LLC</t>
  </si>
  <si>
    <t>100SR</t>
  </si>
  <si>
    <t>RAYMAN STEVEN M TRUSTEE</t>
  </si>
  <si>
    <t>47W210 RT 30</t>
  </si>
  <si>
    <t>BIG ROCK</t>
  </si>
  <si>
    <t>IL</t>
  </si>
  <si>
    <t>C</t>
  </si>
  <si>
    <t>A00654</t>
  </si>
  <si>
    <t>101RX</t>
  </si>
  <si>
    <t>TEALL CAPITAL PARTNERS LLC</t>
  </si>
  <si>
    <t>PO BOX 21528</t>
  </si>
  <si>
    <t>WINSTON SALEM</t>
  </si>
  <si>
    <t>NC</t>
  </si>
  <si>
    <t>A009F8</t>
  </si>
  <si>
    <t>4500106^</t>
  </si>
  <si>
    <t>10RZ</t>
  </si>
  <si>
    <t>PEREGRINE FALCON LLC TRUSTEE</t>
  </si>
  <si>
    <t>6225 N MEEKER PL STE 100</t>
  </si>
  <si>
    <t>BOISE</t>
  </si>
  <si>
    <t>ID</t>
  </si>
  <si>
    <t>A003EA</t>
  </si>
  <si>
    <t>Mountain Aviation, LLC</t>
  </si>
  <si>
    <t>116NC</t>
  </si>
  <si>
    <t>BENSON LEGACY LLC</t>
  </si>
  <si>
    <t>7120 POINTE INVERNESS WAY</t>
  </si>
  <si>
    <t>FORT WAYNE</t>
  </si>
  <si>
    <t>IN</t>
  </si>
  <si>
    <t>A043AC</t>
  </si>
  <si>
    <t>4500401^</t>
  </si>
  <si>
    <t>123QU</t>
  </si>
  <si>
    <t>DORADO AVIATION LLC</t>
  </si>
  <si>
    <t>100 CAR 165 STE 508 CENTRO INTL</t>
  </si>
  <si>
    <t>GUAYNABO</t>
  </si>
  <si>
    <t>PR</t>
  </si>
  <si>
    <t>RQ</t>
  </si>
  <si>
    <t>A06048</t>
  </si>
  <si>
    <t>12WF</t>
  </si>
  <si>
    <t>PNC EQUIPMENT FINANCE LLC</t>
  </si>
  <si>
    <t>4355 W EMERALD ST STE 100</t>
  </si>
  <si>
    <t>A05353</t>
  </si>
  <si>
    <t>13WF</t>
  </si>
  <si>
    <t>TRUIST EQUIPMENT FINANCE CORP</t>
  </si>
  <si>
    <t>245 PEACHTREE CENTER AVE NE</t>
  </si>
  <si>
    <t>ATLANTA</t>
  </si>
  <si>
    <t>GA</t>
  </si>
  <si>
    <t>A07AD2</t>
  </si>
  <si>
    <t>150CH</t>
  </si>
  <si>
    <t>TVPX AIRCRAFT SOLUTIONS INC TRUSTEE</t>
  </si>
  <si>
    <t>39 E EAGLE RIDGE DR STE 201</t>
  </si>
  <si>
    <t>NORTH SALT LAKE</t>
  </si>
  <si>
    <t>A0CA69</t>
  </si>
  <si>
    <t>150CT</t>
  </si>
  <si>
    <t>BANK OF UTAH TRUSTEE</t>
  </si>
  <si>
    <t>50 S 200 E STE 110</t>
  </si>
  <si>
    <t>SALT LAKE CITY</t>
  </si>
  <si>
    <t>A0CA73</t>
  </si>
  <si>
    <t>150GA</t>
  </si>
  <si>
    <t>GULFSTREAM LEASING LLC</t>
  </si>
  <si>
    <t>M/S B-16</t>
  </si>
  <si>
    <t>SAVANNAH</t>
  </si>
  <si>
    <t>A0CAC6</t>
  </si>
  <si>
    <t>150GV</t>
  </si>
  <si>
    <t>500 GULFSTREAM RD</t>
  </si>
  <si>
    <t>A0CAD9</t>
  </si>
  <si>
    <t>150MT</t>
  </si>
  <si>
    <t>GH CONSULTING SERVICES LLC</t>
  </si>
  <si>
    <t>14747 N NORTHSIGHT BLVD</t>
  </si>
  <si>
    <t>SCOTTSDALE</t>
  </si>
  <si>
    <t>AZ</t>
  </si>
  <si>
    <t>NICK CHAPMAN CONSULTING LLC</t>
  </si>
  <si>
    <t>A0CB54</t>
  </si>
  <si>
    <t>151PW</t>
  </si>
  <si>
    <t>TALON TACTICAL MANAGEMENT LLC</t>
  </si>
  <si>
    <t>9 E LOOCKERMAN ST STE 311</t>
  </si>
  <si>
    <t>DOVER</t>
  </si>
  <si>
    <t>DE</t>
  </si>
  <si>
    <t>A0CF40</t>
  </si>
  <si>
    <t>MAYO AVIATION INC</t>
  </si>
  <si>
    <t>15PV</t>
  </si>
  <si>
    <t>GOLDEN SKY AVIATION LTD</t>
  </si>
  <si>
    <t>28 OLD RUDNICK LN</t>
  </si>
  <si>
    <t>A0C92F</t>
  </si>
  <si>
    <t>1924D</t>
  </si>
  <si>
    <t>N995DP LLC</t>
  </si>
  <si>
    <t>204 QUIGLEY BLVD</t>
  </si>
  <si>
    <t>NEW CASTLE</t>
  </si>
  <si>
    <t>A17281</t>
  </si>
  <si>
    <t>192SW</t>
  </si>
  <si>
    <t>CAF LLC</t>
  </si>
  <si>
    <t>315 W 3RD ST</t>
  </si>
  <si>
    <t>PITTSBURG</t>
  </si>
  <si>
    <t>KS</t>
  </si>
  <si>
    <t>A1713E</t>
  </si>
  <si>
    <t>1ED</t>
  </si>
  <si>
    <t>DBCT LLC</t>
  </si>
  <si>
    <t>7620 MARKET ST</t>
  </si>
  <si>
    <t>YOUNGSTOWN</t>
  </si>
  <si>
    <t>OH</t>
  </si>
  <si>
    <t>A0006A</t>
  </si>
  <si>
    <t>209AW</t>
  </si>
  <si>
    <t>BLUE STAR MANAGEMENT LLC</t>
  </si>
  <si>
    <t>PO BOX 686</t>
  </si>
  <si>
    <t>CRAIG</t>
  </si>
  <si>
    <t>AK</t>
  </si>
  <si>
    <t>A1B387</t>
  </si>
  <si>
    <t>20TW</t>
  </si>
  <si>
    <t>LGE MANAGEMENT PARTNERS LLC</t>
  </si>
  <si>
    <t>1200 N 52ND ST</t>
  </si>
  <si>
    <t>PHOENIX</t>
  </si>
  <si>
    <t>A19168</t>
  </si>
  <si>
    <t>Pinnacle Air Charter LLC</t>
  </si>
  <si>
    <t>217MS</t>
  </si>
  <si>
    <t>GS 150-217 LLC</t>
  </si>
  <si>
    <t>303 W MADISON ST STE 1000</t>
  </si>
  <si>
    <t>CHICAGO</t>
  </si>
  <si>
    <t>A1D4A7</t>
  </si>
  <si>
    <t>224GG</t>
  </si>
  <si>
    <t>GATOR TRACKS LLC</t>
  </si>
  <si>
    <t>70 READY AVE NW</t>
  </si>
  <si>
    <t>FORT WALTON BEACH</t>
  </si>
  <si>
    <t>FL</t>
  </si>
  <si>
    <t>A1F07A</t>
  </si>
  <si>
    <t>22G</t>
  </si>
  <si>
    <t>GOODYEAR TIRE &amp; RUBBER CO</t>
  </si>
  <si>
    <t>200 E INNOVATION WAY</t>
  </si>
  <si>
    <t>AKRON</t>
  </si>
  <si>
    <t>A1DF3E</t>
  </si>
  <si>
    <t>23EW</t>
  </si>
  <si>
    <t>ENCORE WIRE CORP</t>
  </si>
  <si>
    <t>1329 MILLWOOD RD</t>
  </si>
  <si>
    <t>MCKINNEY</t>
  </si>
  <si>
    <t>TX</t>
  </si>
  <si>
    <t>A206A0</t>
  </si>
  <si>
    <t>247PS</t>
  </si>
  <si>
    <t>GULFSTREAM AEROSPACE CORP</t>
  </si>
  <si>
    <t>A24B56</t>
  </si>
  <si>
    <t>248SL</t>
  </si>
  <si>
    <t>50 SOUTH 200 EAST STE 110</t>
  </si>
  <si>
    <t>A24F52</t>
  </si>
  <si>
    <t>24G</t>
  </si>
  <si>
    <t>200 INNOVATION WAY</t>
  </si>
  <si>
    <t>A22E3C</t>
  </si>
  <si>
    <t>285GA</t>
  </si>
  <si>
    <t>PFC HOLDINGS LLC</t>
  </si>
  <si>
    <t>320 E CIRCLE DR</t>
  </si>
  <si>
    <t>NORTH MUSKEGON</t>
  </si>
  <si>
    <t>MI</t>
  </si>
  <si>
    <t>A2E125</t>
  </si>
  <si>
    <t>Northern Jet Management, Inc.</t>
  </si>
  <si>
    <t>360AV</t>
  </si>
  <si>
    <t>M3 INDUSTRIES LLC</t>
  </si>
  <si>
    <t>660 S FIGUEROA ST STE 1888</t>
  </si>
  <si>
    <t>LOS ANGELES</t>
  </si>
  <si>
    <t>CA</t>
  </si>
  <si>
    <t>A40C60</t>
  </si>
  <si>
    <t>Avjet Corporation</t>
  </si>
  <si>
    <t>365GA</t>
  </si>
  <si>
    <t>500 GULFSTREAM RD M/S B-16</t>
  </si>
  <si>
    <t>A41F76</t>
  </si>
  <si>
    <t>365SS</t>
  </si>
  <si>
    <t>STALLINGS ROBERT W</t>
  </si>
  <si>
    <t>5242 BUENA VISTA DR</t>
  </si>
  <si>
    <t>FRISCO</t>
  </si>
  <si>
    <t>REIS JAMES R</t>
  </si>
  <si>
    <t>ANDERSON GLENN W</t>
  </si>
  <si>
    <t>A42080</t>
  </si>
  <si>
    <t>390KX</t>
  </si>
  <si>
    <t>KNIGHT AIR LLC</t>
  </si>
  <si>
    <t>20002 NORTH 19TH AVE</t>
  </si>
  <si>
    <t>A483C0</t>
  </si>
  <si>
    <t>3FS</t>
  </si>
  <si>
    <t>DDMR LLC</t>
  </si>
  <si>
    <t>11201 CORPORATE CIR N STE 120</t>
  </si>
  <si>
    <t>SAINT PETERSBURG</t>
  </si>
  <si>
    <t>A31B2E</t>
  </si>
  <si>
    <t>428JD</t>
  </si>
  <si>
    <t>DEWBERRY AIR LLC</t>
  </si>
  <si>
    <t>1545 PEACHTREE ST NW STE 250</t>
  </si>
  <si>
    <t>A51A23</t>
  </si>
  <si>
    <t>458TB</t>
  </si>
  <si>
    <t>500 PK LLC</t>
  </si>
  <si>
    <t>312 N NOPAL ST</t>
  </si>
  <si>
    <t>SANTA BARBARA</t>
  </si>
  <si>
    <t>A5917F</t>
  </si>
  <si>
    <t>469DM</t>
  </si>
  <si>
    <t>D&amp;I TRANSPORTATION LLC</t>
  </si>
  <si>
    <t>333 W FRANKLIN ST</t>
  </si>
  <si>
    <t>TUPELO</t>
  </si>
  <si>
    <t>MS</t>
  </si>
  <si>
    <t>NAC FLIGHT SERVICE LLC</t>
  </si>
  <si>
    <t>A5BB61</t>
  </si>
  <si>
    <t>480JJ</t>
  </si>
  <si>
    <t>JIMMIE JOHNSON RACING II INC</t>
  </si>
  <si>
    <t>370 E MAPLE RD FL 4</t>
  </si>
  <si>
    <t>BIRMINGHAM</t>
  </si>
  <si>
    <t>A5E96A</t>
  </si>
  <si>
    <t>Davinci Jets LLC</t>
  </si>
  <si>
    <t>501RP</t>
  </si>
  <si>
    <t>HUNTINGTON NATIONAL BANK</t>
  </si>
  <si>
    <t>525 VINE ST FL 14</t>
  </si>
  <si>
    <t>CINCINNATI</t>
  </si>
  <si>
    <t>A63F2C</t>
  </si>
  <si>
    <t>503RP</t>
  </si>
  <si>
    <t>PTS AS LLC</t>
  </si>
  <si>
    <t>2675 MORGANTOWN RD</t>
  </si>
  <si>
    <t>READING</t>
  </si>
  <si>
    <t>PA</t>
  </si>
  <si>
    <t>A6469A</t>
  </si>
  <si>
    <t>508RP</t>
  </si>
  <si>
    <t>A6592D</t>
  </si>
  <si>
    <t>Executive Jet Management, Inc.</t>
  </si>
  <si>
    <t>511CT</t>
  </si>
  <si>
    <t>TEN TO NINE LLC</t>
  </si>
  <si>
    <t>400 BIRMINGHAM HWY STE 350</t>
  </si>
  <si>
    <t>CHATTANOOGA</t>
  </si>
  <si>
    <t>TN</t>
  </si>
  <si>
    <t>A6656A</t>
  </si>
  <si>
    <t>530LD</t>
  </si>
  <si>
    <t>4 LOVE OF FLIGHT LLC</t>
  </si>
  <si>
    <t>16150 FITZHUGH RD</t>
  </si>
  <si>
    <t>DRIPPING SPRINGS</t>
  </si>
  <si>
    <t>A6B16B</t>
  </si>
  <si>
    <t>Jet Linx Aviation, LLC</t>
  </si>
  <si>
    <t>531GP</t>
  </si>
  <si>
    <t>BLUE FLAG TWO LTD</t>
  </si>
  <si>
    <t>PO BOX 3806</t>
  </si>
  <si>
    <t>DAYTON</t>
  </si>
  <si>
    <t>A6B4C8</t>
  </si>
  <si>
    <t>546MM</t>
  </si>
  <si>
    <t>IES LEASING LLC</t>
  </si>
  <si>
    <t>8641 UNITED PLAZA BLVD STE 102</t>
  </si>
  <si>
    <t>BATON ROUGE</t>
  </si>
  <si>
    <t>LA</t>
  </si>
  <si>
    <t>A6EF55</t>
  </si>
  <si>
    <t>553CB</t>
  </si>
  <si>
    <t>N553CB LLC</t>
  </si>
  <si>
    <t>BO SALDINERA</t>
  </si>
  <si>
    <t>DORADO</t>
  </si>
  <si>
    <t>A70AC4</t>
  </si>
  <si>
    <t>M&amp;N Aviation, Inc.</t>
  </si>
  <si>
    <t>557GA</t>
  </si>
  <si>
    <t>A71A03</t>
  </si>
  <si>
    <t>57RG</t>
  </si>
  <si>
    <t>A74D8E</t>
  </si>
  <si>
    <t>581SF</t>
  </si>
  <si>
    <t>FKM ENTERPRISES LLC</t>
  </si>
  <si>
    <t>29 PINE RD</t>
  </si>
  <si>
    <t>NORTH OAKS</t>
  </si>
  <si>
    <t>MN</t>
  </si>
  <si>
    <t>A77B35</t>
  </si>
  <si>
    <t>5950C</t>
  </si>
  <si>
    <t>BRAVO ZULU G150 LLC</t>
  </si>
  <si>
    <t>2186 E CENTRE AVE</t>
  </si>
  <si>
    <t>PORTAGE</t>
  </si>
  <si>
    <t>A7B255</t>
  </si>
  <si>
    <t>611NC</t>
  </si>
  <si>
    <t>MHW GROUP HOLDINGS LLC</t>
  </si>
  <si>
    <t>11620 RED RUN BLVD</t>
  </si>
  <si>
    <t>REISTERSTOWN</t>
  </si>
  <si>
    <t>MD</t>
  </si>
  <si>
    <t>A7F3A4</t>
  </si>
  <si>
    <t>622SF</t>
  </si>
  <si>
    <t>SANDERSON FARMS INC</t>
  </si>
  <si>
    <t>127 FLYNT RD</t>
  </si>
  <si>
    <t>LAUREL</t>
  </si>
  <si>
    <t>A81F41</t>
  </si>
  <si>
    <t>636SF</t>
  </si>
  <si>
    <t>A8559C</t>
  </si>
  <si>
    <t>637SF</t>
  </si>
  <si>
    <t>A85953</t>
  </si>
  <si>
    <t>639SF</t>
  </si>
  <si>
    <t>A860C1</t>
  </si>
  <si>
    <t>650DH</t>
  </si>
  <si>
    <t>DRURY DEVELOPMENT CORP</t>
  </si>
  <si>
    <t>13075 MANCHESTER RD STE 200</t>
  </si>
  <si>
    <t>SAINT LOUIS</t>
  </si>
  <si>
    <t>MO</t>
  </si>
  <si>
    <t>A88D0D</t>
  </si>
  <si>
    <t>651DH</t>
  </si>
  <si>
    <t>721 EMERSON RD STE 200</t>
  </si>
  <si>
    <t>A890C4</t>
  </si>
  <si>
    <t>67KP</t>
  </si>
  <si>
    <t>MARIVEST SUPPORT SERVICES LLC</t>
  </si>
  <si>
    <t>1500 E 27TH TER</t>
  </si>
  <si>
    <t>A8DA4E</t>
  </si>
  <si>
    <t>6950C</t>
  </si>
  <si>
    <t>MILLOAKS LLC</t>
  </si>
  <si>
    <t>1978 S WEST TEMPLE</t>
  </si>
  <si>
    <t>A93FA4</t>
  </si>
  <si>
    <t>3980209^</t>
  </si>
  <si>
    <t>700FA</t>
  </si>
  <si>
    <t>JET FLIGHT LLC</t>
  </si>
  <si>
    <t>1312 N HEARNE AVE</t>
  </si>
  <si>
    <t>SHREVEPORT</t>
  </si>
  <si>
    <t>A9550C</t>
  </si>
  <si>
    <t>703HA</t>
  </si>
  <si>
    <t>WASHINGTON PENN PLASTIC CO INC</t>
  </si>
  <si>
    <t>450 RACETRACK RD</t>
  </si>
  <si>
    <t>WASHINGTON</t>
  </si>
  <si>
    <t>A96063</t>
  </si>
  <si>
    <t>719KX</t>
  </si>
  <si>
    <t>MARTIS HOLDINGS LLC</t>
  </si>
  <si>
    <t>19054 N 97TH PL</t>
  </si>
  <si>
    <t>GJK LLC</t>
  </si>
  <si>
    <t>A99E73</t>
  </si>
  <si>
    <t>722SW</t>
  </si>
  <si>
    <t>GATOR ONE AIR LLC</t>
  </si>
  <si>
    <t>4481 LEGENDARY DR UNIT 200</t>
  </si>
  <si>
    <t>DESTIN</t>
  </si>
  <si>
    <t>A9AC9F</t>
  </si>
  <si>
    <t>730GA</t>
  </si>
  <si>
    <t>BTI AVIATION LLC</t>
  </si>
  <si>
    <t>1 S NEVADA AVE STE 200</t>
  </si>
  <si>
    <t>COLORADO SPRINGS</t>
  </si>
  <si>
    <t>CO</t>
  </si>
  <si>
    <t>SNOWY RANGE AVIATION LLC</t>
  </si>
  <si>
    <t>A9CBA2</t>
  </si>
  <si>
    <t>MILLER'S INC</t>
  </si>
  <si>
    <t>610 E JEFFERSON ST</t>
  </si>
  <si>
    <t>AA8582</t>
  </si>
  <si>
    <t>777FL</t>
  </si>
  <si>
    <t>AGNES LLC</t>
  </si>
  <si>
    <t>600 BEACH ST</t>
  </si>
  <si>
    <t>ASHLAND</t>
  </si>
  <si>
    <t>OR</t>
  </si>
  <si>
    <t>AA8390</t>
  </si>
  <si>
    <t>787BN</t>
  </si>
  <si>
    <t>OMNINET CAPITAL LLC</t>
  </si>
  <si>
    <t>9420 WILSHIRE BLVD STE 400</t>
  </si>
  <si>
    <t>BEVERLY HILLS</t>
  </si>
  <si>
    <t>AAAAAD</t>
  </si>
  <si>
    <t>Clay Lacy Aviation, Inc.</t>
  </si>
  <si>
    <t>802RR</t>
  </si>
  <si>
    <t>SAGE AIR LLC</t>
  </si>
  <si>
    <t>215 S STATE ST STE 1200</t>
  </si>
  <si>
    <t>AAEAD2</t>
  </si>
  <si>
    <t>819AM</t>
  </si>
  <si>
    <t>N819AM LLC</t>
  </si>
  <si>
    <t>2600 CAMINO RAMON STE 201</t>
  </si>
  <si>
    <t>SAN RAMON</t>
  </si>
  <si>
    <t>AB2AD7</t>
  </si>
  <si>
    <t>TWC AVIATION, INC.</t>
  </si>
  <si>
    <t>876GH</t>
  </si>
  <si>
    <t>TVPX ARS INC TRUSTEE</t>
  </si>
  <si>
    <t>AC0D3E</t>
  </si>
  <si>
    <t>8821C</t>
  </si>
  <si>
    <t>JVWL LLC</t>
  </si>
  <si>
    <t>9240 EXCELSIOR AVE</t>
  </si>
  <si>
    <t>HANFORD</t>
  </si>
  <si>
    <t>AC27C1</t>
  </si>
  <si>
    <t>Paragon Aviation Logistics, INC.</t>
  </si>
  <si>
    <t>885TC</t>
  </si>
  <si>
    <t>AC3214</t>
  </si>
  <si>
    <t>901SS</t>
  </si>
  <si>
    <t>TWO STAR MARITIME LLC</t>
  </si>
  <si>
    <t>4725 THORNTON AVE</t>
  </si>
  <si>
    <t>FREMONT</t>
  </si>
  <si>
    <t>AC7484</t>
  </si>
  <si>
    <t>922LR</t>
  </si>
  <si>
    <t>CAPITAL HOLDINGS 210 LLC</t>
  </si>
  <si>
    <t>117 SALEM CHURCH RD</t>
  </si>
  <si>
    <t>NEWARK</t>
  </si>
  <si>
    <t>ACC6A2</t>
  </si>
  <si>
    <t>928ST</t>
  </si>
  <si>
    <t>FLYING BAR B LLC</t>
  </si>
  <si>
    <t>3500 E DEER HOLLOW DR</t>
  </si>
  <si>
    <t>SANDY</t>
  </si>
  <si>
    <t>ACDD84</t>
  </si>
  <si>
    <t>935GB</t>
  </si>
  <si>
    <t>SCHNEIDER NATIONAL INC</t>
  </si>
  <si>
    <t>3101 PACKERLAND DR</t>
  </si>
  <si>
    <t>GREEN BAY</t>
  </si>
  <si>
    <t>WI</t>
  </si>
  <si>
    <t>ACF8D4</t>
  </si>
  <si>
    <t>963CH</t>
  </si>
  <si>
    <t>AD6785</t>
  </si>
  <si>
    <t>96AD</t>
  </si>
  <si>
    <t>ALTAIR ADVANCED INDUSTRIES INC</t>
  </si>
  <si>
    <t>1680 W BAKERVIEW RD</t>
  </si>
  <si>
    <t>BELLINGHAM</t>
  </si>
  <si>
    <t>WA</t>
  </si>
  <si>
    <t>AD59D1</t>
  </si>
  <si>
    <t>228</t>
  </si>
  <si>
    <t>4500304</t>
  </si>
  <si>
    <t>33923</t>
  </si>
  <si>
    <t>2007</t>
  </si>
  <si>
    <t>7</t>
  </si>
  <si>
    <t>840606864</t>
  </si>
  <si>
    <t>43</t>
  </si>
  <si>
    <t>20210913</t>
  </si>
  <si>
    <t>20190205</t>
  </si>
  <si>
    <t>5</t>
  </si>
  <si>
    <t>50002540</t>
  </si>
  <si>
    <t>20160503</t>
  </si>
  <si>
    <t>20250228</t>
  </si>
  <si>
    <t>00354229</t>
  </si>
  <si>
    <t>9/13/2021</t>
  </si>
  <si>
    <t>2/5/2019</t>
  </si>
  <si>
    <t>5/3/2016</t>
  </si>
  <si>
    <t>2/28/2025</t>
  </si>
  <si>
    <t>FALSE</t>
  </si>
  <si>
    <t>135</t>
  </si>
  <si>
    <t>29</t>
  </si>
  <si>
    <t>227</t>
  </si>
  <si>
    <t>34000</t>
  </si>
  <si>
    <t>1</t>
  </si>
  <si>
    <t>60511</t>
  </si>
  <si>
    <t>89</t>
  </si>
  <si>
    <t>20181217</t>
  </si>
  <si>
    <t>20130529</t>
  </si>
  <si>
    <t>25</t>
  </si>
  <si>
    <t>50003124</t>
  </si>
  <si>
    <t>20130104</t>
  </si>
  <si>
    <t>20220531</t>
  </si>
  <si>
    <t>00350239</t>
  </si>
  <si>
    <t>12/17/2018</t>
  </si>
  <si>
    <t>5/29/2013</t>
  </si>
  <si>
    <t>1/4/2013</t>
  </si>
  <si>
    <t>5/31/2022</t>
  </si>
  <si>
    <t>28</t>
  </si>
  <si>
    <t>262</t>
  </si>
  <si>
    <t>4500106</t>
  </si>
  <si>
    <t>2008</t>
  </si>
  <si>
    <t>271201528</t>
  </si>
  <si>
    <t>67</t>
  </si>
  <si>
    <t>20210722</t>
  </si>
  <si>
    <t>20180829</t>
  </si>
  <si>
    <t>50004770</t>
  </si>
  <si>
    <t>20080701</t>
  </si>
  <si>
    <t>20240831</t>
  </si>
  <si>
    <t>01008918</t>
  </si>
  <si>
    <t>7/22/2021</t>
  </si>
  <si>
    <t>8/29/2018</t>
  </si>
  <si>
    <t>7/1/2008</t>
  </si>
  <si>
    <t>8/31/2024</t>
  </si>
  <si>
    <t>63</t>
  </si>
  <si>
    <t>258</t>
  </si>
  <si>
    <t>837131579</t>
  </si>
  <si>
    <t>20200420</t>
  </si>
  <si>
    <t>20140829</t>
  </si>
  <si>
    <t>50001752</t>
  </si>
  <si>
    <t>20080526</t>
  </si>
  <si>
    <t>20230831</t>
  </si>
  <si>
    <t>01001009</t>
  </si>
  <si>
    <t>4/20/2020</t>
  </si>
  <si>
    <t>8/29/2014</t>
  </si>
  <si>
    <t>5/26/2008</t>
  </si>
  <si>
    <t>8/31/2023</t>
  </si>
  <si>
    <t>59</t>
  </si>
  <si>
    <t>309</t>
  </si>
  <si>
    <t>4500401</t>
  </si>
  <si>
    <t>2013</t>
  </si>
  <si>
    <t>468047928</t>
  </si>
  <si>
    <t>3</t>
  </si>
  <si>
    <t>20211013</t>
  </si>
  <si>
    <t>50041654</t>
  </si>
  <si>
    <t>20131030</t>
  </si>
  <si>
    <t>20241031</t>
  </si>
  <si>
    <t>01120666</t>
  </si>
  <si>
    <t>10/13/2021</t>
  </si>
  <si>
    <t>10/30/2013</t>
  </si>
  <si>
    <t>10/31/2024</t>
  </si>
  <si>
    <t>110</t>
  </si>
  <si>
    <t>321</t>
  </si>
  <si>
    <t>2016</t>
  </si>
  <si>
    <t>009688052</t>
  </si>
  <si>
    <t>0</t>
  </si>
  <si>
    <t>20190708</t>
  </si>
  <si>
    <t>20161121</t>
  </si>
  <si>
    <t>50060110</t>
  </si>
  <si>
    <t>20160518</t>
  </si>
  <si>
    <t>20221130</t>
  </si>
  <si>
    <t>01211869</t>
  </si>
  <si>
    <t>7/8/2019</t>
  </si>
  <si>
    <t>11/21/2016</t>
  </si>
  <si>
    <t>5/18/2016</t>
  </si>
  <si>
    <t>11/30/2022</t>
  </si>
  <si>
    <t>122</t>
  </si>
  <si>
    <t>323</t>
  </si>
  <si>
    <t>837062053</t>
  </si>
  <si>
    <t>20190820</t>
  </si>
  <si>
    <t>20170112</t>
  </si>
  <si>
    <t>50051523</t>
  </si>
  <si>
    <t>20160822</t>
  </si>
  <si>
    <t>20230131</t>
  </si>
  <si>
    <t>01223116</t>
  </si>
  <si>
    <t>8/20/2019</t>
  </si>
  <si>
    <t>1/12/2017</t>
  </si>
  <si>
    <t>8/22/2016</t>
  </si>
  <si>
    <t>1/31/2023</t>
  </si>
  <si>
    <t>124</t>
  </si>
  <si>
    <t>303</t>
  </si>
  <si>
    <t>2012</t>
  </si>
  <si>
    <t>303031231</t>
  </si>
  <si>
    <t>121</t>
  </si>
  <si>
    <t>20201112</t>
  </si>
  <si>
    <t>20201023</t>
  </si>
  <si>
    <t>50075322</t>
  </si>
  <si>
    <t>20121014</t>
  </si>
  <si>
    <t>20231031</t>
  </si>
  <si>
    <t>01095959</t>
  </si>
  <si>
    <t>11/12/2020</t>
  </si>
  <si>
    <t>10/23/2020</t>
  </si>
  <si>
    <t>10/14/2012</t>
  </si>
  <si>
    <t>10/31/2023</t>
  </si>
  <si>
    <t>104</t>
  </si>
  <si>
    <t>206</t>
  </si>
  <si>
    <t>2006</t>
  </si>
  <si>
    <t>840542533</t>
  </si>
  <si>
    <t>13</t>
  </si>
  <si>
    <t>20210625</t>
  </si>
  <si>
    <t>50145151</t>
  </si>
  <si>
    <t>20061014</t>
  </si>
  <si>
    <t>20240630</t>
  </si>
  <si>
    <t>00248889</t>
  </si>
  <si>
    <t>6/25/2021</t>
  </si>
  <si>
    <t>10/14/2006</t>
  </si>
  <si>
    <t>6/30/2024</t>
  </si>
  <si>
    <t>208</t>
  </si>
  <si>
    <t>33922</t>
  </si>
  <si>
    <t>841111617</t>
  </si>
  <si>
    <t>35</t>
  </si>
  <si>
    <t>20201113</t>
  </si>
  <si>
    <t>20180126</t>
  </si>
  <si>
    <t>50145163</t>
  </si>
  <si>
    <t>20061127</t>
  </si>
  <si>
    <t>20240131</t>
  </si>
  <si>
    <t>00257589</t>
  </si>
  <si>
    <t>11/13/2020</t>
  </si>
  <si>
    <t>1/26/2018</t>
  </si>
  <si>
    <t>11/27/2006</t>
  </si>
  <si>
    <t>1/31/2024</t>
  </si>
  <si>
    <t>9</t>
  </si>
  <si>
    <t>252</t>
  </si>
  <si>
    <t>31407</t>
  </si>
  <si>
    <t>51</t>
  </si>
  <si>
    <t>20190215</t>
  </si>
  <si>
    <t>20130508</t>
  </si>
  <si>
    <t>50145306</t>
  </si>
  <si>
    <t>20080326</t>
  </si>
  <si>
    <t>00466799</t>
  </si>
  <si>
    <t>2/15/2019</t>
  </si>
  <si>
    <t>5/8/2013</t>
  </si>
  <si>
    <t>3/26/2008</t>
  </si>
  <si>
    <t>53</t>
  </si>
  <si>
    <t>201</t>
  </si>
  <si>
    <t>314089643</t>
  </si>
  <si>
    <t>20200124</t>
  </si>
  <si>
    <t>20110127</t>
  </si>
  <si>
    <t>50145331</t>
  </si>
  <si>
    <t>20100617</t>
  </si>
  <si>
    <t>00362159</t>
  </si>
  <si>
    <t>1/24/2020</t>
  </si>
  <si>
    <t>1/27/2011</t>
  </si>
  <si>
    <t>6/17/2010</t>
  </si>
  <si>
    <t>2</t>
  </si>
  <si>
    <t>220</t>
  </si>
  <si>
    <t>4</t>
  </si>
  <si>
    <t>85260</t>
  </si>
  <si>
    <t>20210111</t>
  </si>
  <si>
    <t>50145524</t>
  </si>
  <si>
    <t>20070410</t>
  </si>
  <si>
    <t>00313509</t>
  </si>
  <si>
    <t>1/11/2021</t>
  </si>
  <si>
    <t>4/10/2007</t>
  </si>
  <si>
    <t>21</t>
  </si>
  <si>
    <t>310</t>
  </si>
  <si>
    <t>2014</t>
  </si>
  <si>
    <t>199018305</t>
  </si>
  <si>
    <t>20210810</t>
  </si>
  <si>
    <t>50147500</t>
  </si>
  <si>
    <t>20140130</t>
  </si>
  <si>
    <t>01136054</t>
  </si>
  <si>
    <t>8/10/2021</t>
  </si>
  <si>
    <t>1/30/2014</t>
  </si>
  <si>
    <t>111</t>
  </si>
  <si>
    <t>276</t>
  </si>
  <si>
    <t>199014912</t>
  </si>
  <si>
    <t>20190629</t>
  </si>
  <si>
    <t>20160728</t>
  </si>
  <si>
    <t>50144457</t>
  </si>
  <si>
    <t>20081218</t>
  </si>
  <si>
    <t>20220731</t>
  </si>
  <si>
    <t>01014125</t>
  </si>
  <si>
    <t>6/29/2019</t>
  </si>
  <si>
    <t>7/28/2016</t>
  </si>
  <si>
    <t>12/18/2008</t>
  </si>
  <si>
    <t>7/31/2022</t>
  </si>
  <si>
    <t>77</t>
  </si>
  <si>
    <t>286</t>
  </si>
  <si>
    <t>2009</t>
  </si>
  <si>
    <t>197204106</t>
  </si>
  <si>
    <t>20201116</t>
  </si>
  <si>
    <t>20120123</t>
  </si>
  <si>
    <t>50271201</t>
  </si>
  <si>
    <t>20090917</t>
  </si>
  <si>
    <t>01021307</t>
  </si>
  <si>
    <t>11/16/2020</t>
  </si>
  <si>
    <t>1/23/2012</t>
  </si>
  <si>
    <t>9/17/2009</t>
  </si>
  <si>
    <t>87</t>
  </si>
  <si>
    <t>216</t>
  </si>
  <si>
    <t>667624706</t>
  </si>
  <si>
    <t>37</t>
  </si>
  <si>
    <t>20200917</t>
  </si>
  <si>
    <t>20150212</t>
  </si>
  <si>
    <t>50270476</t>
  </si>
  <si>
    <t>20070328</t>
  </si>
  <si>
    <t>20240229</t>
  </si>
  <si>
    <t>00309629</t>
  </si>
  <si>
    <t>9/17/2020</t>
  </si>
  <si>
    <t>2/12/2015</t>
  </si>
  <si>
    <t>3/28/2007</t>
  </si>
  <si>
    <t>2/29/2024</t>
  </si>
  <si>
    <t>17</t>
  </si>
  <si>
    <t>324</t>
  </si>
  <si>
    <t>445126078</t>
  </si>
  <si>
    <t>99</t>
  </si>
  <si>
    <t>20190923</t>
  </si>
  <si>
    <t>20170214</t>
  </si>
  <si>
    <t>50000152</t>
  </si>
  <si>
    <t>20160925</t>
  </si>
  <si>
    <t>20230228</t>
  </si>
  <si>
    <t>01226649</t>
  </si>
  <si>
    <t>9/23/2019</t>
  </si>
  <si>
    <t>2/14/2017</t>
  </si>
  <si>
    <t>9/25/2016</t>
  </si>
  <si>
    <t>2/28/2023</t>
  </si>
  <si>
    <t>125</t>
  </si>
  <si>
    <t>209</t>
  </si>
  <si>
    <t>999210686</t>
  </si>
  <si>
    <t>20211019</t>
  </si>
  <si>
    <t>50331607</t>
  </si>
  <si>
    <t>20061122</t>
  </si>
  <si>
    <t>00269249</t>
  </si>
  <si>
    <t>10/19/2021</t>
  </si>
  <si>
    <t>11/22/2006</t>
  </si>
  <si>
    <t>10</t>
  </si>
  <si>
    <t>295</t>
  </si>
  <si>
    <t>2011</t>
  </si>
  <si>
    <t>850083454</t>
  </si>
  <si>
    <t>20210306</t>
  </si>
  <si>
    <t>50310550</t>
  </si>
  <si>
    <t>20110531</t>
  </si>
  <si>
    <t>20240331</t>
  </si>
  <si>
    <t>01063438</t>
  </si>
  <si>
    <t>3/6/2021</t>
  </si>
  <si>
    <t>5/31/2011</t>
  </si>
  <si>
    <t>3/31/2024</t>
  </si>
  <si>
    <t>96</t>
  </si>
  <si>
    <t>217</t>
  </si>
  <si>
    <t>606063321</t>
  </si>
  <si>
    <t>31</t>
  </si>
  <si>
    <t>20200511</t>
  </si>
  <si>
    <t>20070613</t>
  </si>
  <si>
    <t>50352247</t>
  </si>
  <si>
    <t>20070517</t>
  </si>
  <si>
    <t>00306589</t>
  </si>
  <si>
    <t>5/11/2020</t>
  </si>
  <si>
    <t>6/13/2007</t>
  </si>
  <si>
    <t>5/17/2007</t>
  </si>
  <si>
    <t>18</t>
  </si>
  <si>
    <t>224</t>
  </si>
  <si>
    <t>325483857</t>
  </si>
  <si>
    <t>91</t>
  </si>
  <si>
    <t>20210227</t>
  </si>
  <si>
    <t>50370172</t>
  </si>
  <si>
    <t>20200423</t>
  </si>
  <si>
    <t>00334069</t>
  </si>
  <si>
    <t>2/27/2021</t>
  </si>
  <si>
    <t>4/23/2020</t>
  </si>
  <si>
    <t>282</t>
  </si>
  <si>
    <t>443160001</t>
  </si>
  <si>
    <t>153</t>
  </si>
  <si>
    <t>20200715</t>
  </si>
  <si>
    <t>20141223</t>
  </si>
  <si>
    <t>50357476</t>
  </si>
  <si>
    <t>20141229</t>
  </si>
  <si>
    <t>20231231</t>
  </si>
  <si>
    <t>01021303</t>
  </si>
  <si>
    <t>7/15/2020</t>
  </si>
  <si>
    <t>12/23/2014</t>
  </si>
  <si>
    <t>12/29/2014</t>
  </si>
  <si>
    <t>12/31/2023</t>
  </si>
  <si>
    <t>83</t>
  </si>
  <si>
    <t>320</t>
  </si>
  <si>
    <t>750697157</t>
  </si>
  <si>
    <t>85</t>
  </si>
  <si>
    <t>20190425</t>
  </si>
  <si>
    <t>20160930</t>
  </si>
  <si>
    <t>50403240</t>
  </si>
  <si>
    <t>20160306</t>
  </si>
  <si>
    <t>20220930</t>
  </si>
  <si>
    <t>01201788</t>
  </si>
  <si>
    <t>4/25/2019</t>
  </si>
  <si>
    <t>9/30/2016</t>
  </si>
  <si>
    <t>3/6/2016</t>
  </si>
  <si>
    <t>9/30/2022</t>
  </si>
  <si>
    <t>215</t>
  </si>
  <si>
    <t>20200220</t>
  </si>
  <si>
    <t>20140701</t>
  </si>
  <si>
    <t>50445526</t>
  </si>
  <si>
    <t>20070324</t>
  </si>
  <si>
    <t>20230731</t>
  </si>
  <si>
    <t>00298599</t>
  </si>
  <si>
    <t>2/20/2020</t>
  </si>
  <si>
    <t>7/1/2014</t>
  </si>
  <si>
    <t>3/24/2007</t>
  </si>
  <si>
    <t>7/31/2023</t>
  </si>
  <si>
    <t>16</t>
  </si>
  <si>
    <t>211</t>
  </si>
  <si>
    <t>84111</t>
  </si>
  <si>
    <t>20190722</t>
  </si>
  <si>
    <t>20161020</t>
  </si>
  <si>
    <t>50447522</t>
  </si>
  <si>
    <t>20070102</t>
  </si>
  <si>
    <t>20221031</t>
  </si>
  <si>
    <t>00281579</t>
  </si>
  <si>
    <t>7/22/2019</t>
  </si>
  <si>
    <t>10/20/2016</t>
  </si>
  <si>
    <t>1/2/2007</t>
  </si>
  <si>
    <t>10/31/2022</t>
  </si>
  <si>
    <t>12</t>
  </si>
  <si>
    <t>289</t>
  </si>
  <si>
    <t>2010</t>
  </si>
  <si>
    <t>20200820</t>
  </si>
  <si>
    <t>20150121</t>
  </si>
  <si>
    <t>50427074</t>
  </si>
  <si>
    <t>20100524</t>
  </si>
  <si>
    <t>01048952</t>
  </si>
  <si>
    <t>8/20/2020</t>
  </si>
  <si>
    <t>1/21/2015</t>
  </si>
  <si>
    <t>5/24/2010</t>
  </si>
  <si>
    <t>90</t>
  </si>
  <si>
    <t>285</t>
  </si>
  <si>
    <t>494452712</t>
  </si>
  <si>
    <t>20191104</t>
  </si>
  <si>
    <t>50560445</t>
  </si>
  <si>
    <t>01021306</t>
  </si>
  <si>
    <t>11/4/2019</t>
  </si>
  <si>
    <t>86</t>
  </si>
  <si>
    <t>240</t>
  </si>
  <si>
    <t>900173433</t>
  </si>
  <si>
    <t>20210114</t>
  </si>
  <si>
    <t>51006140</t>
  </si>
  <si>
    <t>20080115</t>
  </si>
  <si>
    <t>00415409</t>
  </si>
  <si>
    <t>1/14/2021</t>
  </si>
  <si>
    <t>1/15/2008</t>
  </si>
  <si>
    <t>41</t>
  </si>
  <si>
    <t>225</t>
  </si>
  <si>
    <t>20181116</t>
  </si>
  <si>
    <t>20130308</t>
  </si>
  <si>
    <t>51017566</t>
  </si>
  <si>
    <t>20220331</t>
  </si>
  <si>
    <t>00345719</t>
  </si>
  <si>
    <t>11/16/2018</t>
  </si>
  <si>
    <t>3/8/2013</t>
  </si>
  <si>
    <t>3/31/2022</t>
  </si>
  <si>
    <t>26</t>
  </si>
  <si>
    <t>268</t>
  </si>
  <si>
    <t>750342251</t>
  </si>
  <si>
    <t>20210305</t>
  </si>
  <si>
    <t>51020200</t>
  </si>
  <si>
    <t>20080902</t>
  </si>
  <si>
    <t>01006945</t>
  </si>
  <si>
    <t>3/5/2021</t>
  </si>
  <si>
    <t>9/2/2008</t>
  </si>
  <si>
    <t>69</t>
  </si>
  <si>
    <t>305</t>
  </si>
  <si>
    <t>85027</t>
  </si>
  <si>
    <t>20190909</t>
  </si>
  <si>
    <t>51101700</t>
  </si>
  <si>
    <t>20121213</t>
  </si>
  <si>
    <t>01105531</t>
  </si>
  <si>
    <t>9/9/2019</t>
  </si>
  <si>
    <t>12/13/2012</t>
  </si>
  <si>
    <t>106</t>
  </si>
  <si>
    <t>274</t>
  </si>
  <si>
    <t>337163701</t>
  </si>
  <si>
    <t>103</t>
  </si>
  <si>
    <t>20190816</t>
  </si>
  <si>
    <t>50615456</t>
  </si>
  <si>
    <t>20081118</t>
  </si>
  <si>
    <t>01014123</t>
  </si>
  <si>
    <t>8/16/2019</t>
  </si>
  <si>
    <t>11/18/2008</t>
  </si>
  <si>
    <t>75</t>
  </si>
  <si>
    <t>210</t>
  </si>
  <si>
    <t>30309</t>
  </si>
  <si>
    <t>20210201</t>
  </si>
  <si>
    <t>20180507</t>
  </si>
  <si>
    <t>51215043</t>
  </si>
  <si>
    <t>20061205</t>
  </si>
  <si>
    <t>20240531</t>
  </si>
  <si>
    <t>00274999</t>
  </si>
  <si>
    <t>2/1/2021</t>
  </si>
  <si>
    <t>5/7/2018</t>
  </si>
  <si>
    <t>12/5/2006</t>
  </si>
  <si>
    <t>5/31/2024</t>
  </si>
  <si>
    <t>11</t>
  </si>
  <si>
    <t>242</t>
  </si>
  <si>
    <t>931033225</t>
  </si>
  <si>
    <t>20210614</t>
  </si>
  <si>
    <t>20181108</t>
  </si>
  <si>
    <t>51310577</t>
  </si>
  <si>
    <t>20181128</t>
  </si>
  <si>
    <t>20241130</t>
  </si>
  <si>
    <t>00427339</t>
  </si>
  <si>
    <t>6/14/2021</t>
  </si>
  <si>
    <t>11/8/2018</t>
  </si>
  <si>
    <t>11/28/2018</t>
  </si>
  <si>
    <t>11/30/2024</t>
  </si>
  <si>
    <t>257</t>
  </si>
  <si>
    <t>388043933</t>
  </si>
  <si>
    <t>81</t>
  </si>
  <si>
    <t>20200630</t>
  </si>
  <si>
    <t>51335541</t>
  </si>
  <si>
    <t>20191009</t>
  </si>
  <si>
    <t>20230630</t>
  </si>
  <si>
    <t>01000931</t>
  </si>
  <si>
    <t>6/30/2020</t>
  </si>
  <si>
    <t>10/9/2019</t>
  </si>
  <si>
    <t>6/30/2023</t>
  </si>
  <si>
    <t>58</t>
  </si>
  <si>
    <t>270</t>
  </si>
  <si>
    <t>480096303</t>
  </si>
  <si>
    <t>20210220</t>
  </si>
  <si>
    <t>51364552</t>
  </si>
  <si>
    <t>20080924</t>
  </si>
  <si>
    <t>01006947</t>
  </si>
  <si>
    <t>2/20/2021</t>
  </si>
  <si>
    <t>9/24/2008</t>
  </si>
  <si>
    <t>42</t>
  </si>
  <si>
    <t>308</t>
  </si>
  <si>
    <t>45202</t>
  </si>
  <si>
    <t>61</t>
  </si>
  <si>
    <t>20200310</t>
  </si>
  <si>
    <t>20170327</t>
  </si>
  <si>
    <t>51437454</t>
  </si>
  <si>
    <t>20130609</t>
  </si>
  <si>
    <t>20230331</t>
  </si>
  <si>
    <t>01114478</t>
  </si>
  <si>
    <t>3/10/2020</t>
  </si>
  <si>
    <t>3/27/2017</t>
  </si>
  <si>
    <t>6/9/2013</t>
  </si>
  <si>
    <t>3/31/2023</t>
  </si>
  <si>
    <t>109</t>
  </si>
  <si>
    <t>307</t>
  </si>
  <si>
    <t>196079676</t>
  </si>
  <si>
    <t>20211018</t>
  </si>
  <si>
    <t>51443232</t>
  </si>
  <si>
    <t>20130414</t>
  </si>
  <si>
    <t>01112496</t>
  </si>
  <si>
    <t>10/18/2021</t>
  </si>
  <si>
    <t>4/14/2013</t>
  </si>
  <si>
    <t>108</t>
  </si>
  <si>
    <t>306</t>
  </si>
  <si>
    <t>20210827</t>
  </si>
  <si>
    <t>51454455</t>
  </si>
  <si>
    <t>20130306</t>
  </si>
  <si>
    <t>01109930</t>
  </si>
  <si>
    <t>8/27/2021</t>
  </si>
  <si>
    <t>3/6/2013</t>
  </si>
  <si>
    <t>107</t>
  </si>
  <si>
    <t>234</t>
  </si>
  <si>
    <t>374192346</t>
  </si>
  <si>
    <t>65</t>
  </si>
  <si>
    <t>20200811</t>
  </si>
  <si>
    <t>51462552</t>
  </si>
  <si>
    <t>00380449</t>
  </si>
  <si>
    <t>8/11/2020</t>
  </si>
  <si>
    <t>203</t>
  </si>
  <si>
    <t>786205190</t>
  </si>
  <si>
    <t>20200910</t>
  </si>
  <si>
    <t>20190926</t>
  </si>
  <si>
    <t>51530553</t>
  </si>
  <si>
    <t>20060828</t>
  </si>
  <si>
    <t>00226399</t>
  </si>
  <si>
    <t>9/10/2020</t>
  </si>
  <si>
    <t>9/26/2019</t>
  </si>
  <si>
    <t>8/28/2006</t>
  </si>
  <si>
    <t>207</t>
  </si>
  <si>
    <t>454013806</t>
  </si>
  <si>
    <t>113</t>
  </si>
  <si>
    <t>20191119</t>
  </si>
  <si>
    <t>51532310</t>
  </si>
  <si>
    <t>20061024</t>
  </si>
  <si>
    <t>00257599</t>
  </si>
  <si>
    <t>11/19/2019</t>
  </si>
  <si>
    <t>10/24/2006</t>
  </si>
  <si>
    <t>8</t>
  </si>
  <si>
    <t>256</t>
  </si>
  <si>
    <t>708097033</t>
  </si>
  <si>
    <t>33</t>
  </si>
  <si>
    <t>20210427</t>
  </si>
  <si>
    <t>20150522</t>
  </si>
  <si>
    <t>51567525</t>
  </si>
  <si>
    <t>20080501</t>
  </si>
  <si>
    <t>01000928</t>
  </si>
  <si>
    <t>4/27/2021</t>
  </si>
  <si>
    <t>5/22/2015</t>
  </si>
  <si>
    <t>5/1/2008</t>
  </si>
  <si>
    <t>57</t>
  </si>
  <si>
    <t>244</t>
  </si>
  <si>
    <t>006462000</t>
  </si>
  <si>
    <t>20211111</t>
  </si>
  <si>
    <t>20181212</t>
  </si>
  <si>
    <t>51605304</t>
  </si>
  <si>
    <t>20071216</t>
  </si>
  <si>
    <t>20241231</t>
  </si>
  <si>
    <t>00434989</t>
  </si>
  <si>
    <t>11/11/2021</t>
  </si>
  <si>
    <t>12/12/2018</t>
  </si>
  <si>
    <t>12/16/2007</t>
  </si>
  <si>
    <t>12/31/2024</t>
  </si>
  <si>
    <t>45</t>
  </si>
  <si>
    <t>292</t>
  </si>
  <si>
    <t>20200612</t>
  </si>
  <si>
    <t>20170905</t>
  </si>
  <si>
    <t>51615003</t>
  </si>
  <si>
    <t>20101226</t>
  </si>
  <si>
    <t>20230930</t>
  </si>
  <si>
    <t>01058833</t>
  </si>
  <si>
    <t>6/12/2020</t>
  </si>
  <si>
    <t>9/5/2017</t>
  </si>
  <si>
    <t>12/26/2010</t>
  </si>
  <si>
    <t>9/30/2023</t>
  </si>
  <si>
    <t>93</t>
  </si>
  <si>
    <t>281</t>
  </si>
  <si>
    <t>20210426</t>
  </si>
  <si>
    <t>20150827</t>
  </si>
  <si>
    <t>51646616</t>
  </si>
  <si>
    <t>20090204</t>
  </si>
  <si>
    <t>01021302</t>
  </si>
  <si>
    <t>4/26/2021</t>
  </si>
  <si>
    <t>8/27/2015</t>
  </si>
  <si>
    <t>2/4/2009</t>
  </si>
  <si>
    <t>82</t>
  </si>
  <si>
    <t>250</t>
  </si>
  <si>
    <t>551276471</t>
  </si>
  <si>
    <t>123</t>
  </si>
  <si>
    <t>20200219</t>
  </si>
  <si>
    <t>51675465</t>
  </si>
  <si>
    <t>20080227</t>
  </si>
  <si>
    <t>00455449</t>
  </si>
  <si>
    <t>2/19/2020</t>
  </si>
  <si>
    <t>2/27/2008</t>
  </si>
  <si>
    <t>213</t>
  </si>
  <si>
    <t>490024420</t>
  </si>
  <si>
    <t>20210909</t>
  </si>
  <si>
    <t>51731125</t>
  </si>
  <si>
    <t>20070201</t>
  </si>
  <si>
    <t>20240930</t>
  </si>
  <si>
    <t>00293259</t>
  </si>
  <si>
    <t>9/9/2021</t>
  </si>
  <si>
    <t>2/1/2007</t>
  </si>
  <si>
    <t>9/30/2024</t>
  </si>
  <si>
    <t>14</t>
  </si>
  <si>
    <t>223</t>
  </si>
  <si>
    <t>211366232</t>
  </si>
  <si>
    <t>510</t>
  </si>
  <si>
    <t>20210320</t>
  </si>
  <si>
    <t>20150427</t>
  </si>
  <si>
    <t>51771644</t>
  </si>
  <si>
    <t>20070419</t>
  </si>
  <si>
    <t>20240430</t>
  </si>
  <si>
    <t>00329049</t>
  </si>
  <si>
    <t>3/20/2021</t>
  </si>
  <si>
    <t>4/27/2015</t>
  </si>
  <si>
    <t>4/19/2007</t>
  </si>
  <si>
    <t>4/30/2024</t>
  </si>
  <si>
    <t>24</t>
  </si>
  <si>
    <t>317</t>
  </si>
  <si>
    <t>2015</t>
  </si>
  <si>
    <t>394439062</t>
  </si>
  <si>
    <t>20160303</t>
  </si>
  <si>
    <t>52017501</t>
  </si>
  <si>
    <t>20150924</t>
  </si>
  <si>
    <t>20250331</t>
  </si>
  <si>
    <t>01179505</t>
  </si>
  <si>
    <t>3/3/2016</t>
  </si>
  <si>
    <t>9/24/2015</t>
  </si>
  <si>
    <t>3/31/2025</t>
  </si>
  <si>
    <t>118</t>
  </si>
  <si>
    <t>277</t>
  </si>
  <si>
    <t>20190814</t>
  </si>
  <si>
    <t>20140123</t>
  </si>
  <si>
    <t>52052634</t>
  </si>
  <si>
    <t>20081210</t>
  </si>
  <si>
    <t>01014126</t>
  </si>
  <si>
    <t>8/14/2019</t>
  </si>
  <si>
    <t>1/23/2014</t>
  </si>
  <si>
    <t>12/10/2008</t>
  </si>
  <si>
    <t>78</t>
  </si>
  <si>
    <t>248</t>
  </si>
  <si>
    <t>20080618</t>
  </si>
  <si>
    <t>52054523</t>
  </si>
  <si>
    <t>20080207</t>
  </si>
  <si>
    <t>00448359</t>
  </si>
  <si>
    <t>6/18/2008</t>
  </si>
  <si>
    <t>2/7/2008</t>
  </si>
  <si>
    <t>49</t>
  </si>
  <si>
    <t>297</t>
  </si>
  <si>
    <t>20200814</t>
  </si>
  <si>
    <t>52060301</t>
  </si>
  <si>
    <t>20110811</t>
  </si>
  <si>
    <t>01071744</t>
  </si>
  <si>
    <t>8/14/2020</t>
  </si>
  <si>
    <t>8/11/2011</t>
  </si>
  <si>
    <t>98</t>
  </si>
  <si>
    <t>247</t>
  </si>
  <si>
    <t>631311836</t>
  </si>
  <si>
    <t>20210505</t>
  </si>
  <si>
    <t>20120504</t>
  </si>
  <si>
    <t>52106415</t>
  </si>
  <si>
    <t>20080130</t>
  </si>
  <si>
    <t>00444709</t>
  </si>
  <si>
    <t>5/5/2021</t>
  </si>
  <si>
    <t>5/4/2012</t>
  </si>
  <si>
    <t>1/30/2008</t>
  </si>
  <si>
    <t>48</t>
  </si>
  <si>
    <t>319</t>
  </si>
  <si>
    <t>631416755</t>
  </si>
  <si>
    <t>20190410</t>
  </si>
  <si>
    <t>20160919</t>
  </si>
  <si>
    <t>52110304</t>
  </si>
  <si>
    <t>20151207</t>
  </si>
  <si>
    <t>01190837</t>
  </si>
  <si>
    <t>4/10/2019</t>
  </si>
  <si>
    <t>9/19/2016</t>
  </si>
  <si>
    <t>12/7/2015</t>
  </si>
  <si>
    <t>120</t>
  </si>
  <si>
    <t>249</t>
  </si>
  <si>
    <t>02521</t>
  </si>
  <si>
    <t>667622757</t>
  </si>
  <si>
    <t>20191202</t>
  </si>
  <si>
    <t>20140430</t>
  </si>
  <si>
    <t>52155116</t>
  </si>
  <si>
    <t>20080218</t>
  </si>
  <si>
    <t>20230430</t>
  </si>
  <si>
    <t>00451749</t>
  </si>
  <si>
    <t>12/2/2019</t>
  </si>
  <si>
    <t>4/30/2014</t>
  </si>
  <si>
    <t>2/18/2008</t>
  </si>
  <si>
    <t>4/30/2023</t>
  </si>
  <si>
    <t>50</t>
  </si>
  <si>
    <t>322</t>
  </si>
  <si>
    <t>3980209</t>
  </si>
  <si>
    <t>841157103</t>
  </si>
  <si>
    <t>20210506</t>
  </si>
  <si>
    <t>20180522</t>
  </si>
  <si>
    <t>52237644</t>
  </si>
  <si>
    <t>20180530</t>
  </si>
  <si>
    <t>01223780</t>
  </si>
  <si>
    <t>5/6/2021</t>
  </si>
  <si>
    <t>5/22/2018</t>
  </si>
  <si>
    <t>5/30/2018</t>
  </si>
  <si>
    <t>278</t>
  </si>
  <si>
    <t>711076516</t>
  </si>
  <si>
    <t>20190702</t>
  </si>
  <si>
    <t>20090331</t>
  </si>
  <si>
    <t>52252414</t>
  </si>
  <si>
    <t>20081217</t>
  </si>
  <si>
    <t>01014127</t>
  </si>
  <si>
    <t>7/2/2019</t>
  </si>
  <si>
    <t>3/31/2009</t>
  </si>
  <si>
    <t>12/17/2008</t>
  </si>
  <si>
    <t>79</t>
  </si>
  <si>
    <t>202</t>
  </si>
  <si>
    <t>2005</t>
  </si>
  <si>
    <t>153018935</t>
  </si>
  <si>
    <t>20200706</t>
  </si>
  <si>
    <t>20171129</t>
  </si>
  <si>
    <t>52260143</t>
  </si>
  <si>
    <t>20060818</t>
  </si>
  <si>
    <t>20231130</t>
  </si>
  <si>
    <t>00222809</t>
  </si>
  <si>
    <t>7/6/2020</t>
  </si>
  <si>
    <t>11/29/2017</t>
  </si>
  <si>
    <t>8/18/2006</t>
  </si>
  <si>
    <t>11/30/2023</t>
  </si>
  <si>
    <t>275</t>
  </si>
  <si>
    <t>852556267</t>
  </si>
  <si>
    <t>52317163</t>
  </si>
  <si>
    <t>20161212</t>
  </si>
  <si>
    <t>01014124</t>
  </si>
  <si>
    <t>12/12/2016</t>
  </si>
  <si>
    <t>76</t>
  </si>
  <si>
    <t>230</t>
  </si>
  <si>
    <t>32541</t>
  </si>
  <si>
    <t>20210106</t>
  </si>
  <si>
    <t>52326237</t>
  </si>
  <si>
    <t>20070711</t>
  </si>
  <si>
    <t>00362489</t>
  </si>
  <si>
    <t>1/6/2021</t>
  </si>
  <si>
    <t>7/11/2007</t>
  </si>
  <si>
    <t>302</t>
  </si>
  <si>
    <t>809031809</t>
  </si>
  <si>
    <t>52345642</t>
  </si>
  <si>
    <t>20120806</t>
  </si>
  <si>
    <t>01092215</t>
  </si>
  <si>
    <t>8/6/2012</t>
  </si>
  <si>
    <t>77709</t>
  </si>
  <si>
    <t>236</t>
  </si>
  <si>
    <t>667625913</t>
  </si>
  <si>
    <t>20190418</t>
  </si>
  <si>
    <t>52502602</t>
  </si>
  <si>
    <t>20071119</t>
  </si>
  <si>
    <t>20220831</t>
  </si>
  <si>
    <t>00390849</t>
  </si>
  <si>
    <t>4/18/2019</t>
  </si>
  <si>
    <t>11/19/2007</t>
  </si>
  <si>
    <t>8/31/2022</t>
  </si>
  <si>
    <t>214</t>
  </si>
  <si>
    <t>975203215</t>
  </si>
  <si>
    <t>20190913</t>
  </si>
  <si>
    <t>20070416</t>
  </si>
  <si>
    <t>52501620</t>
  </si>
  <si>
    <t>20070210</t>
  </si>
  <si>
    <t>00298589</t>
  </si>
  <si>
    <t>9/13/2019</t>
  </si>
  <si>
    <t>4/16/2007</t>
  </si>
  <si>
    <t>2/10/2007</t>
  </si>
  <si>
    <t>15</t>
  </si>
  <si>
    <t>231</t>
  </si>
  <si>
    <t>902123151</t>
  </si>
  <si>
    <t>20201123</t>
  </si>
  <si>
    <t>20080919</t>
  </si>
  <si>
    <t>52525255</t>
  </si>
  <si>
    <t>20070719</t>
  </si>
  <si>
    <t>00367999</t>
  </si>
  <si>
    <t>11/23/2020</t>
  </si>
  <si>
    <t>9/19/2008</t>
  </si>
  <si>
    <t>7/19/2007</t>
  </si>
  <si>
    <t>32</t>
  </si>
  <si>
    <t>263</t>
  </si>
  <si>
    <t>841112334</t>
  </si>
  <si>
    <t>20200903</t>
  </si>
  <si>
    <t>20180123</t>
  </si>
  <si>
    <t>52565322</t>
  </si>
  <si>
    <t>20080714</t>
  </si>
  <si>
    <t>01006940</t>
  </si>
  <si>
    <t>9/3/2020</t>
  </si>
  <si>
    <t>1/23/2018</t>
  </si>
  <si>
    <t>7/14/2008</t>
  </si>
  <si>
    <t>64</t>
  </si>
  <si>
    <t>272</t>
  </si>
  <si>
    <t>945835000</t>
  </si>
  <si>
    <t>20200519</t>
  </si>
  <si>
    <t>20140519</t>
  </si>
  <si>
    <t>52625327</t>
  </si>
  <si>
    <t>20081019</t>
  </si>
  <si>
    <t>20230531</t>
  </si>
  <si>
    <t>01014118</t>
  </si>
  <si>
    <t>5/19/2020</t>
  </si>
  <si>
    <t>5/19/2014</t>
  </si>
  <si>
    <t>10/19/2008</t>
  </si>
  <si>
    <t>5/31/2023</t>
  </si>
  <si>
    <t>73</t>
  </si>
  <si>
    <t>298</t>
  </si>
  <si>
    <t>20210218</t>
  </si>
  <si>
    <t>20180724</t>
  </si>
  <si>
    <t>53006476</t>
  </si>
  <si>
    <t>20111026</t>
  </si>
  <si>
    <t>20240731</t>
  </si>
  <si>
    <t>01075541</t>
  </si>
  <si>
    <t>2/18/2021</t>
  </si>
  <si>
    <t>7/24/2018</t>
  </si>
  <si>
    <t>10/26/2011</t>
  </si>
  <si>
    <t>7/31/2024</t>
  </si>
  <si>
    <t>226</t>
  </si>
  <si>
    <t>932309164</t>
  </si>
  <si>
    <t>20191219</t>
  </si>
  <si>
    <t>53023701</t>
  </si>
  <si>
    <t>20070604</t>
  </si>
  <si>
    <t>20221231</t>
  </si>
  <si>
    <t>00345729</t>
  </si>
  <si>
    <t>12/19/2019</t>
  </si>
  <si>
    <t>6/4/2007</t>
  </si>
  <si>
    <t>12/31/2022</t>
  </si>
  <si>
    <t>27</t>
  </si>
  <si>
    <t>271</t>
  </si>
  <si>
    <t>20210224</t>
  </si>
  <si>
    <t>20180607</t>
  </si>
  <si>
    <t>53031024</t>
  </si>
  <si>
    <t>20180609</t>
  </si>
  <si>
    <t>01014004</t>
  </si>
  <si>
    <t>2/24/2021</t>
  </si>
  <si>
    <t>6/7/2018</t>
  </si>
  <si>
    <t>6/9/2018</t>
  </si>
  <si>
    <t>72</t>
  </si>
  <si>
    <t>254</t>
  </si>
  <si>
    <t>945366408</t>
  </si>
  <si>
    <t>20161213</t>
  </si>
  <si>
    <t>53072204</t>
  </si>
  <si>
    <t>20160218</t>
  </si>
  <si>
    <t>01000936</t>
  </si>
  <si>
    <t>12/13/2016</t>
  </si>
  <si>
    <t>2/18/2016</t>
  </si>
  <si>
    <t>55</t>
  </si>
  <si>
    <t>299</t>
  </si>
  <si>
    <t>197132940</t>
  </si>
  <si>
    <t>20201228</t>
  </si>
  <si>
    <t>53143242</t>
  </si>
  <si>
    <t>20210115</t>
  </si>
  <si>
    <t>01079502</t>
  </si>
  <si>
    <t>12/28/2020</t>
  </si>
  <si>
    <t>1/15/2021</t>
  </si>
  <si>
    <t>100</t>
  </si>
  <si>
    <t>232</t>
  </si>
  <si>
    <t>84092</t>
  </si>
  <si>
    <t>20210901</t>
  </si>
  <si>
    <t>20071121</t>
  </si>
  <si>
    <t>53156604</t>
  </si>
  <si>
    <t>20070730</t>
  </si>
  <si>
    <t>20250131</t>
  </si>
  <si>
    <t>00372659</t>
  </si>
  <si>
    <t>9/1/2021</t>
  </si>
  <si>
    <t>11/21/2007</t>
  </si>
  <si>
    <t>7/30/2007</t>
  </si>
  <si>
    <t>1/31/2025</t>
  </si>
  <si>
    <t>293</t>
  </si>
  <si>
    <t>543136187</t>
  </si>
  <si>
    <t>20210402</t>
  </si>
  <si>
    <t>20150724</t>
  </si>
  <si>
    <t>53174324</t>
  </si>
  <si>
    <t>20150727</t>
  </si>
  <si>
    <t>01058834</t>
  </si>
  <si>
    <t>4/2/2021</t>
  </si>
  <si>
    <t>7/24/2015</t>
  </si>
  <si>
    <t>7/27/2015</t>
  </si>
  <si>
    <t>94</t>
  </si>
  <si>
    <t>316</t>
  </si>
  <si>
    <t>20211012</t>
  </si>
  <si>
    <t>20160127</t>
  </si>
  <si>
    <t>53263605</t>
  </si>
  <si>
    <t>20150903</t>
  </si>
  <si>
    <t>01174956</t>
  </si>
  <si>
    <t>10/12/2021</t>
  </si>
  <si>
    <t>1/27/2016</t>
  </si>
  <si>
    <t>9/3/2015</t>
  </si>
  <si>
    <t>117</t>
  </si>
  <si>
    <t>246</t>
  </si>
  <si>
    <t>982269181</t>
  </si>
  <si>
    <t>20210205</t>
  </si>
  <si>
    <t>20100714</t>
  </si>
  <si>
    <t>53254721</t>
  </si>
  <si>
    <t>20080102</t>
  </si>
  <si>
    <t>00442659</t>
  </si>
  <si>
    <t>2/5/2021</t>
  </si>
  <si>
    <t>7/14/2010</t>
  </si>
  <si>
    <t>1/2/2008</t>
  </si>
  <si>
    <t>47</t>
  </si>
  <si>
    <t>Lookup Model</t>
  </si>
  <si>
    <t>Cert Status</t>
  </si>
  <si>
    <t>ICAO Type</t>
  </si>
  <si>
    <t>Cert Part</t>
  </si>
  <si>
    <t>Class</t>
  </si>
  <si>
    <t>Cert Basis</t>
  </si>
  <si>
    <t>Old</t>
  </si>
  <si>
    <t>Certification2</t>
  </si>
  <si>
    <t>REG TYPE</t>
  </si>
  <si>
    <t>Part 135 Certificate Holder Name</t>
  </si>
  <si>
    <t>CFR</t>
  </si>
  <si>
    <t>Govt</t>
  </si>
  <si>
    <t>Municipality</t>
  </si>
  <si>
    <t>School</t>
  </si>
  <si>
    <t>Club</t>
  </si>
  <si>
    <t>CAP</t>
  </si>
  <si>
    <t>Federal</t>
  </si>
  <si>
    <t>FAA</t>
  </si>
  <si>
    <t>MIL</t>
  </si>
  <si>
    <t>Shadowy</t>
  </si>
  <si>
    <t>Selected</t>
  </si>
  <si>
    <t>Exclude2</t>
  </si>
  <si>
    <t>OTHER NAMES(3)</t>
  </si>
  <si>
    <t>OTHER NAMES(4)</t>
  </si>
  <si>
    <t>OTHER NAMES(5)</t>
  </si>
  <si>
    <t>EXPIRATION DATE</t>
  </si>
  <si>
    <t>UNIQUE ID</t>
  </si>
  <si>
    <t>KIT MFR</t>
  </si>
  <si>
    <t xml:space="preserve"> KIT MODEL</t>
  </si>
  <si>
    <t>MODE S CODE HEX</t>
  </si>
  <si>
    <t>Countif Fix</t>
  </si>
  <si>
    <t>Date - Last Action</t>
  </si>
  <si>
    <t>Date - Cert Issue</t>
  </si>
  <si>
    <t>Date - Air Worth</t>
  </si>
  <si>
    <t>Date - Expiration</t>
  </si>
  <si>
    <t>Rotorcraft</t>
  </si>
  <si>
    <t>Lookup TCDS</t>
  </si>
  <si>
    <t>Lookup TC Holder</t>
  </si>
  <si>
    <t>OK</t>
  </si>
  <si>
    <t>097</t>
  </si>
  <si>
    <t>LAKELAND</t>
  </si>
  <si>
    <t>105</t>
  </si>
  <si>
    <t>20220228</t>
  </si>
  <si>
    <t>083</t>
  </si>
  <si>
    <t>1N</t>
  </si>
  <si>
    <t>141</t>
  </si>
  <si>
    <t>AL</t>
  </si>
  <si>
    <t>089</t>
  </si>
  <si>
    <t>2002</t>
  </si>
  <si>
    <t>OKLAHOMA CITY</t>
  </si>
  <si>
    <t>045</t>
  </si>
  <si>
    <t>3511 SILVERSIDE RD STE 105</t>
  </si>
  <si>
    <t>WILMINGTON</t>
  </si>
  <si>
    <t>198104902</t>
  </si>
  <si>
    <t>183</t>
  </si>
  <si>
    <t>20210630</t>
  </si>
  <si>
    <t>145</t>
  </si>
  <si>
    <t>20191210</t>
  </si>
  <si>
    <t>20210831</t>
  </si>
  <si>
    <t>MIDDLETOWN</t>
  </si>
  <si>
    <t>20180515</t>
  </si>
  <si>
    <t>20211031</t>
  </si>
  <si>
    <t>2003</t>
  </si>
  <si>
    <t>081</t>
  </si>
  <si>
    <t>MT</t>
  </si>
  <si>
    <t>015</t>
  </si>
  <si>
    <t>085</t>
  </si>
  <si>
    <t>20190911</t>
  </si>
  <si>
    <t>1996</t>
  </si>
  <si>
    <t>GOSHEN</t>
  </si>
  <si>
    <t>20211130</t>
  </si>
  <si>
    <t>AR</t>
  </si>
  <si>
    <t>20200720</t>
  </si>
  <si>
    <t>20200801</t>
  </si>
  <si>
    <t>20210930</t>
  </si>
  <si>
    <t>HAMILTON</t>
  </si>
  <si>
    <t>1995</t>
  </si>
  <si>
    <t>20190603</t>
  </si>
  <si>
    <t>20220630</t>
  </si>
  <si>
    <t>20190815</t>
  </si>
  <si>
    <t>039</t>
  </si>
  <si>
    <t>99999</t>
  </si>
  <si>
    <t>091</t>
  </si>
  <si>
    <t>20181210</t>
  </si>
  <si>
    <t>019</t>
  </si>
  <si>
    <t>2000</t>
  </si>
  <si>
    <t>20191220</t>
  </si>
  <si>
    <t>1997</t>
  </si>
  <si>
    <t>ANCHORAGE</t>
  </si>
  <si>
    <t>020</t>
  </si>
  <si>
    <t>20200812</t>
  </si>
  <si>
    <t>063</t>
  </si>
  <si>
    <t>DALLAS</t>
  </si>
  <si>
    <t>037</t>
  </si>
  <si>
    <t>139</t>
  </si>
  <si>
    <t>095</t>
  </si>
  <si>
    <t>20200513</t>
  </si>
  <si>
    <t>029</t>
  </si>
  <si>
    <t>20190408</t>
  </si>
  <si>
    <t>20220430</t>
  </si>
  <si>
    <t>1991</t>
  </si>
  <si>
    <t>143</t>
  </si>
  <si>
    <t>077</t>
  </si>
  <si>
    <t>047</t>
  </si>
  <si>
    <t>20200408</t>
  </si>
  <si>
    <t>2001</t>
  </si>
  <si>
    <t>439</t>
  </si>
  <si>
    <t>053</t>
  </si>
  <si>
    <t>049</t>
  </si>
  <si>
    <t>PORTLAND</t>
  </si>
  <si>
    <t>051</t>
  </si>
  <si>
    <t>20200501</t>
  </si>
  <si>
    <t>20190107</t>
  </si>
  <si>
    <t>1987</t>
  </si>
  <si>
    <t>20200828</t>
  </si>
  <si>
    <t>157</t>
  </si>
  <si>
    <t>073</t>
  </si>
  <si>
    <t>099</t>
  </si>
  <si>
    <t>1989</t>
  </si>
  <si>
    <t>MEMPHIS</t>
  </si>
  <si>
    <t>20150601</t>
  </si>
  <si>
    <t>20180618</t>
  </si>
  <si>
    <t>1993</t>
  </si>
  <si>
    <t>GAINESVILLE</t>
  </si>
  <si>
    <t>20200319</t>
  </si>
  <si>
    <t>RICHMOND</t>
  </si>
  <si>
    <t>20151125</t>
  </si>
  <si>
    <t>041</t>
  </si>
  <si>
    <t>INDIANAPOLIS</t>
  </si>
  <si>
    <t>101</t>
  </si>
  <si>
    <t>115</t>
  </si>
  <si>
    <t>119</t>
  </si>
  <si>
    <t>20190731</t>
  </si>
  <si>
    <t>1998</t>
  </si>
  <si>
    <t>147</t>
  </si>
  <si>
    <t>079</t>
  </si>
  <si>
    <t>151</t>
  </si>
  <si>
    <t>023</t>
  </si>
  <si>
    <t>20190114</t>
  </si>
  <si>
    <t>ROCHESTER</t>
  </si>
  <si>
    <t>067</t>
  </si>
  <si>
    <t>155</t>
  </si>
  <si>
    <t>261</t>
  </si>
  <si>
    <t>071</t>
  </si>
  <si>
    <t>127</t>
  </si>
  <si>
    <t>20121115</t>
  </si>
  <si>
    <t>20170104</t>
  </si>
  <si>
    <t>3980404</t>
  </si>
  <si>
    <t>2004</t>
  </si>
  <si>
    <t>20080606</t>
  </si>
  <si>
    <t>00089779</t>
  </si>
  <si>
    <t>20181129</t>
  </si>
  <si>
    <t>LAS VEGAS</t>
  </si>
  <si>
    <t>NV</t>
  </si>
  <si>
    <t>20180716</t>
  </si>
  <si>
    <t>29001</t>
  </si>
  <si>
    <t>19</t>
  </si>
  <si>
    <t>20190619</t>
  </si>
  <si>
    <t>PO BOX 7967</t>
  </si>
  <si>
    <t>MISSOULA</t>
  </si>
  <si>
    <t>598077967</t>
  </si>
  <si>
    <t>129</t>
  </si>
  <si>
    <t>1994</t>
  </si>
  <si>
    <t>229</t>
  </si>
  <si>
    <t>SALE REPORTED</t>
  </si>
  <si>
    <t>HOUSTON</t>
  </si>
  <si>
    <t>137</t>
  </si>
  <si>
    <t>TULSA</t>
  </si>
  <si>
    <t>1990</t>
  </si>
  <si>
    <t>031</t>
  </si>
  <si>
    <t>279</t>
  </si>
  <si>
    <t>KENMORE CREW LEASING INC TRUSTEE</t>
  </si>
  <si>
    <t>20050205</t>
  </si>
  <si>
    <t>131</t>
  </si>
  <si>
    <t>20180426</t>
  </si>
  <si>
    <t>2711 CENTERVILLE RD STE 400</t>
  </si>
  <si>
    <t>198081645</t>
  </si>
  <si>
    <t>100G</t>
  </si>
  <si>
    <t>092</t>
  </si>
  <si>
    <t>4500205</t>
  </si>
  <si>
    <t>02502</t>
  </si>
  <si>
    <t>ALLIANCE AIR PARTS INC</t>
  </si>
  <si>
    <t>PO BOX 950640</t>
  </si>
  <si>
    <t>731950640</t>
  </si>
  <si>
    <t>20080827</t>
  </si>
  <si>
    <t>50002512</t>
  </si>
  <si>
    <t>19990419</t>
  </si>
  <si>
    <t>00966861</t>
  </si>
  <si>
    <t>A0054A</t>
  </si>
  <si>
    <t>ADA</t>
  </si>
  <si>
    <t>20191118</t>
  </si>
  <si>
    <t>CARROLLTON</t>
  </si>
  <si>
    <t>144</t>
  </si>
  <si>
    <t>1999</t>
  </si>
  <si>
    <t>FORT LAUDERDALE</t>
  </si>
  <si>
    <t>20200121</t>
  </si>
  <si>
    <t>SYNFUELS HOLDINGS FINANCE LLC</t>
  </si>
  <si>
    <t>4599 E LAKE BLVD</t>
  </si>
  <si>
    <t>352174023</t>
  </si>
  <si>
    <t>20190822</t>
  </si>
  <si>
    <t>20200113</t>
  </si>
  <si>
    <t>251 LITTLE FALLS DR</t>
  </si>
  <si>
    <t>198081674</t>
  </si>
  <si>
    <t>112</t>
  </si>
  <si>
    <t>NY</t>
  </si>
  <si>
    <t>20170824</t>
  </si>
  <si>
    <t>DAVIE</t>
  </si>
  <si>
    <t>20200313</t>
  </si>
  <si>
    <t>20170612</t>
  </si>
  <si>
    <t>19950112</t>
  </si>
  <si>
    <t>20191120</t>
  </si>
  <si>
    <t>20070320</t>
  </si>
  <si>
    <t>20181005</t>
  </si>
  <si>
    <t>SALEM</t>
  </si>
  <si>
    <t>093</t>
  </si>
  <si>
    <t>198081609</t>
  </si>
  <si>
    <t>20110620</t>
  </si>
  <si>
    <t>BEAVERTON</t>
  </si>
  <si>
    <t>20170808</t>
  </si>
  <si>
    <t>20200326</t>
  </si>
  <si>
    <t>CARSON CITY</t>
  </si>
  <si>
    <t>20181213</t>
  </si>
  <si>
    <t>20130801</t>
  </si>
  <si>
    <t>1992</t>
  </si>
  <si>
    <t>HI</t>
  </si>
  <si>
    <t>20200417</t>
  </si>
  <si>
    <t>221</t>
  </si>
  <si>
    <t>20001016</t>
  </si>
  <si>
    <t>20170209</t>
  </si>
  <si>
    <t>20200227</t>
  </si>
  <si>
    <t>DINUBA</t>
  </si>
  <si>
    <t>20200402</t>
  </si>
  <si>
    <t>DELAWARE TRUST CO TRUSTEE</t>
  </si>
  <si>
    <t>20170817</t>
  </si>
  <si>
    <t>19970110</t>
  </si>
  <si>
    <t>20191209</t>
  </si>
  <si>
    <t>PLANO</t>
  </si>
  <si>
    <t>20200214</t>
  </si>
  <si>
    <t>DC</t>
  </si>
  <si>
    <t>1061</t>
  </si>
  <si>
    <t>20070502</t>
  </si>
  <si>
    <t>20190424</t>
  </si>
  <si>
    <t>20190730</t>
  </si>
  <si>
    <t>SAN FRANCISCO</t>
  </si>
  <si>
    <t>20200515</t>
  </si>
  <si>
    <t>20171127</t>
  </si>
  <si>
    <t>060</t>
  </si>
  <si>
    <t>116</t>
  </si>
  <si>
    <t>20170816</t>
  </si>
  <si>
    <t>MIAMI</t>
  </si>
  <si>
    <t>20190214</t>
  </si>
  <si>
    <t>MARION</t>
  </si>
  <si>
    <t>20190502</t>
  </si>
  <si>
    <t>19980824</t>
  </si>
  <si>
    <t>20150603</t>
  </si>
  <si>
    <t>WOODSTOCK</t>
  </si>
  <si>
    <t>218</t>
  </si>
  <si>
    <t>20191008</t>
  </si>
  <si>
    <t>20190627</t>
  </si>
  <si>
    <t>20070628</t>
  </si>
  <si>
    <t>KALISPELL</t>
  </si>
  <si>
    <t>20190917</t>
  </si>
  <si>
    <t>20200205</t>
  </si>
  <si>
    <t>20190212</t>
  </si>
  <si>
    <t>20200108</t>
  </si>
  <si>
    <t>20200406</t>
  </si>
  <si>
    <t>20200518</t>
  </si>
  <si>
    <t>132</t>
  </si>
  <si>
    <t>102</t>
  </si>
  <si>
    <t>20000125</t>
  </si>
  <si>
    <t>97</t>
  </si>
  <si>
    <t>20180629</t>
  </si>
  <si>
    <t>EDMOND</t>
  </si>
  <si>
    <t>19991012</t>
  </si>
  <si>
    <t>20181010</t>
  </si>
  <si>
    <t>LAWRENCEVILLE</t>
  </si>
  <si>
    <t>LOVELAND</t>
  </si>
  <si>
    <t>20000922</t>
  </si>
  <si>
    <t>20020828</t>
  </si>
  <si>
    <t>SAN JUAN</t>
  </si>
  <si>
    <t>20200528</t>
  </si>
  <si>
    <t>19980713</t>
  </si>
  <si>
    <t>074</t>
  </si>
  <si>
    <t>LAHAINA</t>
  </si>
  <si>
    <t>ALPHARETTA</t>
  </si>
  <si>
    <t>CARMEL</t>
  </si>
  <si>
    <t>LEXINGTON</t>
  </si>
  <si>
    <t>20140806</t>
  </si>
  <si>
    <t>20021223</t>
  </si>
  <si>
    <t>KENNESAW</t>
  </si>
  <si>
    <t>20180808</t>
  </si>
  <si>
    <t>20050809</t>
  </si>
  <si>
    <t>ODESSA</t>
  </si>
  <si>
    <t>19891221</t>
  </si>
  <si>
    <t>086</t>
  </si>
  <si>
    <t>152</t>
  </si>
  <si>
    <t>199</t>
  </si>
  <si>
    <t>19801</t>
  </si>
  <si>
    <t>33902</t>
  </si>
  <si>
    <t>20200803</t>
  </si>
  <si>
    <t>20030516</t>
  </si>
  <si>
    <t>042</t>
  </si>
  <si>
    <t>114</t>
  </si>
  <si>
    <t>20170215</t>
  </si>
  <si>
    <t>02508</t>
  </si>
  <si>
    <t>20070122</t>
  </si>
  <si>
    <t>062</t>
  </si>
  <si>
    <t>DODSON INTERNATIONAL PARTS INC</t>
  </si>
  <si>
    <t>2155 VERMONT RD</t>
  </si>
  <si>
    <t>RANTOUL</t>
  </si>
  <si>
    <t>660799014</t>
  </si>
  <si>
    <t>59901</t>
  </si>
  <si>
    <t>20110808</t>
  </si>
  <si>
    <t>20200707</t>
  </si>
  <si>
    <t>01518</t>
  </si>
  <si>
    <t>212</t>
  </si>
  <si>
    <t>20060920</t>
  </si>
  <si>
    <t>DORAL</t>
  </si>
  <si>
    <t>19990830</t>
  </si>
  <si>
    <t>012</t>
  </si>
  <si>
    <t>20060511</t>
  </si>
  <si>
    <t>19990323</t>
  </si>
  <si>
    <t>AEROCENTRO CORP</t>
  </si>
  <si>
    <t>OPA LOCKA</t>
  </si>
  <si>
    <t>33054</t>
  </si>
  <si>
    <t>20120501</t>
  </si>
  <si>
    <t>20070813</t>
  </si>
  <si>
    <t>070</t>
  </si>
  <si>
    <t>33905</t>
  </si>
  <si>
    <t>MILLINGTON</t>
  </si>
  <si>
    <t>33178</t>
  </si>
  <si>
    <t>20200504</t>
  </si>
  <si>
    <t>20130819</t>
  </si>
  <si>
    <t>138</t>
  </si>
  <si>
    <t>NAPA</t>
  </si>
  <si>
    <t>20190530</t>
  </si>
  <si>
    <t>VILLA RICA</t>
  </si>
  <si>
    <t>355</t>
  </si>
  <si>
    <t>OAK BROOK</t>
  </si>
  <si>
    <t>044</t>
  </si>
  <si>
    <t>078</t>
  </si>
  <si>
    <t>082</t>
  </si>
  <si>
    <t>064</t>
  </si>
  <si>
    <t>094</t>
  </si>
  <si>
    <t>ACWORTH</t>
  </si>
  <si>
    <t>20160623</t>
  </si>
  <si>
    <t>20181031</t>
  </si>
  <si>
    <t>20181211</t>
  </si>
  <si>
    <t>20150108</t>
  </si>
  <si>
    <t>142</t>
  </si>
  <si>
    <t>DUNEDIN</t>
  </si>
  <si>
    <t>ANACORTES</t>
  </si>
  <si>
    <t>BLOOMINGTON</t>
  </si>
  <si>
    <t>CORPUS CHRISTI</t>
  </si>
  <si>
    <t>20030708</t>
  </si>
  <si>
    <t>20010315</t>
  </si>
  <si>
    <t>LAKE ZURICH</t>
  </si>
  <si>
    <t>20030203</t>
  </si>
  <si>
    <t>20100715</t>
  </si>
  <si>
    <t>20141110</t>
  </si>
  <si>
    <t>19960626</t>
  </si>
  <si>
    <t>20150122</t>
  </si>
  <si>
    <t>19970827</t>
  </si>
  <si>
    <t>19970813</t>
  </si>
  <si>
    <t>140</t>
  </si>
  <si>
    <t>20010212</t>
  </si>
  <si>
    <t>20121004</t>
  </si>
  <si>
    <t>39</t>
  </si>
  <si>
    <t>20170523</t>
  </si>
  <si>
    <t>20181117</t>
  </si>
  <si>
    <t>136</t>
  </si>
  <si>
    <t>KINGSHILL</t>
  </si>
  <si>
    <t>VI</t>
  </si>
  <si>
    <t>1232 CHOPTANK RD</t>
  </si>
  <si>
    <t>197099038</t>
  </si>
  <si>
    <t>038</t>
  </si>
  <si>
    <t>20160726</t>
  </si>
  <si>
    <t>19961003</t>
  </si>
  <si>
    <t>109GX</t>
  </si>
  <si>
    <t>4500309</t>
  </si>
  <si>
    <t>COOK AIRCRAFT LEASING INC</t>
  </si>
  <si>
    <t>973 S KIRBY RD</t>
  </si>
  <si>
    <t>474039392</t>
  </si>
  <si>
    <t>50023317</t>
  </si>
  <si>
    <t>20040108</t>
  </si>
  <si>
    <t>00404014</t>
  </si>
  <si>
    <t>A026CF</t>
  </si>
  <si>
    <t>20001206</t>
  </si>
  <si>
    <t>CLEARWATER</t>
  </si>
  <si>
    <t>NEW BRAUNFELS</t>
  </si>
  <si>
    <t>2000 W BAKERVIEW RD STE D</t>
  </si>
  <si>
    <t>982267686</t>
  </si>
  <si>
    <t>850 NEW BURTON RD STE 201</t>
  </si>
  <si>
    <t>199045786</t>
  </si>
  <si>
    <t>128</t>
  </si>
  <si>
    <t>19980724</t>
  </si>
  <si>
    <t>20080118</t>
  </si>
  <si>
    <t>19980106</t>
  </si>
  <si>
    <t>19960606</t>
  </si>
  <si>
    <t>PO BOX 86</t>
  </si>
  <si>
    <t>20011219</t>
  </si>
  <si>
    <t>19990315</t>
  </si>
  <si>
    <t>02504</t>
  </si>
  <si>
    <t>154</t>
  </si>
  <si>
    <t>20010605</t>
  </si>
  <si>
    <t>204</t>
  </si>
  <si>
    <t>WARBIRDS OF DELAWARE INC</t>
  </si>
  <si>
    <t>20060106</t>
  </si>
  <si>
    <t>SOUTHFIELD</t>
  </si>
  <si>
    <t>20000103</t>
  </si>
  <si>
    <t>1125A</t>
  </si>
  <si>
    <t>4500305</t>
  </si>
  <si>
    <t>50033251</t>
  </si>
  <si>
    <t>19910514</t>
  </si>
  <si>
    <t>00875361</t>
  </si>
  <si>
    <t>A036A9</t>
  </si>
  <si>
    <t>1125J</t>
  </si>
  <si>
    <t>DJB AIR LLC</t>
  </si>
  <si>
    <t>1350 I ST NW STE 800</t>
  </si>
  <si>
    <t>200053304</t>
  </si>
  <si>
    <t>20150309</t>
  </si>
  <si>
    <t>50033261</t>
  </si>
  <si>
    <t>00705801</t>
  </si>
  <si>
    <t>A036B1</t>
  </si>
  <si>
    <t>19980916</t>
  </si>
  <si>
    <t>112EM</t>
  </si>
  <si>
    <t>29092</t>
  </si>
  <si>
    <t>E MICAH AVIATION INC</t>
  </si>
  <si>
    <t>12500 REED HARTMAN HWY STE 200</t>
  </si>
  <si>
    <t>452411951</t>
  </si>
  <si>
    <t>50032021</t>
  </si>
  <si>
    <t>00844631</t>
  </si>
  <si>
    <t>A03411</t>
  </si>
  <si>
    <t>20000310</t>
  </si>
  <si>
    <t>20131210</t>
  </si>
  <si>
    <t>068</t>
  </si>
  <si>
    <t>20000905</t>
  </si>
  <si>
    <t>113AZ</t>
  </si>
  <si>
    <t>ALLEN AVIATION LLC</t>
  </si>
  <si>
    <t>8590 E SHEA BLVD STE 110</t>
  </si>
  <si>
    <t>852606682</t>
  </si>
  <si>
    <t>50033560</t>
  </si>
  <si>
    <t>20000409</t>
  </si>
  <si>
    <t>00223747</t>
  </si>
  <si>
    <t>A03770</t>
  </si>
  <si>
    <t>SAGINAW</t>
  </si>
  <si>
    <t>20</t>
  </si>
  <si>
    <t>20070104</t>
  </si>
  <si>
    <t>114SN</t>
  </si>
  <si>
    <t>THUNDER BAY AVIATION LLC</t>
  </si>
  <si>
    <t>271 17TH ST NW STE 1600</t>
  </si>
  <si>
    <t>303636217</t>
  </si>
  <si>
    <t>20151113</t>
  </si>
  <si>
    <t>50036254</t>
  </si>
  <si>
    <t>00093767</t>
  </si>
  <si>
    <t>A03CAC</t>
  </si>
  <si>
    <t>19990204</t>
  </si>
  <si>
    <t>19980511</t>
  </si>
  <si>
    <t>115JJ</t>
  </si>
  <si>
    <t>POG CAPITAL LLC</t>
  </si>
  <si>
    <t>50037627</t>
  </si>
  <si>
    <t>00755742</t>
  </si>
  <si>
    <t>A03F97</t>
  </si>
  <si>
    <t>20151208</t>
  </si>
  <si>
    <t>20130619</t>
  </si>
  <si>
    <t>20080630</t>
  </si>
  <si>
    <t>19990104</t>
  </si>
  <si>
    <t>20140424</t>
  </si>
  <si>
    <t>116JC</t>
  </si>
  <si>
    <t>014</t>
  </si>
  <si>
    <t>50041510</t>
  </si>
  <si>
    <t>19860924</t>
  </si>
  <si>
    <t>00370827</t>
  </si>
  <si>
    <t>A04348</t>
  </si>
  <si>
    <t>20170601</t>
  </si>
  <si>
    <t>291</t>
  </si>
  <si>
    <t>20200126</t>
  </si>
  <si>
    <t>PO BOX 396</t>
  </si>
  <si>
    <t>STANWOOD</t>
  </si>
  <si>
    <t>33841</t>
  </si>
  <si>
    <t>19920818</t>
  </si>
  <si>
    <t>19910123</t>
  </si>
  <si>
    <t>096</t>
  </si>
  <si>
    <t>20151002</t>
  </si>
  <si>
    <t>19911113</t>
  </si>
  <si>
    <t>20020225</t>
  </si>
  <si>
    <t>20040224</t>
  </si>
  <si>
    <t>19910327</t>
  </si>
  <si>
    <t>19911024</t>
  </si>
  <si>
    <t>CONQUEST AIR LLC</t>
  </si>
  <si>
    <t>1101 CRADDUCK RD STE B</t>
  </si>
  <si>
    <t>748208523</t>
  </si>
  <si>
    <t>20010330</t>
  </si>
  <si>
    <t>19880309</t>
  </si>
  <si>
    <t>146</t>
  </si>
  <si>
    <t>19980130</t>
  </si>
  <si>
    <t>19960524</t>
  </si>
  <si>
    <t>20151110</t>
  </si>
  <si>
    <t>HIGHLAND</t>
  </si>
  <si>
    <t>MOUNTAIN BRK</t>
  </si>
  <si>
    <t>19900208</t>
  </si>
  <si>
    <t>20051013</t>
  </si>
  <si>
    <t>20000613</t>
  </si>
  <si>
    <t>33309</t>
  </si>
  <si>
    <t>19931115</t>
  </si>
  <si>
    <t>205</t>
  </si>
  <si>
    <t>20081230</t>
  </si>
  <si>
    <t>125GR</t>
  </si>
  <si>
    <t>WIDE SKY LEASING CORP</t>
  </si>
  <si>
    <t>1127 BROADWAY ST NE STE 310</t>
  </si>
  <si>
    <t>97301</t>
  </si>
  <si>
    <t>50063353</t>
  </si>
  <si>
    <t>00255772</t>
  </si>
  <si>
    <t>A066EB</t>
  </si>
  <si>
    <t>20130108</t>
  </si>
  <si>
    <t>20010702</t>
  </si>
  <si>
    <t>260</t>
  </si>
  <si>
    <t>134</t>
  </si>
  <si>
    <t>MARKLYN JET PARTS LLC</t>
  </si>
  <si>
    <t>7515 LEMMON AVE BLDG J</t>
  </si>
  <si>
    <t>752093017</t>
  </si>
  <si>
    <t>20100927</t>
  </si>
  <si>
    <t>20150911</t>
  </si>
  <si>
    <t>PO BOX 150</t>
  </si>
  <si>
    <t>076</t>
  </si>
  <si>
    <t>20060919</t>
  </si>
  <si>
    <t>19880504</t>
  </si>
  <si>
    <t>19981112</t>
  </si>
  <si>
    <t>20040901</t>
  </si>
  <si>
    <t>20050501</t>
  </si>
  <si>
    <t>032</t>
  </si>
  <si>
    <t>030</t>
  </si>
  <si>
    <t>19940715</t>
  </si>
  <si>
    <t>19970603</t>
  </si>
  <si>
    <t>066</t>
  </si>
  <si>
    <t>SOLOMON MARK TRUSTEE</t>
  </si>
  <si>
    <t>2801 CENTERVILLE RD FL 1 PMB 415</t>
  </si>
  <si>
    <t>13AD</t>
  </si>
  <si>
    <t>HUFF TRADING LLC</t>
  </si>
  <si>
    <t>6748 N FRANKLIN AVE</t>
  </si>
  <si>
    <t>805381178</t>
  </si>
  <si>
    <t>50074334</t>
  </si>
  <si>
    <t>19891027</t>
  </si>
  <si>
    <t>00345818</t>
  </si>
  <si>
    <t>A078DC</t>
  </si>
  <si>
    <t>048</t>
  </si>
  <si>
    <t>PAGE</t>
  </si>
  <si>
    <t>19860929</t>
  </si>
  <si>
    <t>ELIZABETHTON</t>
  </si>
  <si>
    <t>WIMAUMA</t>
  </si>
  <si>
    <t>PO BOX 1865</t>
  </si>
  <si>
    <t>860401865</t>
  </si>
  <si>
    <t>19960827</t>
  </si>
  <si>
    <t>19980716</t>
  </si>
  <si>
    <t>19931129</t>
  </si>
  <si>
    <t>145LP</t>
  </si>
  <si>
    <t>50133113</t>
  </si>
  <si>
    <t>00693967</t>
  </si>
  <si>
    <t>A0B64B</t>
  </si>
  <si>
    <t>3011 AMERICAN WAY</t>
  </si>
  <si>
    <t>598081921</t>
  </si>
  <si>
    <t>20051123</t>
  </si>
  <si>
    <t>147SW</t>
  </si>
  <si>
    <t>50137126</t>
  </si>
  <si>
    <t>00657351</t>
  </si>
  <si>
    <t>A0BE56</t>
  </si>
  <si>
    <t>19931214</t>
  </si>
  <si>
    <t>19880316</t>
  </si>
  <si>
    <t>052</t>
  </si>
  <si>
    <t>MELISSA</t>
  </si>
  <si>
    <t>SOUTHERN ILLINOIS HELICOPTERS LLC</t>
  </si>
  <si>
    <t>2405 BLACK DIAMOND DR</t>
  </si>
  <si>
    <t>629595279</t>
  </si>
  <si>
    <t>901 SAM RAYBURN HWY</t>
  </si>
  <si>
    <t>754542218</t>
  </si>
  <si>
    <t>157GA</t>
  </si>
  <si>
    <t>501 SILVERSIDE RD STE 62</t>
  </si>
  <si>
    <t>198091394</t>
  </si>
  <si>
    <t>50162307</t>
  </si>
  <si>
    <t>00032147</t>
  </si>
  <si>
    <t>A0E4C7</t>
  </si>
  <si>
    <t>15BA</t>
  </si>
  <si>
    <t>50143760</t>
  </si>
  <si>
    <t>19871222</t>
  </si>
  <si>
    <t>00694071</t>
  </si>
  <si>
    <t>A0C7F0</t>
  </si>
  <si>
    <t>PEBBLE BEACH</t>
  </si>
  <si>
    <t>20080305</t>
  </si>
  <si>
    <t>19890619</t>
  </si>
  <si>
    <t>166RL</t>
  </si>
  <si>
    <t>LARK AVIATION LLC</t>
  </si>
  <si>
    <t>PO BOX 701530</t>
  </si>
  <si>
    <t>741701530</t>
  </si>
  <si>
    <t>50204572</t>
  </si>
  <si>
    <t>19901207</t>
  </si>
  <si>
    <t>00455411</t>
  </si>
  <si>
    <t>A1097A</t>
  </si>
  <si>
    <t>034</t>
  </si>
  <si>
    <t>098</t>
  </si>
  <si>
    <t>16LV</t>
  </si>
  <si>
    <t>LIV DEVELOPMENT LLC</t>
  </si>
  <si>
    <t>2204 LAKESHORE DR STE 450</t>
  </si>
  <si>
    <t>352098858</t>
  </si>
  <si>
    <t>50170143</t>
  </si>
  <si>
    <t>00586821</t>
  </si>
  <si>
    <t>A0F063</t>
  </si>
  <si>
    <t>PO BOX 386</t>
  </si>
  <si>
    <t>970087105</t>
  </si>
  <si>
    <t>PO BOX 990</t>
  </si>
  <si>
    <t>19981103</t>
  </si>
  <si>
    <t>175MG</t>
  </si>
  <si>
    <t>MERLONE GEIER MANAGEMENT LLC</t>
  </si>
  <si>
    <t>425 CALIFORNIA ST FL 11</t>
  </si>
  <si>
    <t>941042113</t>
  </si>
  <si>
    <t>50226332</t>
  </si>
  <si>
    <t>01000900</t>
  </si>
  <si>
    <t>A12CDA</t>
  </si>
  <si>
    <t>1776L</t>
  </si>
  <si>
    <t>UNLIMITED BOAT SALES INC</t>
  </si>
  <si>
    <t>50233143</t>
  </si>
  <si>
    <t>00303886</t>
  </si>
  <si>
    <t>A13663</t>
  </si>
  <si>
    <t>056</t>
  </si>
  <si>
    <t>29002</t>
  </si>
  <si>
    <t>ROWE AIRCRAFT INC</t>
  </si>
  <si>
    <t>7192 LOCKE RD</t>
  </si>
  <si>
    <t>89701</t>
  </si>
  <si>
    <t>611 S FORT HARRISON AVE STE 388</t>
  </si>
  <si>
    <t>337565301</t>
  </si>
  <si>
    <t>PO BOX 154</t>
  </si>
  <si>
    <t>19900402</t>
  </si>
  <si>
    <t>1900A</t>
  </si>
  <si>
    <t>50265204</t>
  </si>
  <si>
    <t>00184641</t>
  </si>
  <si>
    <t>A16A84</t>
  </si>
  <si>
    <t>02506</t>
  </si>
  <si>
    <t>19891120</t>
  </si>
  <si>
    <t>FURTHER LLC</t>
  </si>
  <si>
    <t>1HE</t>
  </si>
  <si>
    <t>50000266</t>
  </si>
  <si>
    <t>20070128</t>
  </si>
  <si>
    <t>00309709</t>
  </si>
  <si>
    <t>A000B6</t>
  </si>
  <si>
    <t>207BC</t>
  </si>
  <si>
    <t>50326040</t>
  </si>
  <si>
    <t>00726821</t>
  </si>
  <si>
    <t>A1AC20</t>
  </si>
  <si>
    <t>6520 KULIS DR</t>
  </si>
  <si>
    <t>995021816</t>
  </si>
  <si>
    <t>02509</t>
  </si>
  <si>
    <t>20YL</t>
  </si>
  <si>
    <t>STERLING AIR SERVICE LLC</t>
  </si>
  <si>
    <t>402 HANGAR LN</t>
  </si>
  <si>
    <t>784061820</t>
  </si>
  <si>
    <t>50310733</t>
  </si>
  <si>
    <t>00736161</t>
  </si>
  <si>
    <t>A191DB</t>
  </si>
  <si>
    <t>212T</t>
  </si>
  <si>
    <t>CSR18 SOLUTIONS LLC</t>
  </si>
  <si>
    <t>14950 NW 44TH CT STE 9</t>
  </si>
  <si>
    <t>50341231</t>
  </si>
  <si>
    <t>00913896</t>
  </si>
  <si>
    <t>A1C299</t>
  </si>
  <si>
    <t>797628401</t>
  </si>
  <si>
    <t>WHITE OAK</t>
  </si>
  <si>
    <t>040</t>
  </si>
  <si>
    <t>0075</t>
  </si>
  <si>
    <t>24ZD</t>
  </si>
  <si>
    <t>MY LIVE CONNECTIONS LLC</t>
  </si>
  <si>
    <t>9382 E BAHIA DR STE B202</t>
  </si>
  <si>
    <t>852601580</t>
  </si>
  <si>
    <t>50427751</t>
  </si>
  <si>
    <t>00886041</t>
  </si>
  <si>
    <t>A22FE9</t>
  </si>
  <si>
    <t>250EX</t>
  </si>
  <si>
    <t>50453770</t>
  </si>
  <si>
    <t>00343804</t>
  </si>
  <si>
    <t>A257F8</t>
  </si>
  <si>
    <t>330542371</t>
  </si>
  <si>
    <t>600471578</t>
  </si>
  <si>
    <t>19891207</t>
  </si>
  <si>
    <t>26BD</t>
  </si>
  <si>
    <t>50476301</t>
  </si>
  <si>
    <t>00074172</t>
  </si>
  <si>
    <t>A27CC1</t>
  </si>
  <si>
    <t>330542316</t>
  </si>
  <si>
    <t>2614 S MAIN ST</t>
  </si>
  <si>
    <t>465265415</t>
  </si>
  <si>
    <t>VR JET LLC</t>
  </si>
  <si>
    <t>1925 LOVERING AVE</t>
  </si>
  <si>
    <t>198062157</t>
  </si>
  <si>
    <t>00281589</t>
  </si>
  <si>
    <t>27821 36TH AVE NW</t>
  </si>
  <si>
    <t>982929461</t>
  </si>
  <si>
    <t>20200902</t>
  </si>
  <si>
    <t>20200925</t>
  </si>
  <si>
    <t>20201020</t>
  </si>
  <si>
    <t>20201008</t>
  </si>
  <si>
    <t>20201029</t>
  </si>
  <si>
    <t>ROSS AVIATION LLC</t>
  </si>
  <si>
    <t>20201210</t>
  </si>
  <si>
    <t>20201207</t>
  </si>
  <si>
    <t>20210104</t>
  </si>
  <si>
    <t>20201230</t>
  </si>
  <si>
    <t>20201208</t>
  </si>
  <si>
    <t>20201203</t>
  </si>
  <si>
    <t>188AK</t>
  </si>
  <si>
    <t>20210120</t>
  </si>
  <si>
    <t>20210223</t>
  </si>
  <si>
    <t>20210105</t>
  </si>
  <si>
    <t>20210225</t>
  </si>
  <si>
    <t>20210212</t>
  </si>
  <si>
    <t>20210130</t>
  </si>
  <si>
    <t>20210128</t>
  </si>
  <si>
    <t>20210126</t>
  </si>
  <si>
    <t>20210113</t>
  </si>
  <si>
    <t>50257156</t>
  </si>
  <si>
    <t>A15E6E</t>
  </si>
  <si>
    <t>DRESDEN AVIATION LLC</t>
  </si>
  <si>
    <t>3300 NORTHEAST EXPY NE BLDG 6</t>
  </si>
  <si>
    <t>303413937</t>
  </si>
  <si>
    <t>20210518</t>
  </si>
  <si>
    <t>20210621</t>
  </si>
  <si>
    <t>20210303</t>
  </si>
  <si>
    <t>20210329</t>
  </si>
  <si>
    <t>20210608</t>
  </si>
  <si>
    <t>20210311</t>
  </si>
  <si>
    <t>20210420</t>
  </si>
  <si>
    <t>20210521</t>
  </si>
  <si>
    <t>20210622</t>
  </si>
  <si>
    <t>20210517</t>
  </si>
  <si>
    <t>20210519</t>
  </si>
  <si>
    <t>20210407</t>
  </si>
  <si>
    <t>20210501</t>
  </si>
  <si>
    <t>20210319</t>
  </si>
  <si>
    <t>20210610</t>
  </si>
  <si>
    <t>20210626</t>
  </si>
  <si>
    <t>1503 SILVERLAKE RD</t>
  </si>
  <si>
    <t>750726921</t>
  </si>
  <si>
    <t>TLC AIRCRAFT HOLDINGS LLC</t>
  </si>
  <si>
    <t>KOSELIG LLC</t>
  </si>
  <si>
    <t>20210812</t>
  </si>
  <si>
    <t>20210820</t>
  </si>
  <si>
    <t>20210817</t>
  </si>
  <si>
    <t>20210811</t>
  </si>
  <si>
    <t>20210720</t>
  </si>
  <si>
    <t>20210724</t>
  </si>
  <si>
    <t>20210723</t>
  </si>
  <si>
    <t>BGD&amp;S CAPITAL HOLDINGS LLC</t>
  </si>
  <si>
    <t>911 HIGHLAND AVE</t>
  </si>
  <si>
    <t>346984957</t>
  </si>
  <si>
    <t>MID-SOUTH SERVICES INC</t>
  </si>
  <si>
    <t>20210914</t>
  </si>
  <si>
    <t>20210902</t>
  </si>
  <si>
    <t>20210917</t>
  </si>
  <si>
    <t>20210919</t>
  </si>
  <si>
    <t>155 BALTA DR</t>
  </si>
  <si>
    <t>146233142</t>
  </si>
  <si>
    <t>20211014</t>
  </si>
  <si>
    <t>20211005</t>
  </si>
  <si>
    <t>20211026</t>
  </si>
  <si>
    <t>20211020</t>
  </si>
  <si>
    <t>20211007</t>
  </si>
  <si>
    <t>KELMIC AVIATION GROUP LLC</t>
  </si>
  <si>
    <t>MISTER BIGG GROUP LLC</t>
  </si>
  <si>
    <t>FINK FAMILY AVIATION LLC</t>
  </si>
  <si>
    <t>20211108</t>
  </si>
  <si>
    <t>20250430</t>
  </si>
  <si>
    <t>20211110</t>
  </si>
  <si>
    <t>20211115</t>
  </si>
  <si>
    <t>20211117</t>
  </si>
  <si>
    <t>20211124</t>
  </si>
  <si>
    <t>20211120</t>
  </si>
  <si>
    <t>20211119</t>
  </si>
  <si>
    <t>150JN</t>
  </si>
  <si>
    <t>50145404</t>
  </si>
  <si>
    <t>A0CB04</t>
  </si>
  <si>
    <t>4500205^</t>
  </si>
  <si>
    <t>8/27/2008</t>
  </si>
  <si>
    <t>4/19/1999</t>
  </si>
  <si>
    <t>Astra SPX</t>
  </si>
  <si>
    <t>#N/A</t>
  </si>
  <si>
    <t>4500309^</t>
  </si>
  <si>
    <t>11/18/2019</t>
  </si>
  <si>
    <t>5/16/2003</t>
  </si>
  <si>
    <t>1/8/2004</t>
  </si>
  <si>
    <t>Gulfstream 100</t>
  </si>
  <si>
    <t>4500305^</t>
  </si>
  <si>
    <t>11/8/2021</t>
  </si>
  <si>
    <t>5/14/1991</t>
  </si>
  <si>
    <t>1125 Westwind Astra</t>
  </si>
  <si>
    <t>12/7/2020</t>
  </si>
  <si>
    <t>3/9/2015</t>
  </si>
  <si>
    <t>6/6/1996</t>
  </si>
  <si>
    <t>1988</t>
  </si>
  <si>
    <t>8/28/2020</t>
  </si>
  <si>
    <t>11/10/2014</t>
  </si>
  <si>
    <t>8/13/2007</t>
  </si>
  <si>
    <t>6/22/2021</t>
  </si>
  <si>
    <t>11/17/2018</t>
  </si>
  <si>
    <t>4/9/2000</t>
  </si>
  <si>
    <t>9/19/2021</t>
  </si>
  <si>
    <t>11/13/2015</t>
  </si>
  <si>
    <t>1/25/2000</t>
  </si>
  <si>
    <t>1/21/2020</t>
  </si>
  <si>
    <t>7/26/2016</t>
  </si>
  <si>
    <t>EXECUTIVE AIRLINK INC</t>
  </si>
  <si>
    <t>1/13/2021</t>
  </si>
  <si>
    <t>9/24/1986</t>
  </si>
  <si>
    <t>3/19/2020</t>
  </si>
  <si>
    <t>8/30/1999</t>
  </si>
  <si>
    <t>10/31/2018</t>
  </si>
  <si>
    <t>10/27/1989</t>
  </si>
  <si>
    <t>10/31/2021</t>
  </si>
  <si>
    <t>9/30/2021</t>
  </si>
  <si>
    <t>2/25/2002</t>
  </si>
  <si>
    <t>10/5/2021</t>
  </si>
  <si>
    <t>12/23/2002</t>
  </si>
  <si>
    <t>11/24/2021</t>
  </si>
  <si>
    <t>1/22/2007</t>
  </si>
  <si>
    <t>8/22/2019</t>
  </si>
  <si>
    <t>9/29/1986</t>
  </si>
  <si>
    <t>2/15/2017</t>
  </si>
  <si>
    <t>12/22/1987</t>
  </si>
  <si>
    <t>2/23/2021</t>
  </si>
  <si>
    <t>1/22/2015</t>
  </si>
  <si>
    <t>12/7/1990</t>
  </si>
  <si>
    <t>5/1/2020</t>
  </si>
  <si>
    <t>1/8/2020</t>
  </si>
  <si>
    <t>8/12/2020</t>
  </si>
  <si>
    <t>1/4/2017</t>
  </si>
  <si>
    <t>6/30/2008</t>
  </si>
  <si>
    <t>2/4/1999</t>
  </si>
  <si>
    <t>3980404^</t>
  </si>
  <si>
    <t>6/8/2021</t>
  </si>
  <si>
    <t>6/6/2008</t>
  </si>
  <si>
    <t>4/24/2019</t>
  </si>
  <si>
    <t>8/1/2013</t>
  </si>
  <si>
    <t>3/16/1988</t>
  </si>
  <si>
    <t>4/2/2020</t>
  </si>
  <si>
    <t>5/2/2019</t>
  </si>
  <si>
    <t>1/28/2007</t>
  </si>
  <si>
    <t>2/12/2021</t>
  </si>
  <si>
    <t>1/6/1998</t>
  </si>
  <si>
    <t>6/27/2019</t>
  </si>
  <si>
    <t>3/15/1999</t>
  </si>
  <si>
    <t>6/30/2022</t>
  </si>
  <si>
    <t>ACCENT AIRWAYS LLC</t>
  </si>
  <si>
    <t>10/20/2020</t>
  </si>
  <si>
    <t>11/27/2017</t>
  </si>
  <si>
    <t>6/26/1996</t>
  </si>
  <si>
    <t>Northern Illinois Flight Center, Inc.</t>
  </si>
  <si>
    <t>8/11/2021</t>
  </si>
  <si>
    <t>7/8/2003</t>
  </si>
  <si>
    <t>12/9/2019</t>
  </si>
  <si>
    <t>8/18/1992</t>
  </si>
  <si>
    <t>27KB</t>
  </si>
  <si>
    <t>3KB INVESTMENTS LLC</t>
  </si>
  <si>
    <t>180 W 13TH ST</t>
  </si>
  <si>
    <t>50522406</t>
  </si>
  <si>
    <t>01054919</t>
  </si>
  <si>
    <t>A2A506</t>
  </si>
  <si>
    <t>8/31/2021</t>
  </si>
  <si>
    <t>6/10/2021</t>
  </si>
  <si>
    <t>9/27/2010</t>
  </si>
  <si>
    <t>28NP</t>
  </si>
  <si>
    <t>50546334</t>
  </si>
  <si>
    <t>00265772</t>
  </si>
  <si>
    <t>A2CCDC</t>
  </si>
  <si>
    <t>10/7/2021</t>
  </si>
  <si>
    <t>10/12/1999</t>
  </si>
  <si>
    <t>293P</t>
  </si>
  <si>
    <t>WATKINS AIR LLC</t>
  </si>
  <si>
    <t>1 OFFICE PARK CIR STE 300</t>
  </si>
  <si>
    <t>352232530</t>
  </si>
  <si>
    <t>50600744</t>
  </si>
  <si>
    <t>00766081</t>
  </si>
  <si>
    <t>A301E4</t>
  </si>
  <si>
    <t>4/8/2020</t>
  </si>
  <si>
    <t>8/24/2017</t>
  </si>
  <si>
    <t>1/23/1991</t>
  </si>
  <si>
    <t>29JW</t>
  </si>
  <si>
    <t>SCHUSSBOOMER SYSTEMS INC</t>
  </si>
  <si>
    <t>301 COMMERCIAL AVE</t>
  </si>
  <si>
    <t>982211516</t>
  </si>
  <si>
    <t>50571776</t>
  </si>
  <si>
    <t>00245319</t>
  </si>
  <si>
    <t>A2F3FE</t>
  </si>
  <si>
    <t>8/20/2021</t>
  </si>
  <si>
    <t>12/13/2018</t>
  </si>
  <si>
    <t>9/20/2006</t>
  </si>
  <si>
    <t>29NB</t>
  </si>
  <si>
    <t>YUCAIPA AVIATION INC</t>
  </si>
  <si>
    <t>261 TRUMBLE CREEK TR</t>
  </si>
  <si>
    <t>50572117</t>
  </si>
  <si>
    <t>00875240</t>
  </si>
  <si>
    <t>A2F44F</t>
  </si>
  <si>
    <t>1/26/2020</t>
  </si>
  <si>
    <t>6/12/2017</t>
  </si>
  <si>
    <t>305BB</t>
  </si>
  <si>
    <t>KLOTZ AVIATION LLC</t>
  </si>
  <si>
    <t>HOLCOMB</t>
  </si>
  <si>
    <t>678510086</t>
  </si>
  <si>
    <t>50631000</t>
  </si>
  <si>
    <t>00233646</t>
  </si>
  <si>
    <t>A33200</t>
  </si>
  <si>
    <t>9/17/2021</t>
  </si>
  <si>
    <t>307JL</t>
  </si>
  <si>
    <t>N307JL LLC</t>
  </si>
  <si>
    <t>700 COMMERCE DR STE 140</t>
  </si>
  <si>
    <t>605238731</t>
  </si>
  <si>
    <t>50635046</t>
  </si>
  <si>
    <t>00043603</t>
  </si>
  <si>
    <t>A33A26</t>
  </si>
  <si>
    <t>6/19/2019</t>
  </si>
  <si>
    <t>10/13/2005</t>
  </si>
  <si>
    <t>Wheels Up Private Jets LLC</t>
  </si>
  <si>
    <t>321AJ</t>
  </si>
  <si>
    <t>ACORN LEASING CO LLC</t>
  </si>
  <si>
    <t>ATTN; BUSINESS AND FINANCE</t>
  </si>
  <si>
    <t>314023146</t>
  </si>
  <si>
    <t>50671020</t>
  </si>
  <si>
    <t>00443553</t>
  </si>
  <si>
    <t>A37210</t>
  </si>
  <si>
    <t>7/24/2021</t>
  </si>
  <si>
    <t>3/10/2000</t>
  </si>
  <si>
    <t>327GA</t>
  </si>
  <si>
    <t>LMI LLC</t>
  </si>
  <si>
    <t>3440 PRESTON RIDGE RD STE 500</t>
  </si>
  <si>
    <t>300053823</t>
  </si>
  <si>
    <t>50704350</t>
  </si>
  <si>
    <t>00198219</t>
  </si>
  <si>
    <t>A388E8</t>
  </si>
  <si>
    <t>11/10/2021</t>
  </si>
  <si>
    <t>1/6/2006</t>
  </si>
  <si>
    <t>11/23/2005</t>
  </si>
  <si>
    <t>4/30/2025</t>
  </si>
  <si>
    <t>331SK</t>
  </si>
  <si>
    <t>50715440</t>
  </si>
  <si>
    <t>00626651</t>
  </si>
  <si>
    <t>A39B20</t>
  </si>
  <si>
    <t>4/8/2019</t>
  </si>
  <si>
    <t>8/27/1997</t>
  </si>
  <si>
    <t>4/30/2022</t>
  </si>
  <si>
    <t>363NH</t>
  </si>
  <si>
    <t>UT AIR LLC</t>
  </si>
  <si>
    <t>19000 NE 5TH AVE</t>
  </si>
  <si>
    <t>331793907</t>
  </si>
  <si>
    <t>51014245</t>
  </si>
  <si>
    <t>00566821</t>
  </si>
  <si>
    <t>A418A5</t>
  </si>
  <si>
    <t>12/30/2020</t>
  </si>
  <si>
    <t>9/16/1998</t>
  </si>
  <si>
    <t>375AB</t>
  </si>
  <si>
    <t>ALPHA BRAVO AVIATION LLC</t>
  </si>
  <si>
    <t>2895 W CAPOVILLA AVE STE 140</t>
  </si>
  <si>
    <t>891194336</t>
  </si>
  <si>
    <t>51043140</t>
  </si>
  <si>
    <t>01006937</t>
  </si>
  <si>
    <t>A44660</t>
  </si>
  <si>
    <t>7/23/2021</t>
  </si>
  <si>
    <t>Air 7 LLC</t>
  </si>
  <si>
    <t>383SF</t>
  </si>
  <si>
    <t>678510150</t>
  </si>
  <si>
    <t>51064005</t>
  </si>
  <si>
    <t>00646081</t>
  </si>
  <si>
    <t>A46805</t>
  </si>
  <si>
    <t>9/11/2019</t>
  </si>
  <si>
    <t>2/9/2017</t>
  </si>
  <si>
    <t>10/3/1996</t>
  </si>
  <si>
    <t>388WA</t>
  </si>
  <si>
    <t>2029 AIRCRAFT TRUST 2 LLC TRUSTEE</t>
  </si>
  <si>
    <t>C/O ANDREW S. LEE</t>
  </si>
  <si>
    <t>33324</t>
  </si>
  <si>
    <t>51075367</t>
  </si>
  <si>
    <t>00264151</t>
  </si>
  <si>
    <t>A47AF7</t>
  </si>
  <si>
    <t>2/14/2020</t>
  </si>
  <si>
    <t>5/4/1988</t>
  </si>
  <si>
    <t>38ER</t>
  </si>
  <si>
    <t>51054545</t>
  </si>
  <si>
    <t>00174132</t>
  </si>
  <si>
    <t>A45965</t>
  </si>
  <si>
    <t>6/3/2019</t>
  </si>
  <si>
    <t>12/7/1989</t>
  </si>
  <si>
    <t>39TT</t>
  </si>
  <si>
    <t>39TT LLC</t>
  </si>
  <si>
    <t>1200 FLEX CT</t>
  </si>
  <si>
    <t>51101053</t>
  </si>
  <si>
    <t>00195511</t>
  </si>
  <si>
    <t>A4822B</t>
  </si>
  <si>
    <t>5/30/2019</t>
  </si>
  <si>
    <t>2/12/2019</t>
  </si>
  <si>
    <t>10/24/1991</t>
  </si>
  <si>
    <t>2/28/2022</t>
  </si>
  <si>
    <t>3JH</t>
  </si>
  <si>
    <t>HUNTER AEROSPACE LLC</t>
  </si>
  <si>
    <t>2912 NW 156TH ST</t>
  </si>
  <si>
    <t>A31B70</t>
  </si>
  <si>
    <t>3LH</t>
  </si>
  <si>
    <t>SILVERSTAR PARTNERS LLC</t>
  </si>
  <si>
    <t>3657 BRIARPARK DR STE 700</t>
  </si>
  <si>
    <t>A31BA2</t>
  </si>
  <si>
    <t>3RC</t>
  </si>
  <si>
    <t>RCR AIR LLC</t>
  </si>
  <si>
    <t>1307 AVIATION WAY</t>
  </si>
  <si>
    <t>A31C1A</t>
  </si>
  <si>
    <t>400GS</t>
  </si>
  <si>
    <t>GREEN SAVOREE TRANSPORTATION LLC</t>
  </si>
  <si>
    <t>10439 COMMERCE DR STE 100</t>
  </si>
  <si>
    <t>A4AD48</t>
  </si>
  <si>
    <t>419MK</t>
  </si>
  <si>
    <t>A4F6AC</t>
  </si>
  <si>
    <t>43RP</t>
  </si>
  <si>
    <t>TMH GULFSTREAM G-100 LLC</t>
  </si>
  <si>
    <t>A5224A</t>
  </si>
  <si>
    <t>444WC</t>
  </si>
  <si>
    <t>A55B70</t>
  </si>
  <si>
    <t>448GR</t>
  </si>
  <si>
    <t>LR LEASING INC</t>
  </si>
  <si>
    <t>381 N CARSON ST STE 208</t>
  </si>
  <si>
    <t>A568FB</t>
  </si>
  <si>
    <t>46TB</t>
  </si>
  <si>
    <t>CALARK INC</t>
  </si>
  <si>
    <t>MABELVALE</t>
  </si>
  <si>
    <t>A598ED</t>
  </si>
  <si>
    <t>49MN</t>
  </si>
  <si>
    <t>ACTUS AVIATION LLC</t>
  </si>
  <si>
    <t>2030 AIRPORT RD</t>
  </si>
  <si>
    <t>A60EDF</t>
  </si>
  <si>
    <t>4SF</t>
  </si>
  <si>
    <t>FMGI INC</t>
  </si>
  <si>
    <t>130 ARNOLD MILL PARK STE 100</t>
  </si>
  <si>
    <t>A4A985</t>
  </si>
  <si>
    <t>500MA</t>
  </si>
  <si>
    <t>ANDRETTI AUTOSPORT AVIATION INC</t>
  </si>
  <si>
    <t>7615 ZIONSVILLE RD</t>
  </si>
  <si>
    <t>A63B04</t>
  </si>
  <si>
    <t>505PL</t>
  </si>
  <si>
    <t>SPB AVIATION LLC</t>
  </si>
  <si>
    <t>701 S 11TH ST STE A</t>
  </si>
  <si>
    <t>A64DD3</t>
  </si>
  <si>
    <t>514BB</t>
  </si>
  <si>
    <t>A67066</t>
  </si>
  <si>
    <t>518KH</t>
  </si>
  <si>
    <t>GOLDEN EAGLE MANAGEMENT LLC</t>
  </si>
  <si>
    <t>A68010</t>
  </si>
  <si>
    <t>528RR</t>
  </si>
  <si>
    <t>WORD OF FAITH CHRISTIAN CENTER CHURCH</t>
  </si>
  <si>
    <t>20000 W 9 MILE RD</t>
  </si>
  <si>
    <t>A6A82D</t>
  </si>
  <si>
    <t>53BC</t>
  </si>
  <si>
    <t>DTTB LLC</t>
  </si>
  <si>
    <t>4505 OLD LAMAR AVE</t>
  </si>
  <si>
    <t>A6AE30</t>
  </si>
  <si>
    <t>541RL</t>
  </si>
  <si>
    <t>JB HOLDINGS LLC</t>
  </si>
  <si>
    <t>A6DD25</t>
  </si>
  <si>
    <t>542WC</t>
  </si>
  <si>
    <t>HMV AVIATION LLC</t>
  </si>
  <si>
    <t>170 ECHO DR</t>
  </si>
  <si>
    <t>A6E151</t>
  </si>
  <si>
    <t>546LS</t>
  </si>
  <si>
    <t>14950 NW 44TH CT UNIT 18</t>
  </si>
  <si>
    <t>A6EF41</t>
  </si>
  <si>
    <t>550HB</t>
  </si>
  <si>
    <t>A7001C</t>
  </si>
  <si>
    <t>565KE</t>
  </si>
  <si>
    <t>R CONSULTING AND SALES</t>
  </si>
  <si>
    <t>318 N CARSON ST</t>
  </si>
  <si>
    <t>A73A63</t>
  </si>
  <si>
    <t>577AN</t>
  </si>
  <si>
    <t>XAVIER AIR LLC</t>
  </si>
  <si>
    <t>3240 AIRFIELD DR E</t>
  </si>
  <si>
    <t>A76877</t>
  </si>
  <si>
    <t>590TA</t>
  </si>
  <si>
    <t>NO RES LLC</t>
  </si>
  <si>
    <t>15555 N 79TH PL STE A</t>
  </si>
  <si>
    <t>A79F11</t>
  </si>
  <si>
    <t>608DC</t>
  </si>
  <si>
    <t>ASTRA PARTNERS LLC</t>
  </si>
  <si>
    <t>A7E545</t>
  </si>
  <si>
    <t>610SM</t>
  </si>
  <si>
    <t>A7F05A</t>
  </si>
  <si>
    <t>620KE</t>
  </si>
  <si>
    <t>A81723</t>
  </si>
  <si>
    <t>625BE</t>
  </si>
  <si>
    <t>INVESTMENT PARTNERS XV LLC</t>
  </si>
  <si>
    <t>PO BOX 2106</t>
  </si>
  <si>
    <t>A828EE</t>
  </si>
  <si>
    <t>63UC</t>
  </si>
  <si>
    <t>SKILL HOLDINGS LLC</t>
  </si>
  <si>
    <t>50 TROON DR</t>
  </si>
  <si>
    <t>A83D28</t>
  </si>
  <si>
    <t>666KL</t>
  </si>
  <si>
    <t>WJ OF DELAWARE INC</t>
  </si>
  <si>
    <t>1020 NW 62ND ST</t>
  </si>
  <si>
    <t>A8CB6F</t>
  </si>
  <si>
    <t>684SJ</t>
  </si>
  <si>
    <t>WESTWIND HOLDINGS LLC</t>
  </si>
  <si>
    <t>9450 SW GEMINI DR # 56307</t>
  </si>
  <si>
    <t>A913AC</t>
  </si>
  <si>
    <t>686BC</t>
  </si>
  <si>
    <t>1431 FM 1101</t>
  </si>
  <si>
    <t>A9199D</t>
  </si>
  <si>
    <t>69BS</t>
  </si>
  <si>
    <t>RADIO FLYER LLC</t>
  </si>
  <si>
    <t>13182 N MACARTHUR BLVD</t>
  </si>
  <si>
    <t>A92887</t>
  </si>
  <si>
    <t>6EL</t>
  </si>
  <si>
    <t>AIR TRANSPORT GROUP LLC</t>
  </si>
  <si>
    <t>A7C2FC</t>
  </si>
  <si>
    <t>705AK</t>
  </si>
  <si>
    <t>FAMILY TREE FARMS AVIATION LLC</t>
  </si>
  <si>
    <t>A9672B</t>
  </si>
  <si>
    <t>71FS</t>
  </si>
  <si>
    <t>AIR 71 LLC</t>
  </si>
  <si>
    <t>PO BOX 38092</t>
  </si>
  <si>
    <t>A97A42</t>
  </si>
  <si>
    <t>730DF</t>
  </si>
  <si>
    <t>DUNN DIEHL FARMS LLC</t>
  </si>
  <si>
    <t>A9CB5C</t>
  </si>
  <si>
    <t>7476C</t>
  </si>
  <si>
    <t>AA0FB8</t>
  </si>
  <si>
    <t>755A</t>
  </si>
  <si>
    <t>ASTRA 103 HOLDINGS INC</t>
  </si>
  <si>
    <t>AA2C9C</t>
  </si>
  <si>
    <t>771DX</t>
  </si>
  <si>
    <t>EMD ASTRA HOLDINGS LLC</t>
  </si>
  <si>
    <t>15001 NW 42ND AVE BLDG 47-20</t>
  </si>
  <si>
    <t>AA6D1F</t>
  </si>
  <si>
    <t>789CA</t>
  </si>
  <si>
    <t>GLOBAL AIR MEDICS LLC</t>
  </si>
  <si>
    <t>AAB228</t>
  </si>
  <si>
    <t>790FH</t>
  </si>
  <si>
    <t>CCCT SECTOR YAREY MEZZ 6</t>
  </si>
  <si>
    <t>CARACAS</t>
  </si>
  <si>
    <t>VE</t>
  </si>
  <si>
    <t>AAB88A</t>
  </si>
  <si>
    <t>796HR</t>
  </si>
  <si>
    <t>INCOPAIR II INC</t>
  </si>
  <si>
    <t>AACF0E</t>
  </si>
  <si>
    <t>80SP</t>
  </si>
  <si>
    <t>PACK AUTOMOTIVE GROUP GP LLC</t>
  </si>
  <si>
    <t>1635 S INTERSTATE 35E</t>
  </si>
  <si>
    <t>AAE122</t>
  </si>
  <si>
    <t>80WB</t>
  </si>
  <si>
    <t>WB ATS LLC</t>
  </si>
  <si>
    <t>1455 SW BROADWAY STE 1700</t>
  </si>
  <si>
    <t>AAE17A</t>
  </si>
  <si>
    <t>818WB</t>
  </si>
  <si>
    <t>AB290A</t>
  </si>
  <si>
    <t>82HH</t>
  </si>
  <si>
    <t>GA LEASING LLC</t>
  </si>
  <si>
    <t>4451 NE 41ST TER</t>
  </si>
  <si>
    <t>AB2F39</t>
  </si>
  <si>
    <t>3980402^</t>
  </si>
  <si>
    <t>831MC</t>
  </si>
  <si>
    <t>CLEMENTS AVIATION LLC</t>
  </si>
  <si>
    <t>1702 WILLOW LK</t>
  </si>
  <si>
    <t>AB5D27</t>
  </si>
  <si>
    <t>831PB</t>
  </si>
  <si>
    <t>RAYNEMEN LLC</t>
  </si>
  <si>
    <t>AB5D58</t>
  </si>
  <si>
    <t>858WW</t>
  </si>
  <si>
    <t>ABC719</t>
  </si>
  <si>
    <t>858WZ</t>
  </si>
  <si>
    <t>ABC71C</t>
  </si>
  <si>
    <t>880GP</t>
  </si>
  <si>
    <t>SHOP SMART VENTURES LLC</t>
  </si>
  <si>
    <t>RR 1 BOX 9936</t>
  </si>
  <si>
    <t>AC1E79</t>
  </si>
  <si>
    <t>BOHLKE, LLC</t>
  </si>
  <si>
    <t>882GA</t>
  </si>
  <si>
    <t>AC25DA</t>
  </si>
  <si>
    <t>89HS</t>
  </si>
  <si>
    <t>AC43BB</t>
  </si>
  <si>
    <t>902AU</t>
  </si>
  <si>
    <t>TRANSENERGIE INC</t>
  </si>
  <si>
    <t>3642 BACOR RD</t>
  </si>
  <si>
    <t>AC76AD</t>
  </si>
  <si>
    <t>903D</t>
  </si>
  <si>
    <t>DARANA AVIATION SERVICES LLC</t>
  </si>
  <si>
    <t>2820 BOBMEYER RD HNGR E3</t>
  </si>
  <si>
    <t>AC7A9C</t>
  </si>
  <si>
    <t>907DP</t>
  </si>
  <si>
    <t>P &amp; P AVIATION LLC</t>
  </si>
  <si>
    <t>PO BOX 90300</t>
  </si>
  <si>
    <t>AC8986</t>
  </si>
  <si>
    <t>90AJ</t>
  </si>
  <si>
    <t>SKY COMMANDER CORP</t>
  </si>
  <si>
    <t>7260 NW 103 PATH</t>
  </si>
  <si>
    <t>AC6CDC</t>
  </si>
  <si>
    <t>916CG</t>
  </si>
  <si>
    <t>SKY FOX LLC</t>
  </si>
  <si>
    <t>ACAD2E</t>
  </si>
  <si>
    <t>917SM</t>
  </si>
  <si>
    <t>H&amp;H AVIATION LLC</t>
  </si>
  <si>
    <t>360 S BLUE MOUND RD</t>
  </si>
  <si>
    <t>ACB248</t>
  </si>
  <si>
    <t>919DS</t>
  </si>
  <si>
    <t>PECUNIA FLIGHT WORKS LLC</t>
  </si>
  <si>
    <t>3735 CHEROKEE ST NW</t>
  </si>
  <si>
    <t>ACB876</t>
  </si>
  <si>
    <t>Corporate Jet LLC</t>
  </si>
  <si>
    <t>91AJ</t>
  </si>
  <si>
    <t>BELLFAIR AVIATION LLC</t>
  </si>
  <si>
    <t>3060 PEACHTREE RD NW STE 970</t>
  </si>
  <si>
    <t>AC945B</t>
  </si>
  <si>
    <t>925BP</t>
  </si>
  <si>
    <t>APEXNETWORK AIR LLC</t>
  </si>
  <si>
    <t>15 APEX DR</t>
  </si>
  <si>
    <t>ACD0E4</t>
  </si>
  <si>
    <t>928JA</t>
  </si>
  <si>
    <t>WORLD CHAMPION AIR LLC</t>
  </si>
  <si>
    <t>3330 COBB PKWY 17-259</t>
  </si>
  <si>
    <t>ACDCAB</t>
  </si>
  <si>
    <t>928WG</t>
  </si>
  <si>
    <t>BBPS AVIATION LLC</t>
  </si>
  <si>
    <t>5208 TENNYSON PKWY STE 130</t>
  </si>
  <si>
    <t>ACDDDD</t>
  </si>
  <si>
    <t>939MC</t>
  </si>
  <si>
    <t>FOREVER ASTRA INC</t>
  </si>
  <si>
    <t>AD082E</t>
  </si>
  <si>
    <t>946HC</t>
  </si>
  <si>
    <t>HARRISON CONTRACTING CO INC</t>
  </si>
  <si>
    <t>65 E INDUSTRIAL CT</t>
  </si>
  <si>
    <t>AD2424</t>
  </si>
  <si>
    <t>959PP</t>
  </si>
  <si>
    <t>HIGHLANDS GROUP LLC</t>
  </si>
  <si>
    <t>5095 NAPILIHAU ST STE 130</t>
  </si>
  <si>
    <t>AD5769</t>
  </si>
  <si>
    <t>962A</t>
  </si>
  <si>
    <t>D &amp; E AVIATION LLC</t>
  </si>
  <si>
    <t>AD6394</t>
  </si>
  <si>
    <t>986HH</t>
  </si>
  <si>
    <t>AG986 LLC</t>
  </si>
  <si>
    <t>ADC225</t>
  </si>
  <si>
    <t>730132102</t>
  </si>
  <si>
    <t>50615560</t>
  </si>
  <si>
    <t>00946022</t>
  </si>
  <si>
    <t>4/6/2020</t>
  </si>
  <si>
    <t>1/3/2000</t>
  </si>
  <si>
    <t>770425267</t>
  </si>
  <si>
    <t>50615642</t>
  </si>
  <si>
    <t>00265081</t>
  </si>
  <si>
    <t>7/7/2020</t>
  </si>
  <si>
    <t>2/8/1990</t>
  </si>
  <si>
    <t>272926733</t>
  </si>
  <si>
    <t>50616032</t>
  </si>
  <si>
    <t>00156032</t>
  </si>
  <si>
    <t>3/29/2021</t>
  </si>
  <si>
    <t>8/1/2020</t>
  </si>
  <si>
    <t>5/11/2006</t>
  </si>
  <si>
    <t>460327605</t>
  </si>
  <si>
    <t>51126510</t>
  </si>
  <si>
    <t>00203775</t>
  </si>
  <si>
    <t>5/19/2021</t>
  </si>
  <si>
    <t>10/10/2018</t>
  </si>
  <si>
    <t>3/15/2001</t>
  </si>
  <si>
    <t>51173254</t>
  </si>
  <si>
    <t>00104172</t>
  </si>
  <si>
    <t>8/17/2021</t>
  </si>
  <si>
    <t>1/8/2013</t>
  </si>
  <si>
    <t>8/8/2011</t>
  </si>
  <si>
    <t>29094</t>
  </si>
  <si>
    <t>51221112</t>
  </si>
  <si>
    <t>00805361</t>
  </si>
  <si>
    <t>3/11/2021</t>
  </si>
  <si>
    <t>3/27/1991</t>
  </si>
  <si>
    <t>51255560</t>
  </si>
  <si>
    <t>00313675</t>
  </si>
  <si>
    <t>10/5/2018</t>
  </si>
  <si>
    <t>2/12/2001</t>
  </si>
  <si>
    <t>51264373</t>
  </si>
  <si>
    <t>00346091</t>
  </si>
  <si>
    <t>12/8/2020</t>
  </si>
  <si>
    <t>4/26/2018</t>
  </si>
  <si>
    <t>2/3/2003</t>
  </si>
  <si>
    <t>721030990</t>
  </si>
  <si>
    <t>51314355</t>
  </si>
  <si>
    <t>00584312</t>
  </si>
  <si>
    <t>10/2/2015</t>
  </si>
  <si>
    <t>12/14/1993</t>
  </si>
  <si>
    <t>945586208</t>
  </si>
  <si>
    <t>51407337</t>
  </si>
  <si>
    <t>19880523</t>
  </si>
  <si>
    <t>00424372</t>
  </si>
  <si>
    <t>9/2/2020</t>
  </si>
  <si>
    <t>5/23/1988</t>
  </si>
  <si>
    <t>301885003</t>
  </si>
  <si>
    <t>51124605</t>
  </si>
  <si>
    <t>00925850</t>
  </si>
  <si>
    <t>9/22/2000</t>
  </si>
  <si>
    <t>462682174</t>
  </si>
  <si>
    <t>51435404</t>
  </si>
  <si>
    <t>00426911</t>
  </si>
  <si>
    <t>2/5/2020</t>
  </si>
  <si>
    <t>6/20/2011</t>
  </si>
  <si>
    <t>1/30/1998</t>
  </si>
  <si>
    <t>774693361</t>
  </si>
  <si>
    <t>51446723</t>
  </si>
  <si>
    <t>00355619</t>
  </si>
  <si>
    <t>4/7/2021</t>
  </si>
  <si>
    <t>6/1/2015</t>
  </si>
  <si>
    <t>51470146</t>
  </si>
  <si>
    <t>00494871</t>
  </si>
  <si>
    <t>5/1/2021</t>
  </si>
  <si>
    <t>11/20/1989</t>
  </si>
  <si>
    <t>51500020</t>
  </si>
  <si>
    <t>00359339</t>
  </si>
  <si>
    <t>10/29/2020</t>
  </si>
  <si>
    <t>5/4/2020</t>
  </si>
  <si>
    <t>6/28/2007</t>
  </si>
  <si>
    <t>480755597</t>
  </si>
  <si>
    <t>51524055</t>
  </si>
  <si>
    <t>00673652</t>
  </si>
  <si>
    <t>10/14/2021</t>
  </si>
  <si>
    <t>6/3/1997</t>
  </si>
  <si>
    <t>381187033</t>
  </si>
  <si>
    <t>51527060</t>
  </si>
  <si>
    <t>00078379</t>
  </si>
  <si>
    <t>12/3/2020</t>
  </si>
  <si>
    <t>2/24/2004</t>
  </si>
  <si>
    <t>51556445</t>
  </si>
  <si>
    <t>00694272</t>
  </si>
  <si>
    <t>1/28/2021</t>
  </si>
  <si>
    <t>1/8/2015</t>
  </si>
  <si>
    <t>5/24/1996</t>
  </si>
  <si>
    <t>376436165</t>
  </si>
  <si>
    <t>51560521</t>
  </si>
  <si>
    <t>19900826</t>
  </si>
  <si>
    <t>00144412</t>
  </si>
  <si>
    <t>3/13/2020</t>
  </si>
  <si>
    <t>8/16/2017</t>
  </si>
  <si>
    <t>8/26/1990</t>
  </si>
  <si>
    <t>51567501</t>
  </si>
  <si>
    <t>00945850</t>
  </si>
  <si>
    <t>11/20/2021</t>
  </si>
  <si>
    <t>10/16/2000</t>
  </si>
  <si>
    <t>51600034</t>
  </si>
  <si>
    <t>00313836</t>
  </si>
  <si>
    <t>3/26/2020</t>
  </si>
  <si>
    <t>8/8/2017</t>
  </si>
  <si>
    <t>1/4/1999</t>
  </si>
  <si>
    <t>897014597</t>
  </si>
  <si>
    <t>51635143</t>
  </si>
  <si>
    <t>00103901</t>
  </si>
  <si>
    <t>10/20/2021</t>
  </si>
  <si>
    <t>8/27/1996</t>
  </si>
  <si>
    <t>338111247</t>
  </si>
  <si>
    <t>51664167</t>
  </si>
  <si>
    <t>01020324</t>
  </si>
  <si>
    <t>10/26/2021</t>
  </si>
  <si>
    <t>852601681</t>
  </si>
  <si>
    <t>51717421</t>
  </si>
  <si>
    <t>00157321</t>
  </si>
  <si>
    <t>10/8/2019</t>
  </si>
  <si>
    <t>8/15/2019</t>
  </si>
  <si>
    <t>5/1/2012</t>
  </si>
  <si>
    <t>02520</t>
  </si>
  <si>
    <t>51762505</t>
  </si>
  <si>
    <t>00026941</t>
  </si>
  <si>
    <t>5/15/2020</t>
  </si>
  <si>
    <t>3/5/2008</t>
  </si>
  <si>
    <t>51770132</t>
  </si>
  <si>
    <t>00737211</t>
  </si>
  <si>
    <t>7/24/1998</t>
  </si>
  <si>
    <t>52013443</t>
  </si>
  <si>
    <t>00743734</t>
  </si>
  <si>
    <t>1/26/2021</t>
  </si>
  <si>
    <t>8/6/2014</t>
  </si>
  <si>
    <t>6/5/2001</t>
  </si>
  <si>
    <t>300462106</t>
  </si>
  <si>
    <t>52024356</t>
  </si>
  <si>
    <t>00015650</t>
  </si>
  <si>
    <t>12/10/2019</t>
  </si>
  <si>
    <t>6/13/2000</t>
  </si>
  <si>
    <t>52036450</t>
  </si>
  <si>
    <t>00093694</t>
  </si>
  <si>
    <t>11/19/2021</t>
  </si>
  <si>
    <t>5/28/2020</t>
  </si>
  <si>
    <t>3/30/2001</t>
  </si>
  <si>
    <t>52145557</t>
  </si>
  <si>
    <t>00025051</t>
  </si>
  <si>
    <t>8/3/2020</t>
  </si>
  <si>
    <t>6/23/2016</t>
  </si>
  <si>
    <t>4/2/1990</t>
  </si>
  <si>
    <t>52211654</t>
  </si>
  <si>
    <t>00665871</t>
  </si>
  <si>
    <t>1/30/2021</t>
  </si>
  <si>
    <t>781302622</t>
  </si>
  <si>
    <t>52214635</t>
  </si>
  <si>
    <t>00425491</t>
  </si>
  <si>
    <t>7/30/2019</t>
  </si>
  <si>
    <t>12/10/2013</t>
  </si>
  <si>
    <t>12/21/1989</t>
  </si>
  <si>
    <t>731423017</t>
  </si>
  <si>
    <t>52224207</t>
  </si>
  <si>
    <t>00543784</t>
  </si>
  <si>
    <t>9/17/2019</t>
  </si>
  <si>
    <t>7/2/2001</t>
  </si>
  <si>
    <t>51741374</t>
  </si>
  <si>
    <t>00407171</t>
  </si>
  <si>
    <t>2/14/2019</t>
  </si>
  <si>
    <t>936180396</t>
  </si>
  <si>
    <t>52263453</t>
  </si>
  <si>
    <t>00324049</t>
  </si>
  <si>
    <t>1/20/2021</t>
  </si>
  <si>
    <t>9/25/2020</t>
  </si>
  <si>
    <t>3/20/2007</t>
  </si>
  <si>
    <t>00937</t>
  </si>
  <si>
    <t>52275102</t>
  </si>
  <si>
    <t>00207738</t>
  </si>
  <si>
    <t>4/20/2021</t>
  </si>
  <si>
    <t>7/15/1994</t>
  </si>
  <si>
    <t>335980154</t>
  </si>
  <si>
    <t>52345534</t>
  </si>
  <si>
    <t>00364942</t>
  </si>
  <si>
    <t>8/9/2005</t>
  </si>
  <si>
    <t>11/29/1993</t>
  </si>
  <si>
    <t>52407670</t>
  </si>
  <si>
    <t>00238589</t>
  </si>
  <si>
    <t>5/18/2021</t>
  </si>
  <si>
    <t>9/19/2006</t>
  </si>
  <si>
    <t>52426234</t>
  </si>
  <si>
    <t>00697241</t>
  </si>
  <si>
    <t>11/20/2019</t>
  </si>
  <si>
    <t>5/2/2007</t>
  </si>
  <si>
    <t>11/12/1998</t>
  </si>
  <si>
    <t>52466437</t>
  </si>
  <si>
    <t>00555372</t>
  </si>
  <si>
    <t>10/8/2020</t>
  </si>
  <si>
    <t>52531050</t>
  </si>
  <si>
    <t>00426021</t>
  </si>
  <si>
    <t>11/10/2015</t>
  </si>
  <si>
    <t>1/12/1995</t>
  </si>
  <si>
    <t>52534212</t>
  </si>
  <si>
    <t>00093652</t>
  </si>
  <si>
    <t>8/12/2021</t>
  </si>
  <si>
    <t>11/13/1991</t>
  </si>
  <si>
    <t>52547416</t>
  </si>
  <si>
    <t>00366201</t>
  </si>
  <si>
    <t>6/18/2018</t>
  </si>
  <si>
    <t>11/15/2012</t>
  </si>
  <si>
    <t>1/10/1997</t>
  </si>
  <si>
    <t>11/30/2021</t>
  </si>
  <si>
    <t>750067415</t>
  </si>
  <si>
    <t>52560442</t>
  </si>
  <si>
    <t>00295990</t>
  </si>
  <si>
    <t>7/20/2021</t>
  </si>
  <si>
    <t>12/11/2018</t>
  </si>
  <si>
    <t>12/6/2000</t>
  </si>
  <si>
    <t>972013412</t>
  </si>
  <si>
    <t>52560572</t>
  </si>
  <si>
    <t>01014128</t>
  </si>
  <si>
    <t>12/30/2008</t>
  </si>
  <si>
    <t>52624412</t>
  </si>
  <si>
    <t>00216821</t>
  </si>
  <si>
    <t>1/5/2021</t>
  </si>
  <si>
    <t>5/11/1998</t>
  </si>
  <si>
    <t>3980402</t>
  </si>
  <si>
    <t>326091684</t>
  </si>
  <si>
    <t>52627471</t>
  </si>
  <si>
    <t>01051080</t>
  </si>
  <si>
    <t>5/18/2020</t>
  </si>
  <si>
    <t>7/15/2010</t>
  </si>
  <si>
    <t>756932259</t>
  </si>
  <si>
    <t>52656447</t>
  </si>
  <si>
    <t>00193677</t>
  </si>
  <si>
    <t>4/24/2014</t>
  </si>
  <si>
    <t>3/23/1999</t>
  </si>
  <si>
    <t>939530386</t>
  </si>
  <si>
    <t>52656530</t>
  </si>
  <si>
    <t>00593884</t>
  </si>
  <si>
    <t>3/19/2021</t>
  </si>
  <si>
    <t>8/8/2018</t>
  </si>
  <si>
    <t>12/19/2001</t>
  </si>
  <si>
    <t>52743431</t>
  </si>
  <si>
    <t>00233628</t>
  </si>
  <si>
    <t>6/26/2021</t>
  </si>
  <si>
    <t>52743434</t>
  </si>
  <si>
    <t>00707211</t>
  </si>
  <si>
    <t>12/8/2015</t>
  </si>
  <si>
    <t>11/3/1998</t>
  </si>
  <si>
    <t>008509710</t>
  </si>
  <si>
    <t>53017171</t>
  </si>
  <si>
    <t>00336311</t>
  </si>
  <si>
    <t>6/21/2021</t>
  </si>
  <si>
    <t>11/25/2015</t>
  </si>
  <si>
    <t>8/19/2013</t>
  </si>
  <si>
    <t>53022732</t>
  </si>
  <si>
    <t>00766021</t>
  </si>
  <si>
    <t>5/17/2021</t>
  </si>
  <si>
    <t>10/4/2012</t>
  </si>
  <si>
    <t>380536922</t>
  </si>
  <si>
    <t>53041673</t>
  </si>
  <si>
    <t>00676541</t>
  </si>
  <si>
    <t>1/14/2019</t>
  </si>
  <si>
    <t>6/19/2013</t>
  </si>
  <si>
    <t>8/13/1997</t>
  </si>
  <si>
    <t>770847230</t>
  </si>
  <si>
    <t>53073255</t>
  </si>
  <si>
    <t>00904151</t>
  </si>
  <si>
    <t>1/7/2019</t>
  </si>
  <si>
    <t>11/29/2018</t>
  </si>
  <si>
    <t>3/9/1988</t>
  </si>
  <si>
    <t>450151783</t>
  </si>
  <si>
    <t>53075234</t>
  </si>
  <si>
    <t>00162629</t>
  </si>
  <si>
    <t>5/21/2021</t>
  </si>
  <si>
    <t>12/10/2020</t>
  </si>
  <si>
    <t>5/1/2005</t>
  </si>
  <si>
    <t>772900300</t>
  </si>
  <si>
    <t>53104606</t>
  </si>
  <si>
    <t>00027131</t>
  </si>
  <si>
    <t>2/25/2021</t>
  </si>
  <si>
    <t>6/29/2018</t>
  </si>
  <si>
    <t>7/16/1998</t>
  </si>
  <si>
    <t>53066334</t>
  </si>
  <si>
    <t>00974002</t>
  </si>
  <si>
    <t>11/17/2021</t>
  </si>
  <si>
    <t>53126456</t>
  </si>
  <si>
    <t>00884272</t>
  </si>
  <si>
    <t>4/17/2020</t>
  </si>
  <si>
    <t>5/23/2017</t>
  </si>
  <si>
    <t>8/28/2002</t>
  </si>
  <si>
    <t>761311036</t>
  </si>
  <si>
    <t>53131110</t>
  </si>
  <si>
    <t>00217111</t>
  </si>
  <si>
    <t>7/31/2019</t>
  </si>
  <si>
    <t>2/5/2005</t>
  </si>
  <si>
    <t>301442081</t>
  </si>
  <si>
    <t>53134166</t>
  </si>
  <si>
    <t>00575780</t>
  </si>
  <si>
    <t>1/13/2020</t>
  </si>
  <si>
    <t>9/5/2000</t>
  </si>
  <si>
    <t>303052256</t>
  </si>
  <si>
    <t>53112133</t>
  </si>
  <si>
    <t>00112889</t>
  </si>
  <si>
    <t>9/2/2021</t>
  </si>
  <si>
    <t>2/27/2020</t>
  </si>
  <si>
    <t>622491282</t>
  </si>
  <si>
    <t>53150344</t>
  </si>
  <si>
    <t>00576821</t>
  </si>
  <si>
    <t>9/14/2021</t>
  </si>
  <si>
    <t>7/13/1998</t>
  </si>
  <si>
    <t>301018350</t>
  </si>
  <si>
    <t>53156253</t>
  </si>
  <si>
    <t>00443686</t>
  </si>
  <si>
    <t>1/4/2021</t>
  </si>
  <si>
    <t>5/15/2018</t>
  </si>
  <si>
    <t>8/24/1998</t>
  </si>
  <si>
    <t>750244207</t>
  </si>
  <si>
    <t>53156735</t>
  </si>
  <si>
    <t>00117629</t>
  </si>
  <si>
    <t>11/15/2021</t>
  </si>
  <si>
    <t>12/10/2018</t>
  </si>
  <si>
    <t>9/1/2004</t>
  </si>
  <si>
    <t>33842</t>
  </si>
  <si>
    <t>53204056</t>
  </si>
  <si>
    <t>00710657</t>
  </si>
  <si>
    <t>6/3/2015</t>
  </si>
  <si>
    <t>1/4/2007</t>
  </si>
  <si>
    <t>6/30/2021</t>
  </si>
  <si>
    <t>301801037</t>
  </si>
  <si>
    <t>53222044</t>
  </si>
  <si>
    <t>00074889</t>
  </si>
  <si>
    <t>12/20/2019</t>
  </si>
  <si>
    <t>9/11/2015</t>
  </si>
  <si>
    <t>967618803</t>
  </si>
  <si>
    <t>53253551</t>
  </si>
  <si>
    <t>00055001</t>
  </si>
  <si>
    <t>5/13/2020</t>
  </si>
  <si>
    <t>6/1/2017</t>
  </si>
  <si>
    <t>6/19/1989</t>
  </si>
  <si>
    <t>53261624</t>
  </si>
  <si>
    <t>00683752</t>
  </si>
  <si>
    <t>7/20/2020</t>
  </si>
  <si>
    <t>8/17/2017</t>
  </si>
  <si>
    <t>1/18/2008</t>
  </si>
  <si>
    <t>53341045</t>
  </si>
  <si>
    <t>00138428</t>
  </si>
  <si>
    <t>3/3/2021</t>
  </si>
  <si>
    <t>7/16/2018</t>
  </si>
  <si>
    <t>11/15/1993</t>
  </si>
  <si>
    <t>219</t>
  </si>
  <si>
    <t>222</t>
  </si>
  <si>
    <t>233</t>
  </si>
  <si>
    <t>235</t>
  </si>
  <si>
    <t>237</t>
  </si>
  <si>
    <t>238</t>
  </si>
  <si>
    <t>239</t>
  </si>
  <si>
    <t>241</t>
  </si>
  <si>
    <t>243</t>
  </si>
  <si>
    <t>245</t>
  </si>
  <si>
    <t>251</t>
  </si>
  <si>
    <t>253</t>
  </si>
  <si>
    <t>255</t>
  </si>
  <si>
    <t>259</t>
  </si>
  <si>
    <t>264</t>
  </si>
  <si>
    <t>265</t>
  </si>
  <si>
    <t>266</t>
  </si>
  <si>
    <t>267</t>
  </si>
  <si>
    <t>269</t>
  </si>
  <si>
    <t>273</t>
  </si>
  <si>
    <t>280</t>
  </si>
  <si>
    <t>283</t>
  </si>
  <si>
    <t>284</t>
  </si>
  <si>
    <t>287</t>
  </si>
  <si>
    <t>288</t>
  </si>
  <si>
    <t>290</t>
  </si>
  <si>
    <t>294</t>
  </si>
  <si>
    <t>296</t>
  </si>
  <si>
    <t>300</t>
  </si>
  <si>
    <t>301</t>
  </si>
  <si>
    <t>304</t>
  </si>
  <si>
    <t>311</t>
  </si>
  <si>
    <t>312</t>
  </si>
  <si>
    <t>313</t>
  </si>
  <si>
    <t>314</t>
  </si>
  <si>
    <t>315</t>
  </si>
  <si>
    <t>318</t>
  </si>
  <si>
    <t>Serial</t>
  </si>
  <si>
    <t>Reg Country</t>
  </si>
  <si>
    <t>Regn Prefix</t>
  </si>
  <si>
    <t>Old Prefix</t>
  </si>
  <si>
    <t>Country Name</t>
  </si>
  <si>
    <t>Period</t>
  </si>
  <si>
    <t>Remarks</t>
  </si>
  <si>
    <t>A2-</t>
  </si>
  <si>
    <t>VQ-ZE, -ZH</t>
  </si>
  <si>
    <t>Botswana</t>
  </si>
  <si>
    <t>1972-</t>
  </si>
  <si>
    <t>A3-</t>
  </si>
  <si>
    <t>Tonga</t>
  </si>
  <si>
    <t>A40-</t>
  </si>
  <si>
    <t>Oman</t>
  </si>
  <si>
    <t>1974-</t>
  </si>
  <si>
    <t>A5-</t>
  </si>
  <si>
    <t>Bhutan</t>
  </si>
  <si>
    <t>A6-</t>
  </si>
  <si>
    <t>United Arab Emirates</t>
  </si>
  <si>
    <t>1977-</t>
  </si>
  <si>
    <t>A7-</t>
  </si>
  <si>
    <t>Qatar</t>
  </si>
  <si>
    <t>1975-</t>
  </si>
  <si>
    <t>A9C-</t>
  </si>
  <si>
    <t>Bahrain</t>
  </si>
  <si>
    <t>AP-</t>
  </si>
  <si>
    <t>Pakistan</t>
  </si>
  <si>
    <t>1947-</t>
  </si>
  <si>
    <t>B-</t>
  </si>
  <si>
    <t>XT-</t>
  </si>
  <si>
    <t>China (People's Republic of China)</t>
  </si>
  <si>
    <t>B- (4 digits)</t>
  </si>
  <si>
    <t>Taiwan (Republic of China)</t>
  </si>
  <si>
    <t>1949-</t>
  </si>
  <si>
    <t>B- (5 digits)</t>
  </si>
  <si>
    <t>B-H</t>
  </si>
  <si>
    <t>VR-H</t>
  </si>
  <si>
    <t>China, Hong Kong</t>
  </si>
  <si>
    <t>w.e.f. 01/07/1997</t>
  </si>
  <si>
    <t>B-K</t>
  </si>
  <si>
    <t>B-L</t>
  </si>
  <si>
    <t>B-M</t>
  </si>
  <si>
    <t>CS-M</t>
  </si>
  <si>
    <t>China, Macau</t>
  </si>
  <si>
    <t>1999-</t>
  </si>
  <si>
    <t>w.e.f. 20/12/1999</t>
  </si>
  <si>
    <t>C-</t>
  </si>
  <si>
    <t>CF-</t>
  </si>
  <si>
    <t>Canada</t>
  </si>
  <si>
    <t>C2-</t>
  </si>
  <si>
    <t>Naura</t>
  </si>
  <si>
    <t>1971-</t>
  </si>
  <si>
    <t>C3-</t>
  </si>
  <si>
    <t>Andorra</t>
  </si>
  <si>
    <t>C5-</t>
  </si>
  <si>
    <t>VP-X</t>
  </si>
  <si>
    <t>The Gambia</t>
  </si>
  <si>
    <t>1978-</t>
  </si>
  <si>
    <t>C6-</t>
  </si>
  <si>
    <t>VP-B</t>
  </si>
  <si>
    <t>Bahamas</t>
  </si>
  <si>
    <t>C9-</t>
  </si>
  <si>
    <t>CR-A, CR-B</t>
  </si>
  <si>
    <t>Mozambique</t>
  </si>
  <si>
    <t>CC-</t>
  </si>
  <si>
    <t>Chile</t>
  </si>
  <si>
    <t>1929-</t>
  </si>
  <si>
    <t>CN-</t>
  </si>
  <si>
    <t>Morocco</t>
  </si>
  <si>
    <t>1952-</t>
  </si>
  <si>
    <t>CP-</t>
  </si>
  <si>
    <t>CB-</t>
  </si>
  <si>
    <t>Bolivia</t>
  </si>
  <si>
    <t>1954-</t>
  </si>
  <si>
    <t>CS-</t>
  </si>
  <si>
    <t>CR-</t>
  </si>
  <si>
    <t>Portugal</t>
  </si>
  <si>
    <t>CU-</t>
  </si>
  <si>
    <t>Cuba</t>
  </si>
  <si>
    <t>1945-</t>
  </si>
  <si>
    <t>CX</t>
  </si>
  <si>
    <t>Christmas Islands</t>
  </si>
  <si>
    <t>CX-</t>
  </si>
  <si>
    <t>Uruguay</t>
  </si>
  <si>
    <t>D-</t>
  </si>
  <si>
    <t>DM-, DDR-</t>
  </si>
  <si>
    <t>Germany</t>
  </si>
  <si>
    <t>D2-</t>
  </si>
  <si>
    <t>CR-L</t>
  </si>
  <si>
    <t>Angola</t>
  </si>
  <si>
    <t>D4-</t>
  </si>
  <si>
    <t>CR-C</t>
  </si>
  <si>
    <t>Cape Verde Islands</t>
  </si>
  <si>
    <t>D6-</t>
  </si>
  <si>
    <t>Comores</t>
  </si>
  <si>
    <t>DQ-</t>
  </si>
  <si>
    <t>VQ-F</t>
  </si>
  <si>
    <t>Fiji</t>
  </si>
  <si>
    <t>E3-</t>
  </si>
  <si>
    <t>Eritrea</t>
  </si>
  <si>
    <t>E5-</t>
  </si>
  <si>
    <t>Cook Islands</t>
  </si>
  <si>
    <t>E7-</t>
  </si>
  <si>
    <t>YU-,T9-</t>
  </si>
  <si>
    <t>Bosnia Hercegovina</t>
  </si>
  <si>
    <t>EC-</t>
  </si>
  <si>
    <t>M</t>
  </si>
  <si>
    <t>Spain</t>
  </si>
  <si>
    <t>EI-</t>
  </si>
  <si>
    <t>Ireland</t>
  </si>
  <si>
    <t>Also EJ- but not used</t>
  </si>
  <si>
    <t>EK-</t>
  </si>
  <si>
    <t>CCCP-</t>
  </si>
  <si>
    <t>Armenia</t>
  </si>
  <si>
    <t>EL-</t>
  </si>
  <si>
    <t>LI-</t>
  </si>
  <si>
    <t>Liberia</t>
  </si>
  <si>
    <t>EP-</t>
  </si>
  <si>
    <t>RV-</t>
  </si>
  <si>
    <t>Iran</t>
  </si>
  <si>
    <t>1944-</t>
  </si>
  <si>
    <t>ER-</t>
  </si>
  <si>
    <t>Moldova, Rep. of</t>
  </si>
  <si>
    <t>ES-</t>
  </si>
  <si>
    <t>Estonia</t>
  </si>
  <si>
    <t>ET-</t>
  </si>
  <si>
    <t>Ethiopia</t>
  </si>
  <si>
    <t>EW-</t>
  </si>
  <si>
    <t>Belarus</t>
  </si>
  <si>
    <t>EX-</t>
  </si>
  <si>
    <t>Kyrgyzstan</t>
  </si>
  <si>
    <t>EY-</t>
  </si>
  <si>
    <t>Tajikistan</t>
  </si>
  <si>
    <t>EZ-</t>
  </si>
  <si>
    <t>Turkmenistan</t>
  </si>
  <si>
    <t>F-</t>
  </si>
  <si>
    <t>France</t>
  </si>
  <si>
    <t>F-O</t>
  </si>
  <si>
    <t>Reunion Island</t>
  </si>
  <si>
    <t>F-OD</t>
  </si>
  <si>
    <t>New Caledonia</t>
  </si>
  <si>
    <t>F-OG</t>
  </si>
  <si>
    <t>Guadeloupe</t>
  </si>
  <si>
    <t>Martinique</t>
  </si>
  <si>
    <t>F-OH</t>
  </si>
  <si>
    <t>Tahiti</t>
  </si>
  <si>
    <t>G-</t>
  </si>
  <si>
    <t>United Kingdom</t>
  </si>
  <si>
    <t>GL-</t>
  </si>
  <si>
    <t>Greenland</t>
  </si>
  <si>
    <t>H4-</t>
  </si>
  <si>
    <t>VP-P</t>
  </si>
  <si>
    <t>Solomon Islands</t>
  </si>
  <si>
    <t>HA-</t>
  </si>
  <si>
    <t>Hungary</t>
  </si>
  <si>
    <t>1935-</t>
  </si>
  <si>
    <t>HB-</t>
  </si>
  <si>
    <t>CH-</t>
  </si>
  <si>
    <t>Switzerland</t>
  </si>
  <si>
    <t>HC-</t>
  </si>
  <si>
    <t>Ecuador</t>
  </si>
  <si>
    <t>HH-</t>
  </si>
  <si>
    <t>Haiti</t>
  </si>
  <si>
    <t>HI-</t>
  </si>
  <si>
    <t>Dominican Republic</t>
  </si>
  <si>
    <t>HK-</t>
  </si>
  <si>
    <t>Colombia</t>
  </si>
  <si>
    <t>1946-</t>
  </si>
  <si>
    <t>HL</t>
  </si>
  <si>
    <t>Korea, Rep. of</t>
  </si>
  <si>
    <t>1948-</t>
  </si>
  <si>
    <t>HP-</t>
  </si>
  <si>
    <t>RX-</t>
  </si>
  <si>
    <t>Panama</t>
  </si>
  <si>
    <t>HR-</t>
  </si>
  <si>
    <t>XH-</t>
  </si>
  <si>
    <t>Honduras</t>
  </si>
  <si>
    <t>1961-</t>
  </si>
  <si>
    <t>HS-</t>
  </si>
  <si>
    <t>Thailand</t>
  </si>
  <si>
    <t>HV-</t>
  </si>
  <si>
    <t>Vatican City</t>
  </si>
  <si>
    <t>HZ-</t>
  </si>
  <si>
    <t>UH-</t>
  </si>
  <si>
    <t>Saudi Arabia</t>
  </si>
  <si>
    <t>I-</t>
  </si>
  <si>
    <t>Italy</t>
  </si>
  <si>
    <t>J2-</t>
  </si>
  <si>
    <t>Djibouti</t>
  </si>
  <si>
    <t>J3-</t>
  </si>
  <si>
    <t>VQ-G</t>
  </si>
  <si>
    <t>Grenada</t>
  </si>
  <si>
    <t>J5-</t>
  </si>
  <si>
    <t>CR-G</t>
  </si>
  <si>
    <t>Guinea Bissau</t>
  </si>
  <si>
    <t>J6-</t>
  </si>
  <si>
    <t>VQ-L</t>
  </si>
  <si>
    <t>St. Lucia</t>
  </si>
  <si>
    <t>J7-</t>
  </si>
  <si>
    <t>Dominica</t>
  </si>
  <si>
    <t>J8-</t>
  </si>
  <si>
    <t>VP-V</t>
  </si>
  <si>
    <t>St. Vincent and Grenadines</t>
  </si>
  <si>
    <t>JA</t>
  </si>
  <si>
    <t>J</t>
  </si>
  <si>
    <t>Japan</t>
  </si>
  <si>
    <t>JY-</t>
  </si>
  <si>
    <t>Jordan</t>
  </si>
  <si>
    <t>LN-</t>
  </si>
  <si>
    <t>Norway</t>
  </si>
  <si>
    <t>1931-</t>
  </si>
  <si>
    <t>LQ-</t>
  </si>
  <si>
    <t>Argentina (Government)</t>
  </si>
  <si>
    <t>1932-</t>
  </si>
  <si>
    <t>LV-</t>
  </si>
  <si>
    <t>R-</t>
  </si>
  <si>
    <t>Argentina</t>
  </si>
  <si>
    <t>LX-</t>
  </si>
  <si>
    <t>UL-</t>
  </si>
  <si>
    <t>Luxembourg</t>
  </si>
  <si>
    <t>LY-</t>
  </si>
  <si>
    <t>Lithuania</t>
  </si>
  <si>
    <t>LZ-</t>
  </si>
  <si>
    <t>Bulgaria</t>
  </si>
  <si>
    <t>M-</t>
  </si>
  <si>
    <t>Isle of Man</t>
  </si>
  <si>
    <t>2007-</t>
  </si>
  <si>
    <t>MT-</t>
  </si>
  <si>
    <t>Mongolia</t>
  </si>
  <si>
    <t>N</t>
  </si>
  <si>
    <t>NC,NL,NR.NS,NX</t>
  </si>
  <si>
    <t>United States of America</t>
  </si>
  <si>
    <t>OB-</t>
  </si>
  <si>
    <t>OA-</t>
  </si>
  <si>
    <t>Peru</t>
  </si>
  <si>
    <t>1950-</t>
  </si>
  <si>
    <t>OD-</t>
  </si>
  <si>
    <t>LR-</t>
  </si>
  <si>
    <t>Lebanon</t>
  </si>
  <si>
    <t>OE-</t>
  </si>
  <si>
    <t>A-</t>
  </si>
  <si>
    <t>Austria</t>
  </si>
  <si>
    <t>OH-</t>
  </si>
  <si>
    <t>K-S</t>
  </si>
  <si>
    <t>Finland</t>
  </si>
  <si>
    <t>OK-</t>
  </si>
  <si>
    <t>Czech Republic</t>
  </si>
  <si>
    <t>1993-</t>
  </si>
  <si>
    <t>w.e.f. 01/01/1993.</t>
  </si>
  <si>
    <t>OM-</t>
  </si>
  <si>
    <t>Slovakia</t>
  </si>
  <si>
    <t>OO-</t>
  </si>
  <si>
    <t>Belgium</t>
  </si>
  <si>
    <t>OY-</t>
  </si>
  <si>
    <t>Denmark</t>
  </si>
  <si>
    <t>P-</t>
  </si>
  <si>
    <t>Korea, Dem. People's Rep. of</t>
  </si>
  <si>
    <t>P2-</t>
  </si>
  <si>
    <t>Papua New Guinea</t>
  </si>
  <si>
    <t>P4-</t>
  </si>
  <si>
    <t>Aruba</t>
  </si>
  <si>
    <t>PH-</t>
  </si>
  <si>
    <t>Netherlands</t>
  </si>
  <si>
    <t>PJ-</t>
  </si>
  <si>
    <t>Nehterlands Antilles</t>
  </si>
  <si>
    <t>PK-</t>
  </si>
  <si>
    <t>Indonesia</t>
  </si>
  <si>
    <t>PP-</t>
  </si>
  <si>
    <t>Brazil</t>
  </si>
  <si>
    <t>PR-</t>
  </si>
  <si>
    <t>PT-</t>
  </si>
  <si>
    <t>PZ-</t>
  </si>
  <si>
    <t>Suriname</t>
  </si>
  <si>
    <t>RA-</t>
  </si>
  <si>
    <t>Russian Federation</t>
  </si>
  <si>
    <t>RDPL-</t>
  </si>
  <si>
    <t>F-L, XW-</t>
  </si>
  <si>
    <t>Lao</t>
  </si>
  <si>
    <t>RF-</t>
  </si>
  <si>
    <t>Russian Federation (State owned aircraft)</t>
  </si>
  <si>
    <t>RP-</t>
  </si>
  <si>
    <t>PI-</t>
  </si>
  <si>
    <t>Philippines</t>
  </si>
  <si>
    <t>S2-</t>
  </si>
  <si>
    <t>Bangladesh</t>
  </si>
  <si>
    <t>S3-</t>
  </si>
  <si>
    <t>S5-</t>
  </si>
  <si>
    <t>SL-</t>
  </si>
  <si>
    <t>Slovenia</t>
  </si>
  <si>
    <t>S7-</t>
  </si>
  <si>
    <t>VQ-S</t>
  </si>
  <si>
    <t>Seychelles</t>
  </si>
  <si>
    <t>S9-</t>
  </si>
  <si>
    <t>CR-S</t>
  </si>
  <si>
    <t>Sao Tome and Principe</t>
  </si>
  <si>
    <t>SE-</t>
  </si>
  <si>
    <t>Sweden</t>
  </si>
  <si>
    <t>SP-</t>
  </si>
  <si>
    <t>Poland</t>
  </si>
  <si>
    <t>ST-</t>
  </si>
  <si>
    <t>SN-</t>
  </si>
  <si>
    <t>Sudan</t>
  </si>
  <si>
    <t>1959-</t>
  </si>
  <si>
    <t>SU-</t>
  </si>
  <si>
    <t>Egypt</t>
  </si>
  <si>
    <t>SX-</t>
  </si>
  <si>
    <t>Greece</t>
  </si>
  <si>
    <t>T3-</t>
  </si>
  <si>
    <t>Kiribati</t>
  </si>
  <si>
    <t>T7-</t>
  </si>
  <si>
    <t>San Marino</t>
  </si>
  <si>
    <t>TC-</t>
  </si>
  <si>
    <t>Turkey</t>
  </si>
  <si>
    <t>TF-</t>
  </si>
  <si>
    <t>Iceland</t>
  </si>
  <si>
    <t>1937-</t>
  </si>
  <si>
    <t>TG-</t>
  </si>
  <si>
    <t>LG-</t>
  </si>
  <si>
    <t>Guatemala</t>
  </si>
  <si>
    <t>TI-</t>
  </si>
  <si>
    <t>Costa Rica</t>
  </si>
  <si>
    <t>TJ-</t>
  </si>
  <si>
    <t>F-O, VR-N</t>
  </si>
  <si>
    <t>Cameroon</t>
  </si>
  <si>
    <t>1960-</t>
  </si>
  <si>
    <t>TL-</t>
  </si>
  <si>
    <t>Central African Republic</t>
  </si>
  <si>
    <t>TN-</t>
  </si>
  <si>
    <t>Congo</t>
  </si>
  <si>
    <t>TR-</t>
  </si>
  <si>
    <t>Gabon</t>
  </si>
  <si>
    <t>TS-</t>
  </si>
  <si>
    <t>Tunisia</t>
  </si>
  <si>
    <t>1956-</t>
  </si>
  <si>
    <t>TT-</t>
  </si>
  <si>
    <t>Chad</t>
  </si>
  <si>
    <t>TU-</t>
  </si>
  <si>
    <t>Cote D'Ivoire</t>
  </si>
  <si>
    <t>TY-</t>
  </si>
  <si>
    <t>Benin</t>
  </si>
  <si>
    <t>TZ-</t>
  </si>
  <si>
    <t>Mali</t>
  </si>
  <si>
    <t>UK-</t>
  </si>
  <si>
    <t>Uzbekistan</t>
  </si>
  <si>
    <t>UN-</t>
  </si>
  <si>
    <t>Kazakhstan</t>
  </si>
  <si>
    <t>UP-</t>
  </si>
  <si>
    <t>2008-</t>
  </si>
  <si>
    <t>UR-</t>
  </si>
  <si>
    <t>Ukraine</t>
  </si>
  <si>
    <t>V2-</t>
  </si>
  <si>
    <t>VP-L</t>
  </si>
  <si>
    <t>Antigua</t>
  </si>
  <si>
    <t>V3-</t>
  </si>
  <si>
    <t>VP-H</t>
  </si>
  <si>
    <t>Belize</t>
  </si>
  <si>
    <t>V4-</t>
  </si>
  <si>
    <t>VP-LKA-LLZ</t>
  </si>
  <si>
    <t>St. Kitts and Nevis</t>
  </si>
  <si>
    <t>V5-</t>
  </si>
  <si>
    <t>Namibia</t>
  </si>
  <si>
    <t>V7-</t>
  </si>
  <si>
    <t>Marshall Islands</t>
  </si>
  <si>
    <t>V8-</t>
  </si>
  <si>
    <t>VR-U</t>
  </si>
  <si>
    <t>Brunei</t>
  </si>
  <si>
    <t>VH-</t>
  </si>
  <si>
    <t>Australia</t>
  </si>
  <si>
    <t>VN-</t>
  </si>
  <si>
    <t>XV-</t>
  </si>
  <si>
    <t>Vietnam</t>
  </si>
  <si>
    <t>VR-B</t>
  </si>
  <si>
    <t>Bermuda</t>
  </si>
  <si>
    <t>VQ-B</t>
  </si>
  <si>
    <t>VP-C</t>
  </si>
  <si>
    <t>VR-C</t>
  </si>
  <si>
    <t>Cayman Islands</t>
  </si>
  <si>
    <t>VP-F</t>
  </si>
  <si>
    <t>Falkland Islands</t>
  </si>
  <si>
    <t>VP-LMA-LUZ</t>
  </si>
  <si>
    <t>Montserrat</t>
  </si>
  <si>
    <t>VP-LV</t>
  </si>
  <si>
    <t>British Virgin Islands</t>
  </si>
  <si>
    <t>VQ-H</t>
  </si>
  <si>
    <t>St. Helena</t>
  </si>
  <si>
    <t>VQ-T</t>
  </si>
  <si>
    <t>Turks and Caicos Islands</t>
  </si>
  <si>
    <t>VT-</t>
  </si>
  <si>
    <t>India</t>
  </si>
  <si>
    <t>1930-</t>
  </si>
  <si>
    <t>XA-</t>
  </si>
  <si>
    <t>Mexico</t>
  </si>
  <si>
    <t>Commercial</t>
  </si>
  <si>
    <t>XB-</t>
  </si>
  <si>
    <t>Private</t>
  </si>
  <si>
    <t>XC-</t>
  </si>
  <si>
    <t>Government</t>
  </si>
  <si>
    <t>Burkina Faso</t>
  </si>
  <si>
    <t>XU-</t>
  </si>
  <si>
    <t>F-KH, KW-</t>
  </si>
  <si>
    <t>Kampuchea</t>
  </si>
  <si>
    <t>XY-</t>
  </si>
  <si>
    <t>Myanmar</t>
  </si>
  <si>
    <t>XZ-</t>
  </si>
  <si>
    <t>YA-</t>
  </si>
  <si>
    <t>Afghanistan</t>
  </si>
  <si>
    <t>YI-</t>
  </si>
  <si>
    <t>Iraq</t>
  </si>
  <si>
    <t>YJ-</t>
  </si>
  <si>
    <t>Vanuatu</t>
  </si>
  <si>
    <t>YK-</t>
  </si>
  <si>
    <t>Syria</t>
  </si>
  <si>
    <t>YL-</t>
  </si>
  <si>
    <t>Latvia</t>
  </si>
  <si>
    <t>YN-</t>
  </si>
  <si>
    <t>AN-</t>
  </si>
  <si>
    <t>Nicaragua</t>
  </si>
  <si>
    <t>YR-</t>
  </si>
  <si>
    <t>CV-</t>
  </si>
  <si>
    <t>Romania</t>
  </si>
  <si>
    <t>1936-</t>
  </si>
  <si>
    <t>YS-</t>
  </si>
  <si>
    <t>El Salvador</t>
  </si>
  <si>
    <t>1939-</t>
  </si>
  <si>
    <t>YU-</t>
  </si>
  <si>
    <t>Serbria</t>
  </si>
  <si>
    <t>Formerly Yugoslavia, then Formerly Serbia and Montenegro</t>
  </si>
  <si>
    <t>YV-</t>
  </si>
  <si>
    <t>Venezuela</t>
  </si>
  <si>
    <t>Z-</t>
  </si>
  <si>
    <t>VP-W, VP-Y</t>
  </si>
  <si>
    <t>Zimbabwe</t>
  </si>
  <si>
    <t>Z3-</t>
  </si>
  <si>
    <t>Macedonia</t>
  </si>
  <si>
    <t>ZA-</t>
  </si>
  <si>
    <t>Albania</t>
  </si>
  <si>
    <t>ZJ-</t>
  </si>
  <si>
    <t>Jersey</t>
  </si>
  <si>
    <t>2015-</t>
  </si>
  <si>
    <t>ZK-</t>
  </si>
  <si>
    <t>New Zealand</t>
  </si>
  <si>
    <t>ZL-</t>
  </si>
  <si>
    <t>ZP-</t>
  </si>
  <si>
    <t>Paraguay</t>
  </si>
  <si>
    <t>ZS-</t>
  </si>
  <si>
    <t>South Africa</t>
  </si>
  <si>
    <t>ZT-</t>
  </si>
  <si>
    <t>ZU-</t>
  </si>
  <si>
    <t>2-</t>
  </si>
  <si>
    <t>Guernsey</t>
  </si>
  <si>
    <t>2013-</t>
  </si>
  <si>
    <t>3A-</t>
  </si>
  <si>
    <t>CZ, MC</t>
  </si>
  <si>
    <t>Monaco</t>
  </si>
  <si>
    <t>3B-</t>
  </si>
  <si>
    <t>VQ-M</t>
  </si>
  <si>
    <t>Mauritius</t>
  </si>
  <si>
    <t>1968-</t>
  </si>
  <si>
    <t>3C-</t>
  </si>
  <si>
    <t>VQ-ZI</t>
  </si>
  <si>
    <t>Equatorial Guinea</t>
  </si>
  <si>
    <t>3D-</t>
  </si>
  <si>
    <t>Swaziland</t>
  </si>
  <si>
    <t>3X-</t>
  </si>
  <si>
    <t>Guinea</t>
  </si>
  <si>
    <t>1958-</t>
  </si>
  <si>
    <t>4K-</t>
  </si>
  <si>
    <t>Azerbaijan</t>
  </si>
  <si>
    <t>4L-</t>
  </si>
  <si>
    <t>Georgia</t>
  </si>
  <si>
    <t>4O-</t>
  </si>
  <si>
    <t>Montenegro</t>
  </si>
  <si>
    <t>4R-</t>
  </si>
  <si>
    <t>VP-C, CY-</t>
  </si>
  <si>
    <t>Sri Lanka</t>
  </si>
  <si>
    <t>4X-</t>
  </si>
  <si>
    <t>Israel</t>
  </si>
  <si>
    <t>5A-</t>
  </si>
  <si>
    <t>Libya</t>
  </si>
  <si>
    <t>1951-</t>
  </si>
  <si>
    <t>5B-</t>
  </si>
  <si>
    <t>VQ-C</t>
  </si>
  <si>
    <t>Cyprus</t>
  </si>
  <si>
    <t>5H-</t>
  </si>
  <si>
    <t>VP-Z</t>
  </si>
  <si>
    <t>Tanzania</t>
  </si>
  <si>
    <t>1964-</t>
  </si>
  <si>
    <t>5N-</t>
  </si>
  <si>
    <t>VR-N</t>
  </si>
  <si>
    <t>Nigeria</t>
  </si>
  <si>
    <t>5R-</t>
  </si>
  <si>
    <t>Madagascar</t>
  </si>
  <si>
    <t>5T-</t>
  </si>
  <si>
    <t>Mauritania</t>
  </si>
  <si>
    <t>5U-</t>
  </si>
  <si>
    <t>Niger</t>
  </si>
  <si>
    <t>5V-</t>
  </si>
  <si>
    <t>Togo</t>
  </si>
  <si>
    <t>1976-</t>
  </si>
  <si>
    <t>5W-</t>
  </si>
  <si>
    <t>Samoa</t>
  </si>
  <si>
    <t>1962-</t>
  </si>
  <si>
    <t>5X-</t>
  </si>
  <si>
    <t>VP-U</t>
  </si>
  <si>
    <t>Uganda</t>
  </si>
  <si>
    <t>5Y-</t>
  </si>
  <si>
    <t>VP-K</t>
  </si>
  <si>
    <t>Kenya</t>
  </si>
  <si>
    <t>1963-</t>
  </si>
  <si>
    <t>6O-</t>
  </si>
  <si>
    <t>6OS-</t>
  </si>
  <si>
    <t>Somalia</t>
  </si>
  <si>
    <t>1969-</t>
  </si>
  <si>
    <t>6V-</t>
  </si>
  <si>
    <t>Senegal</t>
  </si>
  <si>
    <t>6W-</t>
  </si>
  <si>
    <t>(Military)</t>
  </si>
  <si>
    <t>6Y-</t>
  </si>
  <si>
    <t>VP-J</t>
  </si>
  <si>
    <t>Jamaica</t>
  </si>
  <si>
    <t>7O-</t>
  </si>
  <si>
    <t>YE-, 4W-</t>
  </si>
  <si>
    <t>Yemen</t>
  </si>
  <si>
    <t>7P-</t>
  </si>
  <si>
    <t>VQ-ZA,-ZD</t>
  </si>
  <si>
    <t>Lesotho</t>
  </si>
  <si>
    <t>1967-</t>
  </si>
  <si>
    <t>7Q-</t>
  </si>
  <si>
    <t>VP-Y</t>
  </si>
  <si>
    <t>Malawi</t>
  </si>
  <si>
    <t>7T-</t>
  </si>
  <si>
    <t>Algeria</t>
  </si>
  <si>
    <t>8P-</t>
  </si>
  <si>
    <t>Barbados</t>
  </si>
  <si>
    <t>8Q-</t>
  </si>
  <si>
    <t>Maldives</t>
  </si>
  <si>
    <t>8R-</t>
  </si>
  <si>
    <t>VP-G</t>
  </si>
  <si>
    <t>Guyana</t>
  </si>
  <si>
    <t>9A-</t>
  </si>
  <si>
    <t>RC-</t>
  </si>
  <si>
    <t>Croatia</t>
  </si>
  <si>
    <t>9G-</t>
  </si>
  <si>
    <t>VP-A</t>
  </si>
  <si>
    <t>Ghana</t>
  </si>
  <si>
    <t>1957-</t>
  </si>
  <si>
    <t>9H-</t>
  </si>
  <si>
    <t>VP-M</t>
  </si>
  <si>
    <t>Malta</t>
  </si>
  <si>
    <t>9J-</t>
  </si>
  <si>
    <t>Zambia</t>
  </si>
  <si>
    <t>9K-</t>
  </si>
  <si>
    <t>K-</t>
  </si>
  <si>
    <t>Kuwait</t>
  </si>
  <si>
    <t>9L-</t>
  </si>
  <si>
    <t>VR-L</t>
  </si>
  <si>
    <t>Sierra Leone</t>
  </si>
  <si>
    <t>9M-</t>
  </si>
  <si>
    <t>VR-J, VR-O, VR-R</t>
  </si>
  <si>
    <t>Malaysia</t>
  </si>
  <si>
    <t>9N-</t>
  </si>
  <si>
    <t>Nepal</t>
  </si>
  <si>
    <t>9Q-</t>
  </si>
  <si>
    <t>9O-</t>
  </si>
  <si>
    <t>Zaire</t>
  </si>
  <si>
    <t>1966-</t>
  </si>
  <si>
    <t>9U-</t>
  </si>
  <si>
    <t>BR-</t>
  </si>
  <si>
    <t>Burundi</t>
  </si>
  <si>
    <t>9V-</t>
  </si>
  <si>
    <t>VR-S</t>
  </si>
  <si>
    <t>Singapore</t>
  </si>
  <si>
    <t>1970-</t>
  </si>
  <si>
    <t>9XR-</t>
  </si>
  <si>
    <t>Rwanda</t>
  </si>
  <si>
    <t>9Y-</t>
  </si>
  <si>
    <t>VP-T</t>
  </si>
  <si>
    <t>Trinidad and Tobago</t>
  </si>
  <si>
    <t>1965-</t>
  </si>
  <si>
    <t>MARK_LINK</t>
  </si>
  <si>
    <t>FULL_NAME</t>
  </si>
  <si>
    <t>TRADE_NAME</t>
  </si>
  <si>
    <t>STREET_NAME</t>
  </si>
  <si>
    <t>STREET_NAME2</t>
  </si>
  <si>
    <t>PROVINCE_OR_STATE_E</t>
  </si>
  <si>
    <t>PROVINCE_OR_STATE_F</t>
  </si>
  <si>
    <t>POSTAL_CODE</t>
  </si>
  <si>
    <t>COUNTRY_E</t>
  </si>
  <si>
    <t>COUNTRY_F</t>
  </si>
  <si>
    <t>TYPE_OF_OWNER_E</t>
  </si>
  <si>
    <t>TYPE_OF_OWNER_F</t>
  </si>
  <si>
    <t>ACTIVE_FLAG</t>
  </si>
  <si>
    <t>CARE_OF</t>
  </si>
  <si>
    <t>REGION_E</t>
  </si>
  <si>
    <t>REGION_F</t>
  </si>
  <si>
    <t>OWNER_NAME_OLD_FORMAT</t>
  </si>
  <si>
    <t>MAIL_RECIPIENT</t>
  </si>
  <si>
    <t>TRIMMED_MARK</t>
  </si>
  <si>
    <t>FBBV</t>
  </si>
  <si>
    <t>Kenn Borek Air Ltd</t>
  </si>
  <si>
    <t>120-290 McTavish Rd NE</t>
  </si>
  <si>
    <t>Calgary</t>
  </si>
  <si>
    <t>Alberta</t>
  </si>
  <si>
    <t>T2E7G5</t>
  </si>
  <si>
    <t>CANADA</t>
  </si>
  <si>
    <t>Entity</t>
  </si>
  <si>
    <t>une personne morale</t>
  </si>
  <si>
    <t>A</t>
  </si>
  <si>
    <t>Prairie and Northern</t>
  </si>
  <si>
    <t>Prairies et Nord</t>
  </si>
  <si>
    <t>Y</t>
  </si>
  <si>
    <t>FDLY</t>
  </si>
  <si>
    <t>Commonwealth Air Training Ltd.</t>
  </si>
  <si>
    <t>460 St. Laurent Blvd, Apt 212</t>
  </si>
  <si>
    <t>Ottawa</t>
  </si>
  <si>
    <t>Ontario</t>
  </si>
  <si>
    <t>K1K4Z2</t>
  </si>
  <si>
    <t>FEPH</t>
  </si>
  <si>
    <t>Colin Chester Cumming</t>
  </si>
  <si>
    <t>2569 Swale Road</t>
  </si>
  <si>
    <t>Greely</t>
  </si>
  <si>
    <t>K4P1N2</t>
  </si>
  <si>
    <t>Individual</t>
  </si>
  <si>
    <t>une personne physique</t>
  </si>
  <si>
    <t>Cumming,Colin C</t>
  </si>
  <si>
    <t>FGFY</t>
  </si>
  <si>
    <t>John M Bennetto</t>
  </si>
  <si>
    <t>301 Mary Street</t>
  </si>
  <si>
    <t>Dutton</t>
  </si>
  <si>
    <t>N0L1J0</t>
  </si>
  <si>
    <t>Bennetto,John M</t>
  </si>
  <si>
    <t>FMDN</t>
  </si>
  <si>
    <t>Sunwest Aviation Ltd.</t>
  </si>
  <si>
    <t>217 Aero Court NE</t>
  </si>
  <si>
    <t>T2E7C6</t>
  </si>
  <si>
    <t>FODL</t>
  </si>
  <si>
    <t>Air Creebec Inc.</t>
  </si>
  <si>
    <t>R.R.#2, Timmins Airport</t>
  </si>
  <si>
    <t>Timmins</t>
  </si>
  <si>
    <t>P4N7C3</t>
  </si>
  <si>
    <t>FREE</t>
  </si>
  <si>
    <t>Fast Air Ltd.</t>
  </si>
  <si>
    <t>80 Hangar Line Road</t>
  </si>
  <si>
    <t>Winnipeg</t>
  </si>
  <si>
    <t>Manitoba</t>
  </si>
  <si>
    <t>R3J3Y7</t>
  </si>
  <si>
    <t>FTXX</t>
  </si>
  <si>
    <t>6404805 Manitoba Ltd.</t>
  </si>
  <si>
    <t>10 Hangar Line Road</t>
  </si>
  <si>
    <t>FWXR</t>
  </si>
  <si>
    <t>Hamilton Jetport Limited (Jetport)</t>
  </si>
  <si>
    <t>Jetport</t>
  </si>
  <si>
    <t>520-9300 Airport Road</t>
  </si>
  <si>
    <t>Mount Hope</t>
  </si>
  <si>
    <t>L0R1W0</t>
  </si>
  <si>
    <t>Hamilton Jetport Limited</t>
  </si>
  <si>
    <t>GHAQ</t>
  </si>
  <si>
    <t>Harbour Air Ltd</t>
  </si>
  <si>
    <t>4760 Inglis Drive</t>
  </si>
  <si>
    <t>Richmond</t>
  </si>
  <si>
    <t>British Columbia</t>
  </si>
  <si>
    <t>Colombie-Britannique</t>
  </si>
  <si>
    <t>V7B1W4</t>
  </si>
  <si>
    <t>Pacific</t>
  </si>
  <si>
    <t>Pacifique</t>
  </si>
  <si>
    <t>National Reg</t>
  </si>
  <si>
    <t>Pacific Flight Services Pte Ltd</t>
  </si>
  <si>
    <t>pacificflightservices.com</t>
  </si>
  <si>
    <t>Wentworthville</t>
  </si>
  <si>
    <t>NSW</t>
  </si>
  <si>
    <t>careflight.org</t>
  </si>
  <si>
    <t>Careflight</t>
  </si>
  <si>
    <t>rzdata</t>
  </si>
  <si>
    <t>TESTA PATRIMONIAL EIRELI</t>
  </si>
  <si>
    <t>AIR TAXI OPERATION DENIED</t>
  </si>
  <si>
    <t>ULTRAPAR S/A</t>
  </si>
  <si>
    <t xml:space="preserve">AMBEV S.A </t>
  </si>
  <si>
    <t>PR-SMG</t>
  </si>
  <si>
    <t xml:space="preserve">SAMOS PARTICIPACOES LTDA AND OTHER </t>
  </si>
  <si>
    <t xml:space="preserve">EXTRATIVA MINERAL S.A </t>
  </si>
  <si>
    <t xml:space="preserve">SOTAN - SOCIEDADE DE TÁXI AÉREO DO NORDESTE LTDA </t>
  </si>
  <si>
    <t>EF INVESTIMENTOS E PARTICIPAÇÕES LTDA</t>
  </si>
  <si>
    <t>PS-CMP</t>
  </si>
  <si>
    <t>PS-</t>
  </si>
  <si>
    <t>CARDAL AKTIENGESELLSCHAFT</t>
  </si>
  <si>
    <t>https://www.monetas.ch/en/647/Company-data.htm?subj=1980193</t>
  </si>
  <si>
    <t>http://woodair.net/Register%20Manx/ManxRegister901.htm</t>
  </si>
  <si>
    <t>DNB Key People</t>
  </si>
  <si>
    <t>https://www.corporationwiki.com/p/3459mm/4-love-of-flight-llc</t>
  </si>
  <si>
    <t>N375AB</t>
  </si>
  <si>
    <t>N360AV</t>
  </si>
  <si>
    <t>N787BN</t>
  </si>
  <si>
    <t>N480JJ</t>
  </si>
  <si>
    <t>N123QU</t>
  </si>
  <si>
    <t>N508RP</t>
  </si>
  <si>
    <t>N530LD</t>
  </si>
  <si>
    <t>N922LR</t>
  </si>
  <si>
    <t>N100GX</t>
  </si>
  <si>
    <t>N928ST</t>
  </si>
  <si>
    <t>N553CB</t>
  </si>
  <si>
    <t>N151PW</t>
  </si>
  <si>
    <t>N10RZ</t>
  </si>
  <si>
    <t>N285GA</t>
  </si>
  <si>
    <t>N8821C</t>
  </si>
  <si>
    <t>N20TW</t>
  </si>
  <si>
    <t>N819AM</t>
  </si>
  <si>
    <t>GQRA</t>
  </si>
  <si>
    <t>WP01 - Van Nuys (VNY)</t>
  </si>
  <si>
    <t>ABFA</t>
  </si>
  <si>
    <t>BKEA</t>
  </si>
  <si>
    <t>6JPA</t>
  </si>
  <si>
    <t>EA68 - Charlotte (CLT)</t>
  </si>
  <si>
    <t>1DVA</t>
  </si>
  <si>
    <t>SO63 - San Juan (SJU)</t>
  </si>
  <si>
    <t>CWQA</t>
  </si>
  <si>
    <t>GL05 - Cincinnati (CVG)</t>
  </si>
  <si>
    <t>9JLA</t>
  </si>
  <si>
    <t>CE09 - Lincoln (LNK)</t>
  </si>
  <si>
    <t>B8MA</t>
  </si>
  <si>
    <t>NM07 - Salt Lake City (SLC)</t>
  </si>
  <si>
    <t>62MA</t>
  </si>
  <si>
    <t>CIEA</t>
  </si>
  <si>
    <t>NM03 - Denver (DEN)</t>
  </si>
  <si>
    <t>VQMA</t>
  </si>
  <si>
    <t>T6FA</t>
  </si>
  <si>
    <t>GL09 - Grand Rapids (GRR)</t>
  </si>
  <si>
    <t>17MA</t>
  </si>
  <si>
    <t>WP17 - Fresno (FAT)</t>
  </si>
  <si>
    <t>I8PA</t>
  </si>
  <si>
    <t>WP07 - Scottsdale (SDL)</t>
  </si>
  <si>
    <t>BZUA</t>
  </si>
  <si>
    <t>WP15 - San Jose (SJC)</t>
  </si>
  <si>
    <t>Certificate Designator</t>
  </si>
  <si>
    <t>CEO_Name</t>
  </si>
  <si>
    <t>CEO_Title</t>
  </si>
  <si>
    <t>CEO_Address1</t>
  </si>
  <si>
    <t>CEO_Address2</t>
  </si>
  <si>
    <t>CEO_Address3</t>
  </si>
  <si>
    <t>CEO_City</t>
  </si>
  <si>
    <t>CEO_State</t>
  </si>
  <si>
    <t>CEO_Postal_Code</t>
  </si>
  <si>
    <t>CEO_Country</t>
  </si>
  <si>
    <t>CEO_Phone</t>
  </si>
  <si>
    <t>Robert Oliver</t>
  </si>
  <si>
    <t>CEO</t>
  </si>
  <si>
    <t>575 Aviation Drive</t>
  </si>
  <si>
    <t>Camarillo</t>
  </si>
  <si>
    <t>93010</t>
  </si>
  <si>
    <t>8053835105</t>
  </si>
  <si>
    <t>KIRKDOFFER, BRIAN</t>
  </si>
  <si>
    <t>PRESIDENT</t>
  </si>
  <si>
    <t>7435 VALJEAN AVE</t>
  </si>
  <si>
    <t>VAN NUYS</t>
  </si>
  <si>
    <t>91406</t>
  </si>
  <si>
    <t>8189892900</t>
  </si>
  <si>
    <t>Eric Legvold</t>
  </si>
  <si>
    <t>P.O. BOX 19681</t>
  </si>
  <si>
    <t>CHARLOTTE</t>
  </si>
  <si>
    <t>28219</t>
  </si>
  <si>
    <t>7043594674</t>
  </si>
  <si>
    <t>HIRSH, BRIAN</t>
  </si>
  <si>
    <t>4556 AIRPORT ROAD</t>
  </si>
  <si>
    <t>45226</t>
  </si>
  <si>
    <t>5139796601</t>
  </si>
  <si>
    <t>WALKER, JAMIE</t>
  </si>
  <si>
    <t>PRESIDENT AND CHIEF EXECUTIVE OFFICER</t>
  </si>
  <si>
    <t>13030 Pierce St</t>
  </si>
  <si>
    <t>SUITE 100</t>
  </si>
  <si>
    <t>OMAHA</t>
  </si>
  <si>
    <t>NE</t>
  </si>
  <si>
    <t>68144</t>
  </si>
  <si>
    <t>4029918060</t>
  </si>
  <si>
    <t>Fish, Aaron</t>
  </si>
  <si>
    <t>ACTING, CHIEF EXECUTIVE OFFICER</t>
  </si>
  <si>
    <t>303 NORTH 2370 WEST</t>
  </si>
  <si>
    <t>84116</t>
  </si>
  <si>
    <t>8019106810</t>
  </si>
  <si>
    <t>BLACK, JOMEN SAMUEL</t>
  </si>
  <si>
    <t>AEROPUERTO LUIS MUNOZ MARIN</t>
  </si>
  <si>
    <t>SECTOR CENTRAL 226 (JET AVIATION BU</t>
  </si>
  <si>
    <t>RAMPA ESTE</t>
  </si>
  <si>
    <t>CAROLINA</t>
  </si>
  <si>
    <t>00983</t>
  </si>
  <si>
    <t>7877917090</t>
  </si>
  <si>
    <t>MAYO, WILLIAM J. III</t>
  </si>
  <si>
    <t>7735 SOUTH PEORIA STREET</t>
  </si>
  <si>
    <t>ENGLEWOOD</t>
  </si>
  <si>
    <t>80112</t>
  </si>
  <si>
    <t>3037924050</t>
  </si>
  <si>
    <t>Vargo, Michael Stephen</t>
  </si>
  <si>
    <t>CHIEF OPERATING OFFICER</t>
  </si>
  <si>
    <t>9656 METRO AIRPORT AVE.</t>
  </si>
  <si>
    <t>BROOMFIELD</t>
  </si>
  <si>
    <t>80021</t>
  </si>
  <si>
    <t>3034663506</t>
  </si>
  <si>
    <t>COX, CHARLES R.</t>
  </si>
  <si>
    <t>PO BOX 888380</t>
  </si>
  <si>
    <t>GRAND RAPIDS</t>
  </si>
  <si>
    <t>49588</t>
  </si>
  <si>
    <t>6163364800</t>
  </si>
  <si>
    <t>PAVLICEK, CURT</t>
  </si>
  <si>
    <t>14988 NORTH 78TH WAY</t>
  </si>
  <si>
    <t>SUITE 106</t>
  </si>
  <si>
    <t>4809988989</t>
  </si>
  <si>
    <t>Thomas Connelly</t>
  </si>
  <si>
    <t>1162 Aviation Ave</t>
  </si>
  <si>
    <t>SAN JOSE</t>
  </si>
  <si>
    <t>95110</t>
  </si>
  <si>
    <t>2033374600</t>
  </si>
  <si>
    <t xml:space="preserve">A. Duie Pyle </t>
  </si>
  <si>
    <t>103 Roylene Drive</t>
  </si>
  <si>
    <t>Oxford Pennsylvania 19363, United States</t>
  </si>
  <si>
    <t>www.aduiepyle.com</t>
  </si>
  <si>
    <t>Phone</t>
  </si>
  <si>
    <t>+1 814.404.2792</t>
  </si>
  <si>
    <t xml:space="preserve">Bradley Mack Aviation </t>
  </si>
  <si>
    <t>14747 N. Northsight Boulevard #111-433</t>
  </si>
  <si>
    <t>Scottsdale Arizona 85260, United States</t>
  </si>
  <si>
    <t>www.coffmancompanies.com</t>
  </si>
  <si>
    <t>+1 480.393.0770</t>
  </si>
  <si>
    <t>Fax</t>
  </si>
  <si>
    <t>+1 480.923.7778</t>
  </si>
  <si>
    <t xml:space="preserve">Charter Air Transportation, Inc. (CATS) </t>
  </si>
  <si>
    <t>330 New Huntington Road Suite 201</t>
  </si>
  <si>
    <t>Woodbridge Ontario L4H 4C9, Canada</t>
  </si>
  <si>
    <t>www.flycats.ca</t>
  </si>
  <si>
    <t>+1 855.359.2287</t>
  </si>
  <si>
    <t>+1 855.446.8827</t>
  </si>
  <si>
    <t xml:space="preserve">Chevron U.S.A. Inc. </t>
  </si>
  <si>
    <t>1600 Smith Street</t>
  </si>
  <si>
    <t>Houston Texas 77002-7327, United States</t>
  </si>
  <si>
    <t>www.chevron.com</t>
  </si>
  <si>
    <t>+1 713.754.4840</t>
  </si>
  <si>
    <t>7435 Valjean Avenue</t>
  </si>
  <si>
    <t>Van Nuys California 91406-2901, United States</t>
  </si>
  <si>
    <t>www.claylacy.com</t>
  </si>
  <si>
    <t>+1 818.989.2900</t>
  </si>
  <si>
    <t xml:space="preserve">Excel Group Services, Inc. </t>
  </si>
  <si>
    <t>9250 C.E. Woolman Drive</t>
  </si>
  <si>
    <t>Baton Rouge Louisiana 70807, United States</t>
  </si>
  <si>
    <t>+1 225.354.6594</t>
  </si>
  <si>
    <t xml:space="preserve">Flowers Foods, Inc. </t>
  </si>
  <si>
    <t>1919 Flowers Circle</t>
  </si>
  <si>
    <t>Thomasville Georgia 31757-1137, United States</t>
  </si>
  <si>
    <t>+1 229.221.4604</t>
  </si>
  <si>
    <t>+1 229.225.3819</t>
  </si>
  <si>
    <t xml:space="preserve">FTF Aviation LLC </t>
  </si>
  <si>
    <t>9715 Booth Bay Harbour Drive</t>
  </si>
  <si>
    <t>Bakersfield California 93314, United States</t>
  </si>
  <si>
    <t>+1 551.591.8394</t>
  </si>
  <si>
    <t xml:space="preserve">Gestiones Ambair LTD </t>
  </si>
  <si>
    <t>EPS A-121 8260 NW 14th Street</t>
  </si>
  <si>
    <t>Doral Florida 33126, United States</t>
  </si>
  <si>
    <t>+1 829.519.4889</t>
  </si>
  <si>
    <t xml:space="preserve">Hendrick Motorsports, Inc. </t>
  </si>
  <si>
    <t>9500 Aviation Boulevard Hangar H</t>
  </si>
  <si>
    <t>Concord North Carolina 28027, United States</t>
  </si>
  <si>
    <t>+1 704.453.2000</t>
  </si>
  <si>
    <t>+1 704.453.2010</t>
  </si>
  <si>
    <t>303 N 2370 W</t>
  </si>
  <si>
    <t>Salt Lake City Utah 84116, United States</t>
  </si>
  <si>
    <t>www.keystoneaviation.com</t>
  </si>
  <si>
    <t>+1 801.359.2085</t>
  </si>
  <si>
    <t>+1 801.539.0223</t>
  </si>
  <si>
    <t>E-mail</t>
  </si>
  <si>
    <t>ops@keystoneaviation.com</t>
  </si>
  <si>
    <t xml:space="preserve">M &amp; N Aviation, Inc. </t>
  </si>
  <si>
    <t>PO Box 38098</t>
  </si>
  <si>
    <t>San Juan Puerto Rico 00937, United States</t>
  </si>
  <si>
    <t>www.mnaviation.com</t>
  </si>
  <si>
    <t>+1 787.791.7090</t>
  </si>
  <si>
    <t>+1 787.523.5950</t>
  </si>
  <si>
    <t>info@mnaviation.com</t>
  </si>
  <si>
    <t xml:space="preserve">Mayo Aviation, Inc. </t>
  </si>
  <si>
    <t>7735 S. Peoria Street</t>
  </si>
  <si>
    <t>Englewood Colorado 80112-4102, United States</t>
  </si>
  <si>
    <t>www.mayoaviation.com</t>
  </si>
  <si>
    <t>+1 303.810.7844</t>
  </si>
  <si>
    <t>+1 303.858.4020</t>
  </si>
  <si>
    <t xml:space="preserve">Miller's Professional Imaging </t>
  </si>
  <si>
    <t>610 E. Jefferson Street</t>
  </si>
  <si>
    <t>Pittsburg Kansas 66762, United States</t>
  </si>
  <si>
    <t>+1 417.529.8427</t>
  </si>
  <si>
    <t xml:space="preserve">Mirasco, Inc. </t>
  </si>
  <si>
    <t>900 Circle 75 Parkway SE Suite 1660</t>
  </si>
  <si>
    <t>Atlanta Georgia 30339, United States</t>
  </si>
  <si>
    <t>+1 770.956.1945</t>
  </si>
  <si>
    <t>+1 770.956.0308</t>
  </si>
  <si>
    <t xml:space="preserve">Penske Jet, Inc. </t>
  </si>
  <si>
    <t>6340 Highland Road</t>
  </si>
  <si>
    <t>Waterford Michigan 48327-1835, United States</t>
  </si>
  <si>
    <t>+1 248.666.3910</t>
  </si>
  <si>
    <t>+1 248.666.8753</t>
  </si>
  <si>
    <t xml:space="preserve">Sanderson Farms, Inc. </t>
  </si>
  <si>
    <t>PO Box 988 127 Flynt Road</t>
  </si>
  <si>
    <t>Laurel Mississippi 39441-0988, United States</t>
  </si>
  <si>
    <t>www.sandersonfarms.com</t>
  </si>
  <si>
    <t>+1 601.649.4030</t>
  </si>
  <si>
    <t>+1 601.426.1542</t>
  </si>
  <si>
    <t>dgilley@sandersonfarms.com</t>
  </si>
  <si>
    <t>6120 Midfield Road</t>
  </si>
  <si>
    <t>Mississauga Ontario L5P 1B1, Canada</t>
  </si>
  <si>
    <t>www.skyservice.com</t>
  </si>
  <si>
    <t>+1 888.759.7591</t>
  </si>
  <si>
    <t xml:space="preserve">Stedman West Interests </t>
  </si>
  <si>
    <t>9000 Randolph St.</t>
  </si>
  <si>
    <t>Houston Texas 77061, United States</t>
  </si>
  <si>
    <t>+1 832.335.8725</t>
  </si>
  <si>
    <t xml:space="preserve">Sunwest Aviation, Ltd. </t>
  </si>
  <si>
    <t>Calgary Alberta T2E 7C6, Canada</t>
  </si>
  <si>
    <t>www.sunwestaviation.ca</t>
  </si>
  <si>
    <t>+1 403.275.8121</t>
  </si>
  <si>
    <t>+1 403.730.4295</t>
  </si>
  <si>
    <t xml:space="preserve">TransCanada PipeLine Ltd. </t>
  </si>
  <si>
    <t>246 Aviation Place NE</t>
  </si>
  <si>
    <t>Calgary Alberta T2E 7G1, Canada</t>
  </si>
  <si>
    <t>www.transcanada.com</t>
  </si>
  <si>
    <t>+1 403.216.7990</t>
  </si>
  <si>
    <t xml:space="preserve">Virago Services, LLC </t>
  </si>
  <si>
    <t>11242 E. Cimmarron Drive</t>
  </si>
  <si>
    <t>Englewood Colorado 80111, United States</t>
  </si>
  <si>
    <t>+1 720.717.3004</t>
  </si>
  <si>
    <t xml:space="preserve">Whiskey Romeo Owner LLC </t>
  </si>
  <si>
    <t>5220 Haven Street Suite 102</t>
  </si>
  <si>
    <t>Las Vegas Nevada 89119-1102, United States</t>
  </si>
  <si>
    <t>+1 702.591.7195</t>
  </si>
  <si>
    <t>+1 775.537.0339</t>
  </si>
  <si>
    <t>N1924D</t>
  </si>
  <si>
    <t>N150MT</t>
  </si>
  <si>
    <t>Beechcraft - BE350</t>
  </si>
  <si>
    <t>N955WP</t>
  </si>
  <si>
    <t>Cessna - C525</t>
  </si>
  <si>
    <t>N808JN</t>
  </si>
  <si>
    <t>Cessna - C550</t>
  </si>
  <si>
    <t>N550BC</t>
  </si>
  <si>
    <t>Cessna - C560XLS</t>
  </si>
  <si>
    <t>N178JC</t>
  </si>
  <si>
    <t>Embraer - EMB-550</t>
  </si>
  <si>
    <t>N424ML</t>
  </si>
  <si>
    <t>Gulfstream - G150</t>
  </si>
  <si>
    <t>McDonnell Douglas - DC-3</t>
  </si>
  <si>
    <t>N8336C</t>
  </si>
  <si>
    <t>C-FWEE</t>
  </si>
  <si>
    <t>N8841C</t>
  </si>
  <si>
    <t>Gulfstream - G550</t>
  </si>
  <si>
    <t>N5092</t>
  </si>
  <si>
    <t>Gulfstream - G650</t>
  </si>
  <si>
    <t>N1901G</t>
  </si>
  <si>
    <t>N1895T</t>
  </si>
  <si>
    <t>Boeing - B-727-100</t>
  </si>
  <si>
    <t>N724CL</t>
  </si>
  <si>
    <t>Boeing - B-737-700</t>
  </si>
  <si>
    <t>N800KS</t>
  </si>
  <si>
    <t>Bombardier - BD-700 Global Express</t>
  </si>
  <si>
    <t>N620SY</t>
  </si>
  <si>
    <t>N320GX</t>
  </si>
  <si>
    <t>Bombardier - Global 5000</t>
  </si>
  <si>
    <t>N375WB</t>
  </si>
  <si>
    <t>Dassault Falcon Jet - DA2000</t>
  </si>
  <si>
    <t>N220DF</t>
  </si>
  <si>
    <t>Dassault Falcon Jet - DA7X</t>
  </si>
  <si>
    <t>N990HA</t>
  </si>
  <si>
    <t>N814TP</t>
  </si>
  <si>
    <t>Gulfstream - G200</t>
  </si>
  <si>
    <t>N889MR</t>
  </si>
  <si>
    <t>N236LC</t>
  </si>
  <si>
    <t>Gulfstream - G450</t>
  </si>
  <si>
    <t>N116MK</t>
  </si>
  <si>
    <t>N35GR</t>
  </si>
  <si>
    <t>N173NY</t>
  </si>
  <si>
    <t>N814RR</t>
  </si>
  <si>
    <t>Gulfstream - G-III</t>
  </si>
  <si>
    <t>N3DP</t>
  </si>
  <si>
    <t>N32MJ</t>
  </si>
  <si>
    <t>Gulfstream - G-IV</t>
  </si>
  <si>
    <t>N297GB</t>
  </si>
  <si>
    <t>N104AD</t>
  </si>
  <si>
    <t>N950CM</t>
  </si>
  <si>
    <t>N808MF</t>
  </si>
  <si>
    <t>Gulfstream - G-V</t>
  </si>
  <si>
    <t>N888XY</t>
  </si>
  <si>
    <t>N318AG</t>
  </si>
  <si>
    <t>Learjet - LR35</t>
  </si>
  <si>
    <t>N364CL</t>
  </si>
  <si>
    <t>Learjet - LR36A</t>
  </si>
  <si>
    <t>N17A</t>
  </si>
  <si>
    <t>Learjet - LR55</t>
  </si>
  <si>
    <t>N554CL</t>
  </si>
  <si>
    <t>Bombardier - CL-650</t>
  </si>
  <si>
    <t>N841N</t>
  </si>
  <si>
    <t>N546MM</t>
  </si>
  <si>
    <t>Beechcraft - BE400A</t>
  </si>
  <si>
    <t>N11WF</t>
  </si>
  <si>
    <t>N12WF</t>
  </si>
  <si>
    <t>N13WF</t>
  </si>
  <si>
    <t>N705AK</t>
  </si>
  <si>
    <t>N557GA</t>
  </si>
  <si>
    <t>Bell - BH430</t>
  </si>
  <si>
    <t>N5RH</t>
  </si>
  <si>
    <t>Bombardier - CL300</t>
  </si>
  <si>
    <t>N1RH</t>
  </si>
  <si>
    <t>Embraer - ERJ-135</t>
  </si>
  <si>
    <t>N508RH</t>
  </si>
  <si>
    <t>N509RH</t>
  </si>
  <si>
    <t>N500RH</t>
  </si>
  <si>
    <t>Beechcraft - BE1900</t>
  </si>
  <si>
    <t>N3344</t>
  </si>
  <si>
    <t>Cessna - C525C</t>
  </si>
  <si>
    <t>N721ES</t>
  </si>
  <si>
    <t>Embraer - EMB 100</t>
  </si>
  <si>
    <t>N450JF</t>
  </si>
  <si>
    <t>Embraer - EMB 600</t>
  </si>
  <si>
    <t>N650JF</t>
  </si>
  <si>
    <t>Embraer - EMB-500</t>
  </si>
  <si>
    <t>N512DB</t>
  </si>
  <si>
    <t>N5950C</t>
  </si>
  <si>
    <t>N6950C</t>
  </si>
  <si>
    <t>N196X</t>
  </si>
  <si>
    <t>N236FS</t>
  </si>
  <si>
    <t>N126EB</t>
  </si>
  <si>
    <t>N528AP</t>
  </si>
  <si>
    <t>Hawker - HWKR 900XP</t>
  </si>
  <si>
    <t>N482MG</t>
  </si>
  <si>
    <t>Honda - HA-420</t>
  </si>
  <si>
    <t>N13ZM</t>
  </si>
  <si>
    <t>Pilatus - PC-12</t>
  </si>
  <si>
    <t>N535BB</t>
  </si>
  <si>
    <t>N321VK</t>
  </si>
  <si>
    <t>N33NX</t>
  </si>
  <si>
    <t>N413UU</t>
  </si>
  <si>
    <t>N815EK</t>
  </si>
  <si>
    <t>N880AM</t>
  </si>
  <si>
    <t>N913JR</t>
  </si>
  <si>
    <t>N919PK</t>
  </si>
  <si>
    <t>Raytheon - HWKR 4000</t>
  </si>
  <si>
    <t>N33VC</t>
  </si>
  <si>
    <t>Cessna - C208</t>
  </si>
  <si>
    <t>N409MN</t>
  </si>
  <si>
    <t>Cessna - C650</t>
  </si>
  <si>
    <t>N750CK</t>
  </si>
  <si>
    <t>Dassault Falcon Jet - DA900EX</t>
  </si>
  <si>
    <t>N900HG</t>
  </si>
  <si>
    <t>Beechcraft - BE-200</t>
  </si>
  <si>
    <t>N5ST</t>
  </si>
  <si>
    <t>N520MC</t>
  </si>
  <si>
    <t>N74AW</t>
  </si>
  <si>
    <t>N488VC</t>
  </si>
  <si>
    <t>Cessna - C525B</t>
  </si>
  <si>
    <t>N925EM</t>
  </si>
  <si>
    <t>N797BD</t>
  </si>
  <si>
    <t>N108JA</t>
  </si>
  <si>
    <t>N451PW</t>
  </si>
  <si>
    <t>Hawker - HWKR 850XP</t>
  </si>
  <si>
    <t>N486VC</t>
  </si>
  <si>
    <t>N77709</t>
  </si>
  <si>
    <t>Bombardier - CL600</t>
  </si>
  <si>
    <t>N500PR</t>
  </si>
  <si>
    <t>N504RP</t>
  </si>
  <si>
    <t>N501RP</t>
  </si>
  <si>
    <t>N502RP</t>
  </si>
  <si>
    <t>N503RP</t>
  </si>
  <si>
    <t>N500RP</t>
  </si>
  <si>
    <t>N637SF</t>
  </si>
  <si>
    <t>N639SF</t>
  </si>
  <si>
    <t>N636SF</t>
  </si>
  <si>
    <t>N622SF</t>
  </si>
  <si>
    <t>Gulfstream - G280</t>
  </si>
  <si>
    <t>N635SF</t>
  </si>
  <si>
    <t>N633SF</t>
  </si>
  <si>
    <t>N631SF</t>
  </si>
  <si>
    <t>Boeing - B-737</t>
  </si>
  <si>
    <t>C-FPHS</t>
  </si>
  <si>
    <t>C-GLUL</t>
  </si>
  <si>
    <t>C-FDOL</t>
  </si>
  <si>
    <t>C-FCSI</t>
  </si>
  <si>
    <t>CFEDG</t>
  </si>
  <si>
    <t>Bombardier - CL601</t>
  </si>
  <si>
    <t>C-GRPF</t>
  </si>
  <si>
    <t>C-FCIB</t>
  </si>
  <si>
    <t>C-GZUM</t>
  </si>
  <si>
    <t>Bombardier - CL601-1A</t>
  </si>
  <si>
    <t>C-FKJM</t>
  </si>
  <si>
    <t>Bombardier - CL601-3A</t>
  </si>
  <si>
    <t>C-FJNS</t>
  </si>
  <si>
    <t>Bombardier - CL601-3R</t>
  </si>
  <si>
    <t>C-GDLI</t>
  </si>
  <si>
    <t>Bombardier - CL604</t>
  </si>
  <si>
    <t>C-GZPX</t>
  </si>
  <si>
    <t>C-GCNR</t>
  </si>
  <si>
    <t>C-FRCI</t>
  </si>
  <si>
    <t>C-FCDE</t>
  </si>
  <si>
    <t>C-FBCR</t>
  </si>
  <si>
    <t>Bombardier - CL605</t>
  </si>
  <si>
    <t>CFBEL</t>
  </si>
  <si>
    <t>CFGIL</t>
  </si>
  <si>
    <t>C-GPPI</t>
  </si>
  <si>
    <t>C-GGLO</t>
  </si>
  <si>
    <t>C-GKAU</t>
  </si>
  <si>
    <t>C-FMOS</t>
  </si>
  <si>
    <t>C-GUPC</t>
  </si>
  <si>
    <t>CFRCC</t>
  </si>
  <si>
    <t>Cessna - C750</t>
  </si>
  <si>
    <t>CFNRG</t>
  </si>
  <si>
    <t>Dassault Falcon Jet - DA50</t>
  </si>
  <si>
    <t>C-FBVF</t>
  </si>
  <si>
    <t>C-GOIL</t>
  </si>
  <si>
    <t>C-GWFM</t>
  </si>
  <si>
    <t>C-GXNW</t>
  </si>
  <si>
    <t>C-FZCC</t>
  </si>
  <si>
    <t>C-GXDN</t>
  </si>
  <si>
    <t>Gulfstream - G500</t>
  </si>
  <si>
    <t>N501ZK</t>
  </si>
  <si>
    <t>CGNDN</t>
  </si>
  <si>
    <t>C-GLFV</t>
  </si>
  <si>
    <t>C-FPRP</t>
  </si>
  <si>
    <t>C-FZQP</t>
  </si>
  <si>
    <t>C-GIRE</t>
  </si>
  <si>
    <t>C-GRFO</t>
  </si>
  <si>
    <t>C-GTDE</t>
  </si>
  <si>
    <t>Learjet - LR45</t>
  </si>
  <si>
    <t>C-GJCY</t>
  </si>
  <si>
    <t>C-FLRJ</t>
  </si>
  <si>
    <t>Piaggio - P-180</t>
  </si>
  <si>
    <t>C-GJMM</t>
  </si>
  <si>
    <t>C-GKWQ</t>
  </si>
  <si>
    <t>Raytheon - HWKR 800XP</t>
  </si>
  <si>
    <t>C-FJHS</t>
  </si>
  <si>
    <t>N722SW</t>
  </si>
  <si>
    <t>Beechcraft - BE18</t>
  </si>
  <si>
    <t>C-GSWS</t>
  </si>
  <si>
    <t>Beechcraft - BE1900D</t>
  </si>
  <si>
    <t>C-GSWX</t>
  </si>
  <si>
    <t>C-GSWB</t>
  </si>
  <si>
    <t>C-GSWV</t>
  </si>
  <si>
    <t>C-GSWZ</t>
  </si>
  <si>
    <t>C-GSLX</t>
  </si>
  <si>
    <t>C-GHOP</t>
  </si>
  <si>
    <t>C-GJFY</t>
  </si>
  <si>
    <t>C-GSBC</t>
  </si>
  <si>
    <t>C-GTDF</t>
  </si>
  <si>
    <t>C-FPCP</t>
  </si>
  <si>
    <t>Boeing - B-75</t>
  </si>
  <si>
    <t>C-FQJV</t>
  </si>
  <si>
    <t>C-GPCZ</t>
  </si>
  <si>
    <t>C-GGWH</t>
  </si>
  <si>
    <t>Cessna - C182</t>
  </si>
  <si>
    <t>C-GSWH</t>
  </si>
  <si>
    <t>C-FNOC</t>
  </si>
  <si>
    <t>C-GSWO</t>
  </si>
  <si>
    <t>Cessna - C441</t>
  </si>
  <si>
    <t>C-FJVR</t>
  </si>
  <si>
    <t>C-GDLR</t>
  </si>
  <si>
    <t>Cessna - C560</t>
  </si>
  <si>
    <t>C-GAPC</t>
  </si>
  <si>
    <t>C-FKBC</t>
  </si>
  <si>
    <t>Cessna - C680 Sovereign</t>
  </si>
  <si>
    <t>C-GSOE</t>
  </si>
  <si>
    <t>C-GOAG</t>
  </si>
  <si>
    <t>Fairchild - SA226</t>
  </si>
  <si>
    <t>C-FGEW</t>
  </si>
  <si>
    <t>C-GSWK</t>
  </si>
  <si>
    <t>Fairchild - SA227</t>
  </si>
  <si>
    <t>C-GSHY</t>
  </si>
  <si>
    <t>C-GSHZ</t>
  </si>
  <si>
    <t>C-GSHV</t>
  </si>
  <si>
    <t>C-GMWW</t>
  </si>
  <si>
    <t>C-GZCZ</t>
  </si>
  <si>
    <t>C-GTJL</t>
  </si>
  <si>
    <t>C-GVVA</t>
  </si>
  <si>
    <t>C-GVVZ</t>
  </si>
  <si>
    <t>C-GSWQ</t>
  </si>
  <si>
    <t>C-FANS</t>
  </si>
  <si>
    <t>C-GSWP</t>
  </si>
  <si>
    <t>C-GCIL</t>
  </si>
  <si>
    <t>Piper - PA31-350</t>
  </si>
  <si>
    <t>C-GOHO</t>
  </si>
  <si>
    <t>C-GRWN</t>
  </si>
  <si>
    <t>C-GMOZ</t>
  </si>
  <si>
    <t>C-FDOI</t>
  </si>
  <si>
    <t>Raytheon - HWKR 800</t>
  </si>
  <si>
    <t>C-GMTR</t>
  </si>
  <si>
    <t>C-FPCE</t>
  </si>
  <si>
    <t>C-FTVC</t>
  </si>
  <si>
    <t>Aerospatiale/AEC - AS350B</t>
  </si>
  <si>
    <t>C-GTCX</t>
  </si>
  <si>
    <t>Aerospatiale/AEC - AS350B2</t>
  </si>
  <si>
    <t>N811GP</t>
  </si>
  <si>
    <t>Aerospatiale/AEC - AS350B3</t>
  </si>
  <si>
    <t>XB-TPL</t>
  </si>
  <si>
    <t>Bell - BH206</t>
  </si>
  <si>
    <t>N101DG</t>
  </si>
  <si>
    <t>Bell - BH206B-III</t>
  </si>
  <si>
    <t>C-GTCV</t>
  </si>
  <si>
    <t>Bell - BH206L-4</t>
  </si>
  <si>
    <t>C-GTCP</t>
  </si>
  <si>
    <t>N968TC</t>
  </si>
  <si>
    <t>N969TC</t>
  </si>
  <si>
    <t>N670TC</t>
  </si>
  <si>
    <t>Dassault Falcon Jet - DA2000EX</t>
  </si>
  <si>
    <t>C-GTPL</t>
  </si>
  <si>
    <t>N885TC</t>
  </si>
  <si>
    <t>N217MS</t>
  </si>
  <si>
    <t>N969WR</t>
  </si>
  <si>
    <t>Gulfstream - G350</t>
  </si>
  <si>
    <t>N117WR</t>
  </si>
  <si>
    <t>Aircraft</t>
  </si>
  <si>
    <t>Name</t>
  </si>
  <si>
    <t>Addr1</t>
  </si>
  <si>
    <t>Addr2</t>
  </si>
  <si>
    <t>City</t>
  </si>
  <si>
    <t>State</t>
  </si>
  <si>
    <t>Zip</t>
  </si>
  <si>
    <t>Web</t>
  </si>
  <si>
    <t>email</t>
  </si>
  <si>
    <t>NBAA Link</t>
  </si>
  <si>
    <t>Las Vegas</t>
  </si>
  <si>
    <t>Van Nuys</t>
  </si>
  <si>
    <t>San Juan</t>
  </si>
  <si>
    <t>Puerto Rico</t>
  </si>
  <si>
    <t>Salt Lake City</t>
  </si>
  <si>
    <t>Baton Rouge</t>
  </si>
  <si>
    <t>NBAA Name</t>
  </si>
  <si>
    <t>NBAA Addr1</t>
  </si>
  <si>
    <t>NBAA Addr2</t>
  </si>
  <si>
    <t>NBAA City</t>
  </si>
  <si>
    <t>NBAA State</t>
  </si>
  <si>
    <t>NBAA Zip</t>
  </si>
  <si>
    <t>NBAA Phone</t>
  </si>
  <si>
    <t>NBAA Web</t>
  </si>
  <si>
    <t>NBAA email</t>
  </si>
  <si>
    <t>NBAA NBAA Link</t>
  </si>
  <si>
    <t>POC</t>
  </si>
  <si>
    <t>Title</t>
  </si>
  <si>
    <t>Address</t>
  </si>
  <si>
    <t>Email</t>
  </si>
  <si>
    <t>CEO_Phone_Extension</t>
  </si>
  <si>
    <t>CEO_Foreign_Phone</t>
  </si>
  <si>
    <t>PARAGON AVIATION LOGISTICS INC</t>
  </si>
  <si>
    <t>1TBA</t>
  </si>
  <si>
    <t>TRIDENT AIRCRAFT, INC.</t>
  </si>
  <si>
    <t>JOHN V. GALDIERI III</t>
  </si>
  <si>
    <t>OWNER</t>
  </si>
  <si>
    <t>9475 JET LANE</t>
  </si>
  <si>
    <t>EASTON</t>
  </si>
  <si>
    <t>21601</t>
  </si>
  <si>
    <t>4106041333</t>
  </si>
  <si>
    <t>2APF</t>
  </si>
  <si>
    <t>AIR PALACE S A DE C V</t>
  </si>
  <si>
    <t>CHAPUR, JOSE ANTONIO</t>
  </si>
  <si>
    <t>DIRECTOR GENERAL</t>
  </si>
  <si>
    <t>MORELOS KM. 21, MANZANA 01, LOTE 1</t>
  </si>
  <si>
    <t>11 EDIFICIO A, SUPERMANZANA 47</t>
  </si>
  <si>
    <t>BENITO JUAREZ</t>
  </si>
  <si>
    <t>QUINTANA ROO</t>
  </si>
  <si>
    <t>77506</t>
  </si>
  <si>
    <t>MX</t>
  </si>
  <si>
    <t>011 529999303900</t>
  </si>
  <si>
    <t>M AND N AVIATION INC</t>
  </si>
  <si>
    <t>DAVINCI JETS LLC</t>
  </si>
  <si>
    <t>9CCA</t>
  </si>
  <si>
    <t>CHERRY CAPITAL FLIGHT LLC</t>
  </si>
  <si>
    <t>Terfher, Michael</t>
  </si>
  <si>
    <t>1190 AIRPORT ACCESS RD.</t>
  </si>
  <si>
    <t>TRAVERSE CITY</t>
  </si>
  <si>
    <t>49686</t>
  </si>
  <si>
    <t>2316686000</t>
  </si>
  <si>
    <t>JET LINX AVIATION LLC</t>
  </si>
  <si>
    <t>KEYSTONE AVIATION LLC</t>
  </si>
  <si>
    <t>CLAY LACY AVIATION INC</t>
  </si>
  <si>
    <t>TWC AVIATION INC</t>
  </si>
  <si>
    <t>EXECUTIVE JET MANAGEMENT INC</t>
  </si>
  <si>
    <t>ER2F</t>
  </si>
  <si>
    <t>AEROLINEAS EJECUTIVAS S A DE C V</t>
  </si>
  <si>
    <t>ALONSO OLIVARES, ALEJANDRO</t>
  </si>
  <si>
    <t>AEROPUERTO INTERNACIONAL DE TOLUCA</t>
  </si>
  <si>
    <t>CALLE 2, HANGAR 9</t>
  </si>
  <si>
    <t>TOLUCA</t>
  </si>
  <si>
    <t>50200</t>
  </si>
  <si>
    <t>011527222792207</t>
  </si>
  <si>
    <t>F8DF</t>
  </si>
  <si>
    <t>FAST AIR LTD</t>
  </si>
  <si>
    <t>JOHNSON, MATTHEW</t>
  </si>
  <si>
    <t>OPS MANAGER</t>
  </si>
  <si>
    <t>80 HANGER LINE</t>
  </si>
  <si>
    <t>WINNIPEG, MANITOBA</t>
  </si>
  <si>
    <t>R3J 3Y7</t>
  </si>
  <si>
    <t>2049827240</t>
  </si>
  <si>
    <t>2047832483FAX</t>
  </si>
  <si>
    <t>AIR 7 LLC</t>
  </si>
  <si>
    <t>PINNACLE AIR CHARTER L L C</t>
  </si>
  <si>
    <t>J93F</t>
  </si>
  <si>
    <t>HAMILTON JETPORT LIMITED</t>
  </si>
  <si>
    <t>ADAIR, ROGER</t>
  </si>
  <si>
    <t>DIRECTOR OF OPS</t>
  </si>
  <si>
    <t>520-9300 AIRPORT ROAD</t>
  </si>
  <si>
    <t>MT. HOPE, ONTARIO</t>
  </si>
  <si>
    <t>9056792400</t>
  </si>
  <si>
    <t>9056792810 FAX</t>
  </si>
  <si>
    <t>KKVA</t>
  </si>
  <si>
    <t>JET AVIATION FLIGHT SERVICES INC</t>
  </si>
  <si>
    <t>PADDOCK, DAVID W.</t>
  </si>
  <si>
    <t>SENIOR VICE PRESIDENT/GENERAL MANAGER</t>
  </si>
  <si>
    <t>112 CHARLES A. LINDBERGH DRIVE</t>
  </si>
  <si>
    <t>TETERBORO</t>
  </si>
  <si>
    <t>NJ</t>
  </si>
  <si>
    <t>07608</t>
  </si>
  <si>
    <t>2014624014</t>
  </si>
  <si>
    <t>NVKF</t>
  </si>
  <si>
    <t>2106701 ONTARIO INC</t>
  </si>
  <si>
    <t>YOUNG, GREGORY</t>
  </si>
  <si>
    <t>DIRECTOR OF FLIGHT OPERATIONS</t>
  </si>
  <si>
    <t>2450 DERRY ROAD EAST</t>
  </si>
  <si>
    <t>HANGAR 9</t>
  </si>
  <si>
    <t>MISSISSAUGA, ONTARIO</t>
  </si>
  <si>
    <t>L5S-1B2</t>
  </si>
  <si>
    <t>9056730287</t>
  </si>
  <si>
    <t>NORTHERN JET MANAGEMENT INC</t>
  </si>
  <si>
    <t>UNWF</t>
  </si>
  <si>
    <t>SUNWEST AVIATION LTD</t>
  </si>
  <si>
    <t>HOTCHKISS, RICHARD</t>
  </si>
  <si>
    <t>230 AVIATION PLACE, N.E.</t>
  </si>
  <si>
    <t>CALGARY, ALBERTA</t>
  </si>
  <si>
    <t>T2E 7G1</t>
  </si>
  <si>
    <t>(403) 275-8121</t>
  </si>
  <si>
    <t>MOUNTAIN AVIATION LLC</t>
  </si>
  <si>
    <t>YXKF</t>
  </si>
  <si>
    <t>SKYSERVICE BUSINESS AVIATION INC</t>
  </si>
  <si>
    <t>MYLES, MARSHALL</t>
  </si>
  <si>
    <t>9785 RYAN AVE.</t>
  </si>
  <si>
    <t>DORVAL</t>
  </si>
  <si>
    <t>DORVAL AIRPORT</t>
  </si>
  <si>
    <t>QUEBEC</t>
  </si>
  <si>
    <t>H9P 1A2</t>
  </si>
  <si>
    <t>5146363300</t>
  </si>
  <si>
    <t>Part 135 Dsgn</t>
  </si>
  <si>
    <t>MY5A</t>
  </si>
  <si>
    <t>M AND N EQUIPMENT LLC</t>
  </si>
  <si>
    <t>SCHIEK, TODD</t>
  </si>
  <si>
    <t>Owner</t>
  </si>
  <si>
    <t>M&amp;N EQUIPMENT, LLC</t>
  </si>
  <si>
    <t>8551 AVIATOR LANE</t>
  </si>
  <si>
    <t>Suite B</t>
  </si>
  <si>
    <t>7209790312</t>
  </si>
  <si>
    <t>Company Name</t>
  </si>
  <si>
    <t>Tue, 24 May 2022 19:35:35 GMTlogin - register</t>
  </si>
  <si>
    <t>73 Aircraft found</t>
  </si>
  <si>
    <t xml:space="preserve">OB-2108-P </t>
  </si>
  <si>
    <t xml:space="preserve">IAI 1125 Astra </t>
  </si>
  <si>
    <t xml:space="preserve">4 </t>
  </si>
  <si>
    <t xml:space="preserve">ATSA Aero Transporte </t>
  </si>
  <si>
    <t xml:space="preserve">1985 </t>
  </si>
  <si>
    <t>Air Transport Service rg 9/15</t>
  </si>
  <si>
    <t xml:space="preserve">OB-1703 </t>
  </si>
  <si>
    <t xml:space="preserve">Aero Transporte SA rg 9/12/98 </t>
  </si>
  <si>
    <t xml:space="preserve">N425TS </t>
  </si>
  <si>
    <t xml:space="preserve">Southern Cross Aviation, Ft Lauderdale bought 6/24/98 </t>
  </si>
  <si>
    <t xml:space="preserve">Aero Toy Store, Ft Lauderdale FL rg 10/8/97, rrg 5/98 </t>
  </si>
  <si>
    <t xml:space="preserve">N96PC </t>
  </si>
  <si>
    <t xml:space="preserve">PC Air Charter Inc. Englewood CO rg 9/26/86 </t>
  </si>
  <si>
    <t xml:space="preserve">4X-CUA </t>
  </si>
  <si>
    <t xml:space="preserve">YV3456 </t>
  </si>
  <si>
    <t xml:space="preserve">11 </t>
  </si>
  <si>
    <t xml:space="preserve">1986 </t>
  </si>
  <si>
    <t>rg 7/19/19</t>
  </si>
  <si>
    <t>0D839C</t>
  </si>
  <si>
    <t xml:space="preserve">N765A </t>
  </si>
  <si>
    <t xml:space="preserve">Aeroservicios Astra 1125 Inc. bought 4/15/19 </t>
  </si>
  <si>
    <t xml:space="preserve">Maxjet Leasing Corp. Opa-Locka FL bought 11/2/18 </t>
  </si>
  <si>
    <t xml:space="preserve">GMH Capital LLC bought 3/24/13 </t>
  </si>
  <si>
    <t xml:space="preserve">Aircraft Management Associates Llc Wilmington DE bought 4/25/11 rrg 7/25/11 </t>
  </si>
  <si>
    <t xml:space="preserve">N500FA </t>
  </si>
  <si>
    <t xml:space="preserve">Astra II LLC bought 11/2/06 </t>
  </si>
  <si>
    <t xml:space="preserve">N500FA LLC bought 4/13/04 rrg 5/9/05 </t>
  </si>
  <si>
    <t xml:space="preserve">N991RV </t>
  </si>
  <si>
    <t xml:space="preserve">E I Aviation Inc. (Trustee) (Eddie Irvine) bought 11/2/01 rrg 8/18/03 </t>
  </si>
  <si>
    <t xml:space="preserve">N705MA </t>
  </si>
  <si>
    <t xml:space="preserve">Pacific Coast Lease rg 8/95 rrg 10/95. Regional Leasing Corp. rg 12/95. Pacific Coast Group Las Vegas NV bought 12/28/99 </t>
  </si>
  <si>
    <t xml:space="preserve">N450BM </t>
  </si>
  <si>
    <t xml:space="preserve">Kamyr Inc. rg 8/91 </t>
  </si>
  <si>
    <t xml:space="preserve">US Surgical rg 2/90 </t>
  </si>
  <si>
    <t xml:space="preserve">Kamyr Inc. Glens Falls NY rg 11/88 </t>
  </si>
  <si>
    <t xml:space="preserve">Great Planes Sales rg 6/88 </t>
  </si>
  <si>
    <t xml:space="preserve">N450PM </t>
  </si>
  <si>
    <t xml:space="preserve">Pet Inc. rg 8/86 </t>
  </si>
  <si>
    <t xml:space="preserve">Atlantic Aviation rg 6/86 </t>
  </si>
  <si>
    <t xml:space="preserve">N939MC </t>
  </si>
  <si>
    <t xml:space="preserve">12 </t>
  </si>
  <si>
    <t xml:space="preserve">TFE731-3CR </t>
  </si>
  <si>
    <t>Foresver Astra Inc bought 5/6/15</t>
  </si>
  <si>
    <t xml:space="preserve">R&amp;V Aviation Servives, Miami FL bought 5/29/13 </t>
  </si>
  <si>
    <t xml:space="preserve">Multi-Chem Aviation, San Angelo TX bought 10/18/06, rrg 1/26/07 </t>
  </si>
  <si>
    <t xml:space="preserve">N618HC </t>
  </si>
  <si>
    <t xml:space="preserve">HC Aviation rrg 11/3/05 </t>
  </si>
  <si>
    <t xml:space="preserve">N610HC </t>
  </si>
  <si>
    <t xml:space="preserve">HC Aviation Co bought 12/28/98, rrg 10/4/99 </t>
  </si>
  <si>
    <t xml:space="preserve">N27BH </t>
  </si>
  <si>
    <t xml:space="preserve">Ben Hill Griffin Inc rg 9/96, rrg 4/97 </t>
  </si>
  <si>
    <t xml:space="preserve">N312W </t>
  </si>
  <si>
    <t xml:space="preserve">Astra Jet Corp rg 8/96 </t>
  </si>
  <si>
    <t xml:space="preserve">Sherwin Williams rrg 11/90 </t>
  </si>
  <si>
    <t xml:space="preserve">N25AG </t>
  </si>
  <si>
    <t xml:space="preserve">Sherwin Williams Co rg 7/19/88 </t>
  </si>
  <si>
    <t xml:space="preserve">N1125A </t>
  </si>
  <si>
    <t xml:space="preserve">Atlantic Aviation </t>
  </si>
  <si>
    <t xml:space="preserve">4X-CUL </t>
  </si>
  <si>
    <t xml:space="preserve">N29NB </t>
  </si>
  <si>
    <t xml:space="preserve">13 </t>
  </si>
  <si>
    <t xml:space="preserve">1987 </t>
  </si>
  <si>
    <t>Yucaipa Aviation, Helena MT bought 6/7/17</t>
  </si>
  <si>
    <t xml:space="preserve">Dynamic rrg 5/17/17 </t>
  </si>
  <si>
    <t xml:space="preserve">N25N </t>
  </si>
  <si>
    <t xml:space="preserve">Dynamic Avlease, Bridgewater VA bought 8/27/15 </t>
  </si>
  <si>
    <t xml:space="preserve">Fayard Enterprises LLC Wake Forest NC bought 7/4/14, rrg 1/9/15 </t>
  </si>
  <si>
    <t xml:space="preserve">Fayard Enterprises </t>
  </si>
  <si>
    <t xml:space="preserve">N112PR </t>
  </si>
  <si>
    <t xml:space="preserve">Kohilo LLC Menlo Park CA (Tevis Management Llc) bought 9/24/04 </t>
  </si>
  <si>
    <t xml:space="preserve">AmQuip Sales &amp; Leasing bought 4/23/04 </t>
  </si>
  <si>
    <t xml:space="preserve">USF Aviarion Services, Holland MI bought 3/11/02 </t>
  </si>
  <si>
    <t xml:space="preserve">Vulture One Corp, Tillamook OR rg 10/17/97, rrg 1/98 </t>
  </si>
  <si>
    <t xml:space="preserve">N713SC </t>
  </si>
  <si>
    <t xml:space="preserve">Tyler Jet rg 7/1/97 </t>
  </si>
  <si>
    <t xml:space="preserve">American Fletcher Leasing Corp. Indianapolis IN rg 5/9/87 </t>
  </si>
  <si>
    <t xml:space="preserve">4X-CUT </t>
  </si>
  <si>
    <t xml:space="preserve">N157GA </t>
  </si>
  <si>
    <t xml:space="preserve">15 </t>
  </si>
  <si>
    <t>Warbirds of Delaware Inc bought 7/18/19</t>
  </si>
  <si>
    <t xml:space="preserve">320 Advisors LLC Hanover MA bought 9/14/18 </t>
  </si>
  <si>
    <t xml:space="preserve">Best Storage Construction LLC Dickinson TX bought 7/11/17. Harco Aviation LLC leased 9/13/17 </t>
  </si>
  <si>
    <t xml:space="preserve">Clear Aircraft Inc. Auburn AL bought 8/4/06 </t>
  </si>
  <si>
    <t xml:space="preserve">E&amp;L Adventures Llc Dover DE bought 11/25/02 </t>
  </si>
  <si>
    <t xml:space="preserve">Gulfstream Aerospace bought 7/17/02 rrg 8/31/02 </t>
  </si>
  <si>
    <t xml:space="preserve">N755PA </t>
  </si>
  <si>
    <t xml:space="preserve">MJL Air Partners Llc bought 4/5/00 rrg 8/1/00 </t>
  </si>
  <si>
    <t xml:space="preserve">N14SR </t>
  </si>
  <si>
    <t xml:space="preserve">Galaxy Aerospace bought 2/1/00 </t>
  </si>
  <si>
    <t xml:space="preserve">Newair Inc. rg 5/93 rrg 8/93 (Sandals Resorts Nassau) </t>
  </si>
  <si>
    <t xml:space="preserve">N46UP </t>
  </si>
  <si>
    <t xml:space="preserve">Learjet Inc. rg 4/93 </t>
  </si>
  <si>
    <t xml:space="preserve">N46UF </t>
  </si>
  <si>
    <t xml:space="preserve">Unifi Inc. Greensboro NC rg 8/23/88 rrg 5/89 </t>
  </si>
  <si>
    <t xml:space="preserve">N887PC </t>
  </si>
  <si>
    <t xml:space="preserve">Atlantic Aviation rg 9/86 </t>
  </si>
  <si>
    <t xml:space="preserve">4X-CUP </t>
  </si>
  <si>
    <t xml:space="preserve">YV3046 </t>
  </si>
  <si>
    <t xml:space="preserve">016 </t>
  </si>
  <si>
    <t>Westland Air, C.A. rg 1/15</t>
  </si>
  <si>
    <t>A1E5FE</t>
  </si>
  <si>
    <t xml:space="preserve">N221PA </t>
  </si>
  <si>
    <t xml:space="preserve">Astra Aviation Corp. bought 4/9/12 </t>
  </si>
  <si>
    <t xml:space="preserve">Rancharrah Cutting Horses bought 12/30/05 </t>
  </si>
  <si>
    <t xml:space="preserve">Michigan Aircraft Sales bought 12/21/01 </t>
  </si>
  <si>
    <t xml:space="preserve">Kalin Ltd rg 2/18/98 </t>
  </si>
  <si>
    <t xml:space="preserve">Tyler Jet LLC rg 12/18/97 </t>
  </si>
  <si>
    <t xml:space="preserve">Rational Software Corp. rg 6/17/97 </t>
  </si>
  <si>
    <t xml:space="preserve">Pioneer Aviation LLC rg 7/25/96 </t>
  </si>
  <si>
    <t xml:space="preserve">N221DT </t>
  </si>
  <si>
    <t xml:space="preserve">Pioneer Resources rg 10/90 </t>
  </si>
  <si>
    <t xml:space="preserve">Heli Service Inc. Conroe TX rg 8/2/90 rrg 10/90 </t>
  </si>
  <si>
    <t xml:space="preserve">N36FD </t>
  </si>
  <si>
    <t xml:space="preserve">Air Dayco Corp. rg 2/89 rrg 5/89 </t>
  </si>
  <si>
    <t xml:space="preserve">N716W </t>
  </si>
  <si>
    <t xml:space="preserve">Ginji Corp. rg 8/87 </t>
  </si>
  <si>
    <t xml:space="preserve">4X-CUQ </t>
  </si>
  <si>
    <t xml:space="preserve">4X-CUK </t>
  </si>
  <si>
    <t xml:space="preserve">N565KE </t>
  </si>
  <si>
    <t xml:space="preserve">17 </t>
  </si>
  <si>
    <t>R Consulting and Sales, Carson City NV bought 10/19/21</t>
  </si>
  <si>
    <t xml:space="preserve">Pierce Airlines LLC, Pleasant Grove UT bought 8/20/15 </t>
  </si>
  <si>
    <t xml:space="preserve">Invicta Wings rrg 12/15/14 </t>
  </si>
  <si>
    <t xml:space="preserve">N555KE </t>
  </si>
  <si>
    <t xml:space="preserve">Invicta Wings, Hollywood FL bought 6/5/12, rrg 9/10/12 </t>
  </si>
  <si>
    <t xml:space="preserve">N455SH </t>
  </si>
  <si>
    <t xml:space="preserve">DDMR LLC Tampa FL bought 7/14/04 </t>
  </si>
  <si>
    <t xml:space="preserve">Avanti Air LLC, Naples FL bought 1/27/03 </t>
  </si>
  <si>
    <t xml:space="preserve">THD Properties, Chicago IL bought 11/19/01, rrg 3/4/02 </t>
  </si>
  <si>
    <t xml:space="preserve">N711JQ </t>
  </si>
  <si>
    <t xml:space="preserve">Nirvana Air rrg 6/12/00 </t>
  </si>
  <si>
    <t xml:space="preserve">N711JG </t>
  </si>
  <si>
    <t xml:space="preserve">Nirvana Air rrg 4/97 </t>
  </si>
  <si>
    <t xml:space="preserve">N996JP </t>
  </si>
  <si>
    <t xml:space="preserve">Nirvana Air rg 8/20/96 </t>
  </si>
  <si>
    <t xml:space="preserve">VR-BES </t>
  </si>
  <si>
    <t xml:space="preserve">Elan International rrg 7/4/93 </t>
  </si>
  <si>
    <t xml:space="preserve">N717WW </t>
  </si>
  <si>
    <t xml:space="preserve">Elan Pharma Inc. rg 4/93 </t>
  </si>
  <si>
    <t xml:space="preserve">B M Aviation Inc. Miami FL rg 9/8/88 </t>
  </si>
  <si>
    <t xml:space="preserve">Astra Jet Corp. rg 1/988 </t>
  </si>
  <si>
    <t xml:space="preserve">4X-CUD </t>
  </si>
  <si>
    <t xml:space="preserve">YV3049 </t>
  </si>
  <si>
    <t xml:space="preserve">18 </t>
  </si>
  <si>
    <t>rg 7/11/14 TRANSPORMAX, C.A</t>
  </si>
  <si>
    <t>0D8226</t>
  </si>
  <si>
    <t xml:space="preserve">N1700A </t>
  </si>
  <si>
    <t xml:space="preserve">Sky Aircraft Corp. bought 4/8/13 </t>
  </si>
  <si>
    <t xml:space="preserve">Conti Aviation LLC Edison NJ bought 10/17/12 </t>
  </si>
  <si>
    <t xml:space="preserve">Carolina Turbine Sales Concord NC bought 4/19/12 rrg 5/23/12 </t>
  </si>
  <si>
    <t xml:space="preserve">N72EL </t>
  </si>
  <si>
    <t xml:space="preserve">EDJCO Transit LLC Bannockburn IL bought 10/13/06 </t>
  </si>
  <si>
    <t xml:space="preserve">Northern Illinois Flight Center </t>
  </si>
  <si>
    <t xml:space="preserve">GEP I LLC Las Vegas NV bought 6/1/06 </t>
  </si>
  <si>
    <t xml:space="preserve">Meisner Aircraft Burlington WI bought 3/27/06 </t>
  </si>
  <si>
    <t xml:space="preserve">Liquid Aviation San Diego CA bought 9/27/03 </t>
  </si>
  <si>
    <t xml:space="preserve">Aquila rrg 9/27/01 </t>
  </si>
  <si>
    <t xml:space="preserve">N72FL </t>
  </si>
  <si>
    <t xml:space="preserve">Aquila rrg 2/19/99 </t>
  </si>
  <si>
    <t xml:space="preserve">N500MQ </t>
  </si>
  <si>
    <t xml:space="preserve">Aquila LLC rrg 7/28/98 </t>
  </si>
  <si>
    <t xml:space="preserve">N500M </t>
  </si>
  <si>
    <t xml:space="preserve">Calcutta Aircraft Leasing Inc. Bloomington IN rg 1/22/87 rrg 9/87. Became Aquila LLC </t>
  </si>
  <si>
    <t xml:space="preserve">N1188A </t>
  </si>
  <si>
    <t xml:space="preserve">4X-CUR </t>
  </si>
  <si>
    <t xml:space="preserve">N49MN </t>
  </si>
  <si>
    <t xml:space="preserve">19 </t>
  </si>
  <si>
    <t>rg 12/23/14 Actus Aviation Llc Napa CA APC</t>
  </si>
  <si>
    <t xml:space="preserve">CPJ Group LLC transferred 10/12/06 </t>
  </si>
  <si>
    <t xml:space="preserve">Astra 855 Llc Napa CA transferred 4/11/03 </t>
  </si>
  <si>
    <t xml:space="preserve">Actus Corp. bought 3/5/98, rrg 7/13/98 </t>
  </si>
  <si>
    <t xml:space="preserve">N49MW </t>
  </si>
  <si>
    <t xml:space="preserve">Falcon Jet Corp. bought 11/18/97 </t>
  </si>
  <si>
    <t xml:space="preserve">Pinole Point Steele Co. Richmond CA rg 1/6/89, rrg 7/89 </t>
  </si>
  <si>
    <t xml:space="preserve">N30AJ </t>
  </si>
  <si>
    <t xml:space="preserve">Astra Jet Corp. rg 5/88 </t>
  </si>
  <si>
    <t xml:space="preserve">4X-CUE </t>
  </si>
  <si>
    <t xml:space="preserve">N307FT </t>
  </si>
  <si>
    <t xml:space="preserve">21 </t>
  </si>
  <si>
    <t xml:space="preserve">1988 </t>
  </si>
  <si>
    <t>Hanshauf LLC Honeoye Falls NY bought 7/19/17</t>
  </si>
  <si>
    <t xml:space="preserve">Franco Tortolani Sunrise FL bought 10/1/13 rrg 12/4/13 </t>
  </si>
  <si>
    <t xml:space="preserve">N7AG </t>
  </si>
  <si>
    <t xml:space="preserve">Astraj Jet 7 LLC, Miami bought 6/22/11 rrg 7/27/11 </t>
  </si>
  <si>
    <t xml:space="preserve">N200CK </t>
  </si>
  <si>
    <t xml:space="preserve">Keycorp Aviation Cleveland OH bought 9/1/10 </t>
  </si>
  <si>
    <t xml:space="preserve">DPMG Inc. Upper Marlboro MD bought 1/11/07 </t>
  </si>
  <si>
    <t xml:space="preserve">Sabrenel Corp. Hudson NH bought 11/2/06 </t>
  </si>
  <si>
    <t xml:space="preserve">Marvin Gardens Aviation Llc Cincinnati OH bought 4/19/05 rrg 5/18/05 </t>
  </si>
  <si>
    <t xml:space="preserve">N1125 </t>
  </si>
  <si>
    <t xml:space="preserve">Sabrenel Corp. Hudson NH bought 3/8/05 </t>
  </si>
  <si>
    <t xml:space="preserve">Gulfstream Aerospace bought 6/24/04 </t>
  </si>
  <si>
    <t xml:space="preserve">Apex Aviation Corp. Napa CA bought 11/20/01 </t>
  </si>
  <si>
    <t xml:space="preserve">Gulfstream bought 8/31/01 </t>
  </si>
  <si>
    <t xml:space="preserve">PGA Tour rrg 3/16/01 </t>
  </si>
  <si>
    <t xml:space="preserve">N1125S </t>
  </si>
  <si>
    <t xml:space="preserve">PGA Tour Inc. Ponte Vedra Beach FL rg 6/8/92 </t>
  </si>
  <si>
    <t xml:space="preserve">Tour Air Inc rg 7/91 </t>
  </si>
  <si>
    <t xml:space="preserve">Cooper Communities rg 7/89 </t>
  </si>
  <si>
    <t xml:space="preserve">N112EM </t>
  </si>
  <si>
    <t xml:space="preserve">23 </t>
  </si>
  <si>
    <t xml:space="preserve">TFE731-3 </t>
  </si>
  <si>
    <t>E Micah Aviation Inc. Cincinnati OH bought 10/28/14, rrg 1/26/15</t>
  </si>
  <si>
    <t xml:space="preserve">N345GC </t>
  </si>
  <si>
    <t xml:space="preserve">Flying Wings LLC Clearwater FL bought 3/15/01 </t>
  </si>
  <si>
    <t xml:space="preserve">Wilmington Aero Ventures II Inc bought 12/29/00 </t>
  </si>
  <si>
    <t xml:space="preserve">Gateway 2000 rrg 7/19/99 </t>
  </si>
  <si>
    <t xml:space="preserve">N23TJ </t>
  </si>
  <si>
    <t xml:space="preserve">Gateway 2000 rg 15/95 </t>
  </si>
  <si>
    <t xml:space="preserve">Alsois Aviation Inc rg 6/95 </t>
  </si>
  <si>
    <t xml:space="preserve">Badger Air Inc rg 3/95 </t>
  </si>
  <si>
    <t xml:space="preserve">N125GB </t>
  </si>
  <si>
    <t xml:space="preserve">(Trust) rg 8/25/88 </t>
  </si>
  <si>
    <t xml:space="preserve">YV501T </t>
  </si>
  <si>
    <t xml:space="preserve">024 </t>
  </si>
  <si>
    <t>rg 8/11</t>
  </si>
  <si>
    <t>0D8176</t>
  </si>
  <si>
    <t xml:space="preserve">N763RR </t>
  </si>
  <si>
    <t xml:space="preserve">RR Aircraft Holdings Inc. bought 11/8/10, rrg 2/16/07 </t>
  </si>
  <si>
    <t xml:space="preserve">N999BL </t>
  </si>
  <si>
    <t xml:space="preserve">N501KB Inc. bought 8/31/07 </t>
  </si>
  <si>
    <t xml:space="preserve">Brunswick Bowling And Billiards, Muskegon MI rg 1/28/88, rrg 11/88 </t>
  </si>
  <si>
    <t xml:space="preserve">N300JJ </t>
  </si>
  <si>
    <t xml:space="preserve">Gulfstream rg 6/87 </t>
  </si>
  <si>
    <t xml:space="preserve">Johnson &amp; Johnson rg 1/87 </t>
  </si>
  <si>
    <t xml:space="preserve">N902AU </t>
  </si>
  <si>
    <t xml:space="preserve">25 </t>
  </si>
  <si>
    <t>Amafly LLC bought 1/19/22</t>
  </si>
  <si>
    <t xml:space="preserve">Transenergie Inc. Houston TX bought 11/28/18 </t>
  </si>
  <si>
    <t xml:space="preserve">S Hawk Holdings Inc. Lebanon IN bought 5/20/04, rrg 3/28/05. Became Eagle Air Inc. </t>
  </si>
  <si>
    <t xml:space="preserve">N-Jet </t>
  </si>
  <si>
    <t xml:space="preserve">N887PA </t>
  </si>
  <si>
    <t xml:space="preserve">General Cigar rrg 9/17/03 </t>
  </si>
  <si>
    <t xml:space="preserve">N387PA </t>
  </si>
  <si>
    <t xml:space="preserve">General Cigar Holdings, New York NY rg 10/22/97 </t>
  </si>
  <si>
    <t xml:space="preserve">Culbro Corp. New York NY rg 3/25/88. </t>
  </si>
  <si>
    <t xml:space="preserve">4X-CUH </t>
  </si>
  <si>
    <t xml:space="preserve">N1900A </t>
  </si>
  <si>
    <t xml:space="preserve">26 </t>
  </si>
  <si>
    <t>Gema Aviation Ltd bought 7/30/13</t>
  </si>
  <si>
    <t xml:space="preserve">Carolina Turbine Sales Concord NC bought 9/27/12 rrg 10/24/12 </t>
  </si>
  <si>
    <t xml:space="preserve">N24PR </t>
  </si>
  <si>
    <t xml:space="preserve">Progress Rail Services Corp. Albertville AL transferred 7/20/99 </t>
  </si>
  <si>
    <t xml:space="preserve">Railcar Ltd bought 1/15/99 rrg 5/12/99 </t>
  </si>
  <si>
    <t xml:space="preserve">N9VL </t>
  </si>
  <si>
    <t xml:space="preserve">Laredo National Bank rg 8/95 rrg 10/95 </t>
  </si>
  <si>
    <t xml:space="preserve">N120WS </t>
  </si>
  <si>
    <t xml:space="preserve">Inland Container rrg 5/95 </t>
  </si>
  <si>
    <t xml:space="preserve">N120WH </t>
  </si>
  <si>
    <t xml:space="preserve">Inland Container rg 12/93 </t>
  </si>
  <si>
    <t xml:space="preserve">N120BJ </t>
  </si>
  <si>
    <t xml:space="preserve">Inland Container Corp. Indianapolis IN rg 4/88 </t>
  </si>
  <si>
    <t xml:space="preserve">4X-CUI </t>
  </si>
  <si>
    <t xml:space="preserve">N388WA </t>
  </si>
  <si>
    <t xml:space="preserve">27 </t>
  </si>
  <si>
    <t xml:space="preserve">1991 </t>
  </si>
  <si>
    <t>2029 Aircraft Trust 2 LLC (Trustee), Hollywood FL bought 9/10/13</t>
  </si>
  <si>
    <t xml:space="preserve">N199HE </t>
  </si>
  <si>
    <t xml:space="preserve">John Wing Aviation Inc. Conroe TX bought 12/30/05. Our Plane LLC Porter TX transferred 5/18/06. Wing Aviation Charter Services transferred 12/19/12. </t>
  </si>
  <si>
    <t xml:space="preserve">Administaff Inc. Kingwood TX bought 1/3/02 </t>
  </si>
  <si>
    <t xml:space="preserve">Cloud Nine Aviation LLC bought 11/14/01 </t>
  </si>
  <si>
    <t xml:space="preserve">Gulfstream Aerospace LP bought 7/13/01 </t>
  </si>
  <si>
    <t xml:space="preserve">Hormell rrg 4/23/01 </t>
  </si>
  <si>
    <t xml:space="preserve">N199HF </t>
  </si>
  <si>
    <t xml:space="preserve">Hormell Foods rrg 5/93 </t>
  </si>
  <si>
    <t xml:space="preserve">N199GH </t>
  </si>
  <si>
    <t xml:space="preserve">George A Hormel and Co. Austin MI rg 5/27/88 </t>
  </si>
  <si>
    <t xml:space="preserve">4X-CUJ </t>
  </si>
  <si>
    <t xml:space="preserve">N959PP </t>
  </si>
  <si>
    <t xml:space="preserve">29 </t>
  </si>
  <si>
    <t xml:space="preserve">1989 </t>
  </si>
  <si>
    <t>Highland Group LLC, Lahaina HI bought 5/18/17</t>
  </si>
  <si>
    <t xml:space="preserve">Ford Electric Co, Cheyenne WY bought 2/3/17 </t>
  </si>
  <si>
    <t xml:space="preserve">MCF Leasing, Opa Locka FL bought 5/14/10 </t>
  </si>
  <si>
    <t xml:space="preserve">Printpack rrg 12/10/09 </t>
  </si>
  <si>
    <t xml:space="preserve">N956PP </t>
  </si>
  <si>
    <t xml:space="preserve">Printpack Inc. Atlanta GA bought 2/21/01, rrg 7/11/01 </t>
  </si>
  <si>
    <t>ASCE</t>
  </si>
  <si>
    <t xml:space="preserve">N131DA </t>
  </si>
  <si>
    <t xml:space="preserve">Danka Office Imaging Co. rrg 2/15/00 </t>
  </si>
  <si>
    <t xml:space="preserve">N154DD </t>
  </si>
  <si>
    <t xml:space="preserve">Danka Corp, St Petersburg FL rg 4/96, </t>
  </si>
  <si>
    <t xml:space="preserve">M&amp;M Air rg 12/94, rrg 2/95 </t>
  </si>
  <si>
    <t xml:space="preserve">N94TW </t>
  </si>
  <si>
    <t xml:space="preserve">World Publishing rrg 11/93 </t>
  </si>
  <si>
    <t xml:space="preserve">N15TW </t>
  </si>
  <si>
    <t xml:space="preserve">World Publishing Co. Tulsa OK rg 2/12/90, rrg 4/90 </t>
  </si>
  <si>
    <t xml:space="preserve">N79AD </t>
  </si>
  <si>
    <t xml:space="preserve">Arthur S Demoss Foundation rg 6/89 </t>
  </si>
  <si>
    <t xml:space="preserve">Astra Jet Corp </t>
  </si>
  <si>
    <t xml:space="preserve">N13AD </t>
  </si>
  <si>
    <t xml:space="preserve">30 </t>
  </si>
  <si>
    <t>Seis Primos Investments LLC, Mexia TX bought 10/25/21</t>
  </si>
  <si>
    <t xml:space="preserve">Huff Trading LLC, Ft Collins CO bought 2/19/15 rrg 1/4/16 </t>
  </si>
  <si>
    <t xml:space="preserve">N900DL </t>
  </si>
  <si>
    <t xml:space="preserve">(Trustee) rg 11/24/09 </t>
  </si>
  <si>
    <t xml:space="preserve">Burt Transportation &amp; Holding LLC bought 8/29/08 </t>
  </si>
  <si>
    <t xml:space="preserve">Duro-Last Inc. Sigourney IA bought 3/7/01 rrg 4/18/01 </t>
  </si>
  <si>
    <t>AGFP</t>
  </si>
  <si>
    <t xml:space="preserve">N902G </t>
  </si>
  <si>
    <t xml:space="preserve">Zurich Holding Co. rrg 1/31/01. Aero Toy Store bought 12/13/01. </t>
  </si>
  <si>
    <t xml:space="preserve">N90UG </t>
  </si>
  <si>
    <t xml:space="preserve">Zurich Holding Co. Of America Inc. Overland Park KS rrg 10/94 </t>
  </si>
  <si>
    <t xml:space="preserve">N90U </t>
  </si>
  <si>
    <t xml:space="preserve">Universal Underwriters Corp. delivered rg 3/7/90 became Zurich Holding Co.of America Inc. </t>
  </si>
  <si>
    <t xml:space="preserve">N50AJ </t>
  </si>
  <si>
    <t xml:space="preserve">Astra Jet Corp. rg 3/89 </t>
  </si>
  <si>
    <t xml:space="preserve">N962A </t>
  </si>
  <si>
    <t xml:space="preserve">31 </t>
  </si>
  <si>
    <t xml:space="preserve">TFE731-3C </t>
  </si>
  <si>
    <t>D&amp;E Aviation LLC Missoula MT bought 8/3/17, rg 08/17/17</t>
  </si>
  <si>
    <t xml:space="preserve">N962A LLC Edmond OK bought 2/10/14 </t>
  </si>
  <si>
    <t xml:space="preserve">Jackson Ridge Mountain LLC Jackson WY bought 6/12/07 rrg 6/6/08 </t>
  </si>
  <si>
    <t>KRJL</t>
  </si>
  <si>
    <t xml:space="preserve">N987G </t>
  </si>
  <si>
    <t xml:space="preserve">Peekey Lumbus LLC Del Mar CA bought 7/25/03 </t>
  </si>
  <si>
    <t xml:space="preserve">Shadowfax rrg 12/12/00 </t>
  </si>
  <si>
    <t xml:space="preserve">N987GK </t>
  </si>
  <si>
    <t xml:space="preserve">Shadowfax LLC Rancho Santa Fe CA bought 7/2/99 rrg 3/24/00 </t>
  </si>
  <si>
    <t xml:space="preserve">N125AJ </t>
  </si>
  <si>
    <t xml:space="preserve">Galaxy Aerospace bought 2/18/99 </t>
  </si>
  <si>
    <t xml:space="preserve">Bancorp Services LLC bought 9/4/98 rrg 11/22/98 </t>
  </si>
  <si>
    <t xml:space="preserve">N40AJ </t>
  </si>
  <si>
    <t xml:space="preserve">Aircraft Ventures LLC rg 8/96 </t>
  </si>
  <si>
    <t xml:space="preserve">Gilbert F Amelio rg 8/96 </t>
  </si>
  <si>
    <t>AQJL</t>
  </si>
  <si>
    <t xml:space="preserve">Conner Peripherals rg 11/89 </t>
  </si>
  <si>
    <t xml:space="preserve">Astra Jet </t>
  </si>
  <si>
    <t xml:space="preserve">N514BB </t>
  </si>
  <si>
    <t xml:space="preserve">32 </t>
  </si>
  <si>
    <t>Lacore Air LLC transferred 9/19</t>
  </si>
  <si>
    <t xml:space="preserve">Doheny Aviation LLD Dallas bought 2/9/16 Lacore Charters LLC Melissa TX bought 4/30/18. </t>
  </si>
  <si>
    <t xml:space="preserve">Monarch Air </t>
  </si>
  <si>
    <t xml:space="preserve">Westwind Llc Chicago IL bought 2/18/14 rrg 6/10/14 </t>
  </si>
  <si>
    <t xml:space="preserve">N113PT </t>
  </si>
  <si>
    <t xml:space="preserve">Thomasjets LLC rrg 10/5/12 </t>
  </si>
  <si>
    <t xml:space="preserve">N116PB </t>
  </si>
  <si>
    <t xml:space="preserve">Thomasjets LLC Bethany OK bought 2/25/10 </t>
  </si>
  <si>
    <t xml:space="preserve">Pelican Air rrg 5/16/01 </t>
  </si>
  <si>
    <t xml:space="preserve">N125MG </t>
  </si>
  <si>
    <t xml:space="preserve">Pelican Air LLC Newport Coast CA bought 12/16/99 op by West Coast Charters </t>
  </si>
  <si>
    <t xml:space="preserve">Maxim Equipment Leasing Co. rg 2/17/98 rrg 9/18/98 </t>
  </si>
  <si>
    <t xml:space="preserve">N232S </t>
  </si>
  <si>
    <t xml:space="preserve">Galaxy Aerospace rg 2/17/98 </t>
  </si>
  <si>
    <t xml:space="preserve">Sherwin Williams Co. Cleveland OH rg 8/8/90 </t>
  </si>
  <si>
    <t xml:space="preserve">4X-CUN </t>
  </si>
  <si>
    <t xml:space="preserve">N441BC </t>
  </si>
  <si>
    <t xml:space="preserve">33 </t>
  </si>
  <si>
    <t>rg 7/23/04 JB Holdings Llc, Anchorage AK</t>
  </si>
  <si>
    <t xml:space="preserve">N52KS </t>
  </si>
  <si>
    <t xml:space="preserve">N922RA </t>
  </si>
  <si>
    <t xml:space="preserve">rg 11/18/91 Aries Aviation Inc San Diego CA </t>
  </si>
  <si>
    <t xml:space="preserve">N980ML </t>
  </si>
  <si>
    <t xml:space="preserve">N541RL </t>
  </si>
  <si>
    <t xml:space="preserve">34 </t>
  </si>
  <si>
    <t>JPCM</t>
  </si>
  <si>
    <t>rg 5/24/96 SSW Jet Ltd, rg 8/5/04 Northsky Flights Llc, Eagle Point OR, rg 04/6/07 Transcendent Investments Llc, Tualatin OR</t>
  </si>
  <si>
    <t xml:space="preserve">N511WA </t>
  </si>
  <si>
    <t xml:space="preserve">VR-CMG </t>
  </si>
  <si>
    <t xml:space="preserve">N53SF </t>
  </si>
  <si>
    <t xml:space="preserve">rg 9/1/92 MW Media Inc Hillsboro OR </t>
  </si>
  <si>
    <t xml:space="preserve">N1125K </t>
  </si>
  <si>
    <t xml:space="preserve">35 </t>
  </si>
  <si>
    <t>BQGH</t>
  </si>
  <si>
    <t>rg 5/11/90 State Street Corporation, Stratford CT</t>
  </si>
  <si>
    <t xml:space="preserve">YV2872 </t>
  </si>
  <si>
    <t xml:space="preserve">36 </t>
  </si>
  <si>
    <t>CONSTRUCTORA FRANCISCO DE MIRANDA</t>
  </si>
  <si>
    <t>0D81A2</t>
  </si>
  <si>
    <t xml:space="preserve">N727HE </t>
  </si>
  <si>
    <t xml:space="preserve">rg 10/25/10 Bank of Utah Trustee, canx 07/13/12 exported to Venezuela </t>
  </si>
  <si>
    <t xml:space="preserve">N757BD </t>
  </si>
  <si>
    <t xml:space="preserve">rg 3/18/05 757BD Llc Albuquerque NM </t>
  </si>
  <si>
    <t xml:space="preserve">N230AJ </t>
  </si>
  <si>
    <t xml:space="preserve">rg 8/00 Global Crossing North America Inc., rg 1/11/02 Brett Jett Llc Rochester NY </t>
  </si>
  <si>
    <t>HJGM</t>
  </si>
  <si>
    <t xml:space="preserve">N195FC </t>
  </si>
  <si>
    <t xml:space="preserve">rg 3/96 Frontier Corp. </t>
  </si>
  <si>
    <t xml:space="preserve">N82RT </t>
  </si>
  <si>
    <t xml:space="preserve">dd 6/93 Rochester Telephone Co., noted 3/6/94 TEB </t>
  </si>
  <si>
    <t xml:space="preserve">I-FLYL </t>
  </si>
  <si>
    <t xml:space="preserve">dd 12/89 </t>
  </si>
  <si>
    <t xml:space="preserve">Eurofly Service S.p.A. </t>
  </si>
  <si>
    <t xml:space="preserve">N400XS </t>
  </si>
  <si>
    <t xml:space="preserve">37 </t>
  </si>
  <si>
    <t>Silverstar Partners LLC bought 2/28/20</t>
  </si>
  <si>
    <t xml:space="preserve">Capital Fitness Inc. Big Rock IL bought 5/16/`13, rrg 8/22/13 </t>
  </si>
  <si>
    <t xml:space="preserve">Steven M Rayman, Big Rock IL bought 7/24/97, rrg 3/28/98 </t>
  </si>
  <si>
    <t xml:space="preserve">N589TB </t>
  </si>
  <si>
    <t xml:space="preserve">Trinity Broadcasting rrg 1/30/97 </t>
  </si>
  <si>
    <t xml:space="preserve">N3PC </t>
  </si>
  <si>
    <t xml:space="preserve">Trinity Broadcasting of Florida Inc. Pembroke Park FL rg 12/14/89 </t>
  </si>
  <si>
    <t xml:space="preserve">N777AM </t>
  </si>
  <si>
    <t xml:space="preserve">38 </t>
  </si>
  <si>
    <t>My Live Connections LLC, Scottsdale AZ bought 5/1/19</t>
  </si>
  <si>
    <t xml:space="preserve">American Aviation LLC, Eugene OR bought 12/21/04, rrg 3/22/05 </t>
  </si>
  <si>
    <t xml:space="preserve">N930UC </t>
  </si>
  <si>
    <t xml:space="preserve">UC Aviation LLC bought 4/29/02, rrg 12/31/02 </t>
  </si>
  <si>
    <t xml:space="preserve">N930SC </t>
  </si>
  <si>
    <t xml:space="preserve">SC Aviation LLC bought 3/29/00, rrg 8/23/00 </t>
  </si>
  <si>
    <t xml:space="preserve">N803JW </t>
  </si>
  <si>
    <t xml:space="preserve">Led-Wen Inc rg 1/90 </t>
  </si>
  <si>
    <t>Tue, 24 May 2022 19:36:01 GMTlogin - register</t>
  </si>
  <si>
    <t xml:space="preserve">N686BC </t>
  </si>
  <si>
    <t xml:space="preserve">39 </t>
  </si>
  <si>
    <t xml:space="preserve">TFE731-3A </t>
  </si>
  <si>
    <t>rg 12/10/13 Further Llc New Braunfels TX</t>
  </si>
  <si>
    <t xml:space="preserve">N636BC </t>
  </si>
  <si>
    <t xml:space="preserve">rg 7/1/04 British Creek Air Llc Denver CO </t>
  </si>
  <si>
    <t xml:space="preserve">N359V </t>
  </si>
  <si>
    <t xml:space="preserve">rg 8/25/92 Pitney Bowes Credit Corp. Omaha NE </t>
  </si>
  <si>
    <t xml:space="preserve">N666KL </t>
  </si>
  <si>
    <t xml:space="preserve">40 </t>
  </si>
  <si>
    <t xml:space="preserve">1990 </t>
  </si>
  <si>
    <t>rg 11/7/12 World Jet of Delaware Inc. Wilmington DE</t>
  </si>
  <si>
    <t xml:space="preserve">N666K </t>
  </si>
  <si>
    <t xml:space="preserve">rg 3/13/03 Aerojet Inc. Washington DC based KGAI </t>
  </si>
  <si>
    <t>CGMR</t>
  </si>
  <si>
    <t xml:space="preserve">N279DS </t>
  </si>
  <si>
    <t xml:space="preserve">rg 4/12/90 Monterey Airplane Co. Carmel CA </t>
  </si>
  <si>
    <t xml:space="preserve">N986HH </t>
  </si>
  <si>
    <t xml:space="preserve">41 </t>
  </si>
  <si>
    <t>AG986 LLC bought 6/1/18, rrg 11/2/18. Operated by Executive Aviation Group until 2020</t>
  </si>
  <si>
    <t xml:space="preserve">N41AU </t>
  </si>
  <si>
    <t xml:space="preserve">Planemasters Ltd West Chicago bought 5/17/12 Axis Aircraft Sales bought 10/24/14 </t>
  </si>
  <si>
    <t xml:space="preserve">NVLS I LLC Tualatin OR bought 3/20/02 </t>
  </si>
  <si>
    <t xml:space="preserve">Shared Aircraft LLC bought 3/7/00 rrg 7/13/00 </t>
  </si>
  <si>
    <t>ABFS</t>
  </si>
  <si>
    <t xml:space="preserve">N45MS </t>
  </si>
  <si>
    <t xml:space="preserve">Ross Investments bought 11/93 Silver Spur Trading Inc. bought 3/96 Astra Aire Inc. rg 1/1/98 Share Communications Services Inv rg 12/28/99, </t>
  </si>
  <si>
    <t xml:space="preserve">VR-BME </t>
  </si>
  <si>
    <t xml:space="preserve">bought 9/3/90 </t>
  </si>
  <si>
    <t xml:space="preserve">N96AR </t>
  </si>
  <si>
    <t xml:space="preserve">Astra Jet Corp. delivered 3/90 </t>
  </si>
  <si>
    <t xml:space="preserve">N528RR </t>
  </si>
  <si>
    <t xml:space="preserve">42 </t>
  </si>
  <si>
    <t>World of Faith Christian Center Church, Southfield MI bought 7/22/21</t>
  </si>
  <si>
    <t xml:space="preserve">Carol R Grassel, Corpus Christi TX bought 9/13/12 </t>
  </si>
  <si>
    <t xml:space="preserve">RFP Aeronautical Corp., Irving TX transferred 6/25/04. Robert B Rowling, Irving TX transferred 4/25/08 </t>
  </si>
  <si>
    <t xml:space="preserve">Reese Rowling rrg 1/98 </t>
  </si>
  <si>
    <t xml:space="preserve">N588R </t>
  </si>
  <si>
    <t xml:space="preserve">Reese Rowling, Corpus Christi TX bought 6/2/97 </t>
  </si>
  <si>
    <t xml:space="preserve">EC-GIA </t>
  </si>
  <si>
    <t xml:space="preserve">rrg 1/29/97 </t>
  </si>
  <si>
    <t xml:space="preserve">Gestair Executive Jet </t>
  </si>
  <si>
    <t xml:space="preserve">EC-339 </t>
  </si>
  <si>
    <t xml:space="preserve">rg 5/22/96 </t>
  </si>
  <si>
    <t xml:space="preserve">N575ET </t>
  </si>
  <si>
    <t xml:space="preserve">Ellen Tracy Inc rg 11/90, rrg 3/91 </t>
  </si>
  <si>
    <t xml:space="preserve">N60AJ </t>
  </si>
  <si>
    <t xml:space="preserve">Astra Jet Corp rg 1/90 </t>
  </si>
  <si>
    <t xml:space="preserve">N43MH </t>
  </si>
  <si>
    <t xml:space="preserve">43 </t>
  </si>
  <si>
    <t>rg 7/18/07 CJ2-113 Llc, Wilmington DE</t>
  </si>
  <si>
    <t xml:space="preserve">N1M </t>
  </si>
  <si>
    <t xml:space="preserve">N90CE </t>
  </si>
  <si>
    <t xml:space="preserve">N56AG </t>
  </si>
  <si>
    <t xml:space="preserve">rg 8/6/90 Pitney Bowes Credit Corportion Chamblee GA </t>
  </si>
  <si>
    <t xml:space="preserve">N542WC </t>
  </si>
  <si>
    <t xml:space="preserve">44 </t>
  </si>
  <si>
    <t>rg 08/16/17 HMV Aviation Llc Elizabethton TN TRI</t>
  </si>
  <si>
    <t xml:space="preserve">N1UA </t>
  </si>
  <si>
    <t xml:space="preserve">rg 5/20/05 Crimson Tide Foundation operating for The University of Alabama, Tuscaloosa AL </t>
  </si>
  <si>
    <t xml:space="preserve">rg 3/7/91 Alpine Cascade Corp. Santa Barbara CA </t>
  </si>
  <si>
    <t xml:space="preserve">N916CG </t>
  </si>
  <si>
    <t xml:space="preserve">45 </t>
  </si>
  <si>
    <t>rg 01/13/14 Aviate Llc Atlanta GA</t>
  </si>
  <si>
    <t xml:space="preserve">rg 2/1/07 Wilson &amp; Associates of Delaware Llc Wilmington DE </t>
  </si>
  <si>
    <t xml:space="preserve">N916BG </t>
  </si>
  <si>
    <t xml:space="preserve">N880CH </t>
  </si>
  <si>
    <t xml:space="preserve">rg 8/20/02 Cloud Nine Aviation Los Angeles CA </t>
  </si>
  <si>
    <t xml:space="preserve">VH-FIS </t>
  </si>
  <si>
    <t xml:space="preserve">dd 8/16/97 Navaid calibration contract </t>
  </si>
  <si>
    <t xml:space="preserve">Pearl Aviation Australia (Airservices Australia) </t>
  </si>
  <si>
    <t xml:space="preserve">N91FD </t>
  </si>
  <si>
    <t xml:space="preserve">seen LBG 17.06.1991 KFFL 15.12.1992 </t>
  </si>
  <si>
    <t xml:space="preserve">N91DF </t>
  </si>
  <si>
    <t xml:space="preserve">rg 10/22/90 Air Dayco Corp. Miami FL </t>
  </si>
  <si>
    <t xml:space="preserve">OB-2208 </t>
  </si>
  <si>
    <t xml:space="preserve">46 </t>
  </si>
  <si>
    <t>Peru - see in SPJC 2021/04/26</t>
  </si>
  <si>
    <t xml:space="preserve">N630S </t>
  </si>
  <si>
    <t xml:space="preserve">rg 8/30/02 WFBN </t>
  </si>
  <si>
    <t>ACDE</t>
  </si>
  <si>
    <t xml:space="preserve">N140DR </t>
  </si>
  <si>
    <t xml:space="preserve">rg 9/11/92 Donrey Inc. Owner Trustee Fort Smith AR </t>
  </si>
  <si>
    <t xml:space="preserve">N166RM </t>
  </si>
  <si>
    <t xml:space="preserve">47 </t>
  </si>
  <si>
    <t>LSKM</t>
  </si>
  <si>
    <t xml:space="preserve">rg 4/8/00 Federated Corporate Services Inc, Cincinnati OH. </t>
  </si>
  <si>
    <t xml:space="preserve">rg 1/10/91 U S West Inc Englewood CO </t>
  </si>
  <si>
    <t xml:space="preserve">N43RP </t>
  </si>
  <si>
    <t xml:space="preserve">48 </t>
  </si>
  <si>
    <t>rg 03/11/21 TMH Gulfstream G-100 Llc Wilmington DE, noted MPO- [12/24/21]</t>
  </si>
  <si>
    <t xml:space="preserve">N88MF </t>
  </si>
  <si>
    <t xml:space="preserve">rg 6/21/00 Murfam Enterprises Llc Rose Hill NC </t>
  </si>
  <si>
    <t xml:space="preserve">N1125V </t>
  </si>
  <si>
    <t xml:space="preserve">rg 1/10/91 U S West Inc. Englewood CO </t>
  </si>
  <si>
    <t xml:space="preserve">N293P </t>
  </si>
  <si>
    <t xml:space="preserve">49 </t>
  </si>
  <si>
    <t>rrg 8/24/17 Watkins Air Llc Birmingham AL BHM</t>
  </si>
  <si>
    <t xml:space="preserve">rg 3/29/04 293LP Llc Belleair FL </t>
  </si>
  <si>
    <t xml:space="preserve">N323P </t>
  </si>
  <si>
    <t xml:space="preserve">N4420E </t>
  </si>
  <si>
    <t xml:space="preserve">rg 8/12/92 International Jet Traders Inc. Oakland Pk FL </t>
  </si>
  <si>
    <t xml:space="preserve">YV2682 </t>
  </si>
  <si>
    <t xml:space="preserve">050 </t>
  </si>
  <si>
    <t>rg 03/10 INVERSIONES ALICANTE C.A.</t>
  </si>
  <si>
    <t>0D8187</t>
  </si>
  <si>
    <t xml:space="preserve">N45H </t>
  </si>
  <si>
    <t xml:space="preserve">rg 7/24/03 45 Hotel Corp. Inc. Columbus OH </t>
  </si>
  <si>
    <t xml:space="preserve">N501JT </t>
  </si>
  <si>
    <t xml:space="preserve">dd 5/03 ACDA Aviation Services Llc </t>
  </si>
  <si>
    <t xml:space="preserve">XA-TJF </t>
  </si>
  <si>
    <t xml:space="preserve">dd 12/97 Aviacion Comercial de America SA </t>
  </si>
  <si>
    <t xml:space="preserve">N4EM </t>
  </si>
  <si>
    <t xml:space="preserve">rg 3/1/91 North Transport Inc. New York NY </t>
  </si>
  <si>
    <t xml:space="preserve">51 </t>
  </si>
  <si>
    <t>Warbirds of Delaware Inc bought 8/30/21</t>
  </si>
  <si>
    <t xml:space="preserve">Kashmir Air, Franklin Park NJ bought 3/7/19 </t>
  </si>
  <si>
    <t>DKAM</t>
  </si>
  <si>
    <t xml:space="preserve">Alabama River Pulp Co., Purdue Hill AL rg 9/95, became Parsons &amp; Whittemore </t>
  </si>
  <si>
    <t xml:space="preserve">Atherton Aviation, Menlo Park CA rg 5/14/92 </t>
  </si>
  <si>
    <t xml:space="preserve">Astra Jet Corp. rg 12/90 (demo) </t>
  </si>
  <si>
    <t xml:space="preserve">N90AJ </t>
  </si>
  <si>
    <t xml:space="preserve">52 </t>
  </si>
  <si>
    <t>Sky Commander Corp., Doral FL bought 6/1/15, rg 11/17/21</t>
  </si>
  <si>
    <t xml:space="preserve">Cibeles Aviation Inc. bought 5/11/11 </t>
  </si>
  <si>
    <t xml:space="preserve">Don Goyo Aviation Corp. bought 8/8/08 </t>
  </si>
  <si>
    <t xml:space="preserve">Nie Planes LLC, Caldwell ID bought 1/28/05 </t>
  </si>
  <si>
    <t xml:space="preserve">Navajo Refining GP LLC, Dallas TX bought 9/25/04 </t>
  </si>
  <si>
    <t>AHFR</t>
  </si>
  <si>
    <t xml:space="preserve">Holly Air Holdings LLC bought 6/5/02 </t>
  </si>
  <si>
    <t xml:space="preserve">Industrian Metalurgicas Pescamona SAIC YF rg 12/27/91 </t>
  </si>
  <si>
    <t xml:space="preserve">N39TT </t>
  </si>
  <si>
    <t xml:space="preserve">53 </t>
  </si>
  <si>
    <t>39TT LLC Lake Zurich IL bought 12/18/18, rrg 5/30/19</t>
  </si>
  <si>
    <t xml:space="preserve">N419WC </t>
  </si>
  <si>
    <t xml:space="preserve">Willow Creek Association South Barrington IL bought 5/6/08 rrg 4/16/09. </t>
  </si>
  <si>
    <t xml:space="preserve">N717CP </t>
  </si>
  <si>
    <t xml:space="preserve">Cousins Aircraft Associates LLC Atlanta GA bought 11/12/04 rrg 11/9/05 </t>
  </si>
  <si>
    <t xml:space="preserve">N121SG </t>
  </si>
  <si>
    <t xml:space="preserve">Gilrichco Inc. Van Nuys CA bought 12/18/01 rrg 3/12/02 </t>
  </si>
  <si>
    <t xml:space="preserve">N853SP </t>
  </si>
  <si>
    <t xml:space="preserve">(Trustee) bought 4/21/01 rrg 10/30/01 </t>
  </si>
  <si>
    <t xml:space="preserve">N227NL </t>
  </si>
  <si>
    <t xml:space="preserve">Gulfstream bought 12/21/00 </t>
  </si>
  <si>
    <t xml:space="preserve">Stim Air Inc. rg 5/95 </t>
  </si>
  <si>
    <t xml:space="preserve">Bombardier rg 4/95 </t>
  </si>
  <si>
    <t xml:space="preserve">N227N </t>
  </si>
  <si>
    <t xml:space="preserve">Nordstrom Inc. Seattle WA rg 1/3/92 </t>
  </si>
  <si>
    <t xml:space="preserve">YV3427 </t>
  </si>
  <si>
    <t xml:space="preserve">54 </t>
  </si>
  <si>
    <t>0D8348</t>
  </si>
  <si>
    <t xml:space="preserve">YV628T </t>
  </si>
  <si>
    <t xml:space="preserve">N770SC </t>
  </si>
  <si>
    <t xml:space="preserve">rg 10/2/12 Bank of Utah Trustee.EXPORTED TO VENEZUELA </t>
  </si>
  <si>
    <t xml:space="preserve">N770FF </t>
  </si>
  <si>
    <t xml:space="preserve">rg 2/7/08 Cessna Finance Corp. Wichita KS </t>
  </si>
  <si>
    <t>CLKQ</t>
  </si>
  <si>
    <t xml:space="preserve">N198HF </t>
  </si>
  <si>
    <t xml:space="preserve">rg 9/19/07 Flounder Acquisitions Llc Concord MA </t>
  </si>
  <si>
    <t xml:space="preserve">N70AJ </t>
  </si>
  <si>
    <t xml:space="preserve">rg 1/6/92 First Financial Management Corp. Atlanta GA </t>
  </si>
  <si>
    <t xml:space="preserve">N63XG </t>
  </si>
  <si>
    <t xml:space="preserve">55 </t>
  </si>
  <si>
    <t>rg 09/17/12 X-Gen Pharmaceuticals Inc. Northport NY</t>
  </si>
  <si>
    <t>A83D77</t>
  </si>
  <si>
    <t xml:space="preserve">N111EL </t>
  </si>
  <si>
    <t xml:space="preserve">rg 8/19/08 C&amp;E Holdings Inc. Oxford MD </t>
  </si>
  <si>
    <t>KQDS</t>
  </si>
  <si>
    <t xml:space="preserve">ZS-MDA </t>
  </si>
  <si>
    <t xml:space="preserve">rg 5/4/04 Global Equities Aviation (Pty) Ltd </t>
  </si>
  <si>
    <t xml:space="preserve">rg 2/04 WFBN Gulfstream Aerospace </t>
  </si>
  <si>
    <t xml:space="preserve">VP-CDR </t>
  </si>
  <si>
    <t xml:space="preserve">rg 1/7/03 Rostrum Aircraft Ltd </t>
  </si>
  <si>
    <t xml:space="preserve">N880CA </t>
  </si>
  <si>
    <t xml:space="preserve">rg 1/01 ConAgra Foods Inc. </t>
  </si>
  <si>
    <t xml:space="preserve">N828C </t>
  </si>
  <si>
    <t xml:space="preserve">rrg 9/3/99 Hunt-Wesson Inc. </t>
  </si>
  <si>
    <t xml:space="preserve">rg 5/25/99 Marathon Corp. Birmingham AL </t>
  </si>
  <si>
    <t xml:space="preserve">N1MC </t>
  </si>
  <si>
    <t xml:space="preserve">dd 1/6/92 Marathon Corp. Birmingham AL </t>
  </si>
  <si>
    <t xml:space="preserve">N1125Z </t>
  </si>
  <si>
    <t xml:space="preserve">rg 1/92 Israel Aerospace Industries </t>
  </si>
  <si>
    <t xml:space="preserve">rg 11/91 Israel Aerospace Industries </t>
  </si>
  <si>
    <t xml:space="preserve">N790FH </t>
  </si>
  <si>
    <t xml:space="preserve">IAI 1125 Astra SP </t>
  </si>
  <si>
    <t xml:space="preserve">56 </t>
  </si>
  <si>
    <t>rg 04/23/09 Aircraft Trust &amp; Financing Corp. Trustee</t>
  </si>
  <si>
    <t xml:space="preserve">rg 7/23/07 Pioneer Aviation Llc Veneta OR </t>
  </si>
  <si>
    <t xml:space="preserve">N3175T </t>
  </si>
  <si>
    <t xml:space="preserve">rg 6/30/92 Hyndu Investment Co. Miami FL </t>
  </si>
  <si>
    <t xml:space="preserve">4X-CUG </t>
  </si>
  <si>
    <t xml:space="preserve">YV484T </t>
  </si>
  <si>
    <t xml:space="preserve">57 </t>
  </si>
  <si>
    <t>Regd. 2009 Cementerio del Este Promociones Y Ventas CA</t>
  </si>
  <si>
    <t>0D816F</t>
  </si>
  <si>
    <t xml:space="preserve">N157SP </t>
  </si>
  <si>
    <t xml:space="preserve">rg 8/22/02 SP Financial Inc. Wilmington DE, rg canx 11/25/09 </t>
  </si>
  <si>
    <t xml:space="preserve">YV-2564P </t>
  </si>
  <si>
    <t xml:space="preserve">rg Viktor Vargas </t>
  </si>
  <si>
    <t xml:space="preserve">YV-785CP </t>
  </si>
  <si>
    <t xml:space="preserve">YV-2199P </t>
  </si>
  <si>
    <t xml:space="preserve">N3175S </t>
  </si>
  <si>
    <t xml:space="preserve">C-FDAX </t>
  </si>
  <si>
    <t xml:space="preserve">58 </t>
  </si>
  <si>
    <t xml:space="preserve">1992 </t>
  </si>
  <si>
    <t>rg 2016-01-14</t>
  </si>
  <si>
    <t>C00804</t>
  </si>
  <si>
    <t xml:space="preserve">rg 2015-03-06 Morningstar Partners Ltd. </t>
  </si>
  <si>
    <t xml:space="preserve">Morningstar Air Express </t>
  </si>
  <si>
    <t xml:space="preserve">rg 2008-12-18 </t>
  </si>
  <si>
    <t xml:space="preserve">Kelowna Flightcraft Air Charter </t>
  </si>
  <si>
    <t xml:space="preserve">rg 8/20/99 Sobeys Group Inc. </t>
  </si>
  <si>
    <t>BLCR</t>
  </si>
  <si>
    <t xml:space="preserve">N1125E </t>
  </si>
  <si>
    <t xml:space="preserve">rg 09/3/98 First Security Bank Na Owner Trustee, canx 08/19/99 exported to Canada </t>
  </si>
  <si>
    <t xml:space="preserve">rg 5/18/92 Wilmington Trust Co. Wilmington DE </t>
  </si>
  <si>
    <t xml:space="preserve">D-CABB </t>
  </si>
  <si>
    <t xml:space="preserve">59 </t>
  </si>
  <si>
    <t xml:space="preserve">Vibro Air Flugservice </t>
  </si>
  <si>
    <t>rg 10/05 Vibro Air Flugservice</t>
  </si>
  <si>
    <t>3CC01B</t>
  </si>
  <si>
    <t xml:space="preserve">LX-GOL </t>
  </si>
  <si>
    <t xml:space="preserve">dd 4/14/04 Superfund Aviation SA </t>
  </si>
  <si>
    <t xml:space="preserve">HB-VNF </t>
  </si>
  <si>
    <t xml:space="preserve">rg 2/15/01 Lisca AG operated by Diamair SA </t>
  </si>
  <si>
    <t xml:space="preserve">D-CCAT </t>
  </si>
  <si>
    <t xml:space="preserve">rg 6/92 operating for Preussag AG </t>
  </si>
  <si>
    <t xml:space="preserve">Wiking Flight Service GmbH </t>
  </si>
  <si>
    <t xml:space="preserve">N4341S </t>
  </si>
  <si>
    <t xml:space="preserve">N577AN </t>
  </si>
  <si>
    <t xml:space="preserve">060 </t>
  </si>
  <si>
    <t>Little Smokey Holding LLC, Tonopah NV bought 11/5/21, rg 03/5/22</t>
  </si>
  <si>
    <t xml:space="preserve">Xavier Auir LLC, Lakeland FL bought 8/4/21 </t>
  </si>
  <si>
    <t xml:space="preserve">JWSS Holdings LLC, Lake Forest CA bought 1/17/18 </t>
  </si>
  <si>
    <t xml:space="preserve">Sirius Aviation Corp. bought 8/28/10 </t>
  </si>
  <si>
    <t xml:space="preserve">VP-BON </t>
  </si>
  <si>
    <t xml:space="preserve">Eversholt Ltd. rg 10/9/92 </t>
  </si>
  <si>
    <t xml:space="preserve">YV-757CP </t>
  </si>
  <si>
    <t xml:space="preserve">SIVENSA-Aluminos Del Turbio CA rg 6/92 </t>
  </si>
  <si>
    <t xml:space="preserve">YV2679 </t>
  </si>
  <si>
    <t xml:space="preserve">61 </t>
  </si>
  <si>
    <t>dd 5/10 INVERSIONES HOTELERAS 7070, C.A</t>
  </si>
  <si>
    <t>0D814A</t>
  </si>
  <si>
    <t xml:space="preserve">N200ST </t>
  </si>
  <si>
    <t xml:space="preserve">rg 12/20/07 Cessna Finance Corp., rg 03/2/10 East Coast Jet Center Inc., Stuart FL canx 05/26/10 exported to Venezuela </t>
  </si>
  <si>
    <t>CQHK</t>
  </si>
  <si>
    <t xml:space="preserve">N550M </t>
  </si>
  <si>
    <t xml:space="preserve">rg 5/18/92 WTCT </t>
  </si>
  <si>
    <t xml:space="preserve">N26BD </t>
  </si>
  <si>
    <t xml:space="preserve">62 </t>
  </si>
  <si>
    <t>Southern Illinois Helicopters rq N26BD authorized 11/18/2019</t>
  </si>
  <si>
    <t xml:space="preserve">N944RS </t>
  </si>
  <si>
    <t xml:space="preserve">Southern Illinois Helicopters Marion IL bought 10/29/19 </t>
  </si>
  <si>
    <t xml:space="preserve">RS400A LLC North Little Rock AR bought 9/22/14 rrg 11/7/14 </t>
  </si>
  <si>
    <t xml:space="preserve">N874WD </t>
  </si>
  <si>
    <t xml:space="preserve">Williamson Dickie Manufacturing Co. Fort Worth TX bought 4/14/03 rrg 7/23/03 </t>
  </si>
  <si>
    <t xml:space="preserve">N866Q </t>
  </si>
  <si>
    <t xml:space="preserve">Gulfstream Aerospace Services bought 12/26/02 rrg 3/10/03 </t>
  </si>
  <si>
    <t xml:space="preserve">N866G </t>
  </si>
  <si>
    <t xml:space="preserve">General Dynamics Government Systems Corp. Needham MA acquired 1/24/02 rrg 4/30/02 </t>
  </si>
  <si>
    <t xml:space="preserve">N262SP </t>
  </si>
  <si>
    <t xml:space="preserve">JDS Uniphase Corp. Bloomfield CT bought 11/2/00 rrg 12/8/00 </t>
  </si>
  <si>
    <t xml:space="preserve">N100AK </t>
  </si>
  <si>
    <t xml:space="preserve">Pacific Diversified Investments rrg 4/6/99 </t>
  </si>
  <si>
    <t xml:space="preserve">N9990P </t>
  </si>
  <si>
    <t xml:space="preserve">Pacific Diversified Investments Inc. Anchorage AK bought 2/26/99 </t>
  </si>
  <si>
    <t xml:space="preserve">N999GP </t>
  </si>
  <si>
    <t xml:space="preserve">Gary E Primm (Trustee) rg 9/93 rrg 2/94 </t>
  </si>
  <si>
    <t xml:space="preserve">Astra Jet Corp. Princeton NJ rg 6/30/92 </t>
  </si>
  <si>
    <t xml:space="preserve">N331SK </t>
  </si>
  <si>
    <t xml:space="preserve">63 </t>
  </si>
  <si>
    <t>VR Jet LLC, Goshen IN bought 3/5/19</t>
  </si>
  <si>
    <t xml:space="preserve">Winnebago Industries Inc. Forest City IA bought 1/3/03 </t>
  </si>
  <si>
    <t xml:space="preserve">Kellett Aviation rg 9/29/97 </t>
  </si>
  <si>
    <t xml:space="preserve">N74TJ </t>
  </si>
  <si>
    <t xml:space="preserve">Tyler Jet bought 8/22/97 </t>
  </si>
  <si>
    <t xml:space="preserve">ER-J901 </t>
  </si>
  <si>
    <t xml:space="preserve">Eritrean Air Force rg 1993 </t>
  </si>
  <si>
    <t>Tue, 24 May 2022 19:36:13 GMTlogin - register</t>
  </si>
  <si>
    <t xml:space="preserve">N858WW </t>
  </si>
  <si>
    <t xml:space="preserve">064 </t>
  </si>
  <si>
    <t xml:space="preserve">1993 </t>
  </si>
  <si>
    <t>Nikolai Smolenski bought 6/1/21</t>
  </si>
  <si>
    <t xml:space="preserve">Avsky Corp. bought 4/15/21 </t>
  </si>
  <si>
    <t xml:space="preserve">Mid South Services Inc., Clearwater FL bought 6/10/20 </t>
  </si>
  <si>
    <t xml:space="preserve">Above All Consulting LLC Largo FL bought 6/5/19 </t>
  </si>
  <si>
    <t xml:space="preserve">Willis N367WW LLC Wilmington DE bought 3/31/14 rrrg 6/2/14 </t>
  </si>
  <si>
    <t xml:space="preserve">N650GF </t>
  </si>
  <si>
    <t xml:space="preserve">Flagship Financial LLC Lehi UT bought 3/21/13 </t>
  </si>
  <si>
    <t xml:space="preserve">Empire LLC Ontario OR bought 3/27/07 </t>
  </si>
  <si>
    <t xml:space="preserve">Business Aircraft Leasing Nashville TN bought 12/19/06 </t>
  </si>
  <si>
    <t xml:space="preserve">Gaylord rrg 9/21/06 </t>
  </si>
  <si>
    <t xml:space="preserve">Gaylord Entertainment Co. Nashville TN rg 10/13/93 </t>
  </si>
  <si>
    <t xml:space="preserve">YV3490 </t>
  </si>
  <si>
    <t xml:space="preserve">065 </t>
  </si>
  <si>
    <t>0D8401</t>
  </si>
  <si>
    <t xml:space="preserve">N30BS </t>
  </si>
  <si>
    <t xml:space="preserve">ABAir Corp. bought 12/18/19 </t>
  </si>
  <si>
    <t xml:space="preserve">Radio Flyer LLC Oklahoma City bought 12/29/17, rrg 4/3/18 </t>
  </si>
  <si>
    <t xml:space="preserve">N30GC </t>
  </si>
  <si>
    <t xml:space="preserve">rrg 9/8/15 </t>
  </si>
  <si>
    <t xml:space="preserve">N50TQ </t>
  </si>
  <si>
    <t xml:space="preserve">Timberland Equities LLC bought 6/8/06 </t>
  </si>
  <si>
    <t>FSAM</t>
  </si>
  <si>
    <t xml:space="preserve">Insurance Services Corp., bought 12/31/01 </t>
  </si>
  <si>
    <t xml:space="preserve">Airbill Inc. Portsmouth NH bought 11/12/98 </t>
  </si>
  <si>
    <t xml:space="preserve">Lake Creek rrg 10/30/98 </t>
  </si>
  <si>
    <t xml:space="preserve">N50TG </t>
  </si>
  <si>
    <t xml:space="preserve">Lake Creek Research rg 6/30/97, rrg 3/98 </t>
  </si>
  <si>
    <t xml:space="preserve">N75TT </t>
  </si>
  <si>
    <t xml:space="preserve">SRCG Holdings rg 5/93 </t>
  </si>
  <si>
    <t xml:space="preserve">N419MK </t>
  </si>
  <si>
    <t xml:space="preserve">66 </t>
  </si>
  <si>
    <t>rg 01/8/13 CSC Trust Co. of Delaware Trustee Wilmington DE</t>
  </si>
  <si>
    <t xml:space="preserve">rg 7/20/12 International Trading Co. of Yukon Oklahoma City OK </t>
  </si>
  <si>
    <t xml:space="preserve">John Sid Assoc. Inc. </t>
  </si>
  <si>
    <t xml:space="preserve">C-FMHB </t>
  </si>
  <si>
    <t xml:space="preserve">rg 7/03, canx 5/24/11 </t>
  </si>
  <si>
    <t xml:space="preserve">rg 3/03 International Trading Co. of Yukon Oklahoma City OK </t>
  </si>
  <si>
    <t xml:space="preserve">rg 4/95 K&amp;M Flight Corp. </t>
  </si>
  <si>
    <t xml:space="preserve">N101NS </t>
  </si>
  <si>
    <t xml:space="preserve">N401WT </t>
  </si>
  <si>
    <t xml:space="preserve">68 </t>
  </si>
  <si>
    <t>DFGR</t>
  </si>
  <si>
    <t>Gateway 2000 Stores Inc, rg 5/30/02 Mesh Inc, La Jolla CA</t>
  </si>
  <si>
    <t xml:space="preserve">N448GR </t>
  </si>
  <si>
    <t xml:space="preserve">70 </t>
  </si>
  <si>
    <t>rg 12/20/05 GLP Aviation Inc, rq N149LP auth 03/31/06</t>
  </si>
  <si>
    <t xml:space="preserve">N149LP </t>
  </si>
  <si>
    <t xml:space="preserve">ntu </t>
  </si>
  <si>
    <t xml:space="preserve">dd 4/21/01 WFBN, dd 12/18/02 United Aircraft Holdings Llc, rg 7/21/04 GR Aviation Corp, Wilmington DE </t>
  </si>
  <si>
    <t xml:space="preserve">N100GA </t>
  </si>
  <si>
    <t xml:space="preserve">N805JW </t>
  </si>
  <si>
    <t xml:space="preserve">N71FS </t>
  </si>
  <si>
    <t xml:space="preserve">71 </t>
  </si>
  <si>
    <t xml:space="preserve">1994 </t>
  </si>
  <si>
    <t>Air 71 LLC, San Juan PR bought 1/19/21</t>
  </si>
  <si>
    <t xml:space="preserve">Saldarriaga Giraldo Inc., Doral FL bought 3/28/17 </t>
  </si>
  <si>
    <t xml:space="preserve">Morningfly Services Corp. bought 1/22/13 </t>
  </si>
  <si>
    <t xml:space="preserve">Pivotal Aviation I LLC, Phoenix AZ bought 7/2/02, rg 9/23/02. Became Najafi Aviation LLC </t>
  </si>
  <si>
    <t xml:space="preserve">Durandal Inc. rg 2/97 </t>
  </si>
  <si>
    <t xml:space="preserve">Astra Jet Corp. rg 1/97 </t>
  </si>
  <si>
    <t xml:space="preserve">Hewlett Packard Corp. rg 1/95 </t>
  </si>
  <si>
    <t xml:space="preserve">Astra Jet Corp. rg 2/94 </t>
  </si>
  <si>
    <t xml:space="preserve">N789CA </t>
  </si>
  <si>
    <t xml:space="preserve">74 </t>
  </si>
  <si>
    <t xml:space="preserve">ATF3 </t>
  </si>
  <si>
    <t xml:space="preserve">Sovereign Air </t>
  </si>
  <si>
    <t>Global Air Medics bought 11/6/15</t>
  </si>
  <si>
    <t xml:space="preserve">Eller Aviation LLC, Naples FL transferred 10/10/12, became N789CA LLC, became WW1125 LLC </t>
  </si>
  <si>
    <t xml:space="preserve">Eller Group LLC, Highland Beach FL bought 11/7/11 </t>
  </si>
  <si>
    <t xml:space="preserve">California Pizza Kitchen Inc. Los Angeles CA bought 2/28/05 </t>
  </si>
  <si>
    <t xml:space="preserve">Citation Jet Premier Inc, Brookfield WI bought 10/6/03 rrg 11/20/03 </t>
  </si>
  <si>
    <t xml:space="preserve">N500AJ </t>
  </si>
  <si>
    <t xml:space="preserve">Cook Aircraft Leasing rg 4/16/96 </t>
  </si>
  <si>
    <t xml:space="preserve">Astra Jet Corp. rg 8/94 </t>
  </si>
  <si>
    <t xml:space="preserve">N928JA </t>
  </si>
  <si>
    <t xml:space="preserve">75 </t>
  </si>
  <si>
    <t xml:space="preserve">1995 </t>
  </si>
  <si>
    <t>World Champion Air Acworth GA bought 4/16/18, rg 05/15/18</t>
  </si>
  <si>
    <t xml:space="preserve">Menna Development Co. Kennesaw GA bought 10/3/16. </t>
  </si>
  <si>
    <t xml:space="preserve">Atlanta Air Charter </t>
  </si>
  <si>
    <t xml:space="preserve">JMAK Air Llc New York NY bought 12/23/05 rrg 3/20/06 </t>
  </si>
  <si>
    <t>BGES</t>
  </si>
  <si>
    <t xml:space="preserve">N225AL </t>
  </si>
  <si>
    <t xml:space="preserve">AML Leasing LLC Henderson NV bought 9/28/01 rrg 5/28/02 </t>
  </si>
  <si>
    <t xml:space="preserve">N75GZ </t>
  </si>
  <si>
    <t xml:space="preserve">Gulfstream Aerospace bought 5/31/01 </t>
  </si>
  <si>
    <t xml:space="preserve">Gulf Aviation Inc. leased 108/98 (BancBoston Transport Leasing) </t>
  </si>
  <si>
    <t xml:space="preserve">Learjet Inc. bought 7/23/98 </t>
  </si>
  <si>
    <t xml:space="preserve">ZS-BCT </t>
  </si>
  <si>
    <t xml:space="preserve">Searay Charters Partnership 1995 </t>
  </si>
  <si>
    <t xml:space="preserve">4X-CUW </t>
  </si>
  <si>
    <t xml:space="preserve">N20YL </t>
  </si>
  <si>
    <t xml:space="preserve">76 </t>
  </si>
  <si>
    <t xml:space="preserve">1997 </t>
  </si>
  <si>
    <t>Sterling Air Services, Corpus Christi TX bought 2/18/20</t>
  </si>
  <si>
    <t xml:space="preserve">Allan Boher bought 3/25/14 </t>
  </si>
  <si>
    <t xml:space="preserve">Denbury Air LLC, Plano TX bought 4/30/12 </t>
  </si>
  <si>
    <t xml:space="preserve">EAP Operating Inc. Fort Worth TX bought 6/25/04, rrg 8/30/04 </t>
  </si>
  <si>
    <t xml:space="preserve">N699MQ </t>
  </si>
  <si>
    <t xml:space="preserve">Mazama Finance rrg 5/26/04 </t>
  </si>
  <si>
    <t xml:space="preserve">N699MC </t>
  </si>
  <si>
    <t xml:space="preserve">Mazama Finance LLC, Portland OR bought 12/21/01, rrg 5/29/02 </t>
  </si>
  <si>
    <t xml:space="preserve">N1125G </t>
  </si>
  <si>
    <t xml:space="preserve">Fred Meyer Stores, Portland OR bought 4/17/98, rrg 4/17/99 </t>
  </si>
  <si>
    <t xml:space="preserve">Harris Air rg 3/26/98 </t>
  </si>
  <si>
    <t xml:space="preserve">Packard Bell Corp rg 3/96 </t>
  </si>
  <si>
    <t xml:space="preserve">Astra Jet Corp rg 2/95 </t>
  </si>
  <si>
    <t xml:space="preserve">4X-CUV </t>
  </si>
  <si>
    <t xml:space="preserve">N771DX </t>
  </si>
  <si>
    <t xml:space="preserve">77 </t>
  </si>
  <si>
    <t>EMD Astra Holdings LLC, Opa Locka FL bought 9/1/20</t>
  </si>
  <si>
    <t xml:space="preserve">YV1771 </t>
  </si>
  <si>
    <t xml:space="preserve">Gerencia Patrimonio y Empresas </t>
  </si>
  <si>
    <t xml:space="preserve">Otaola Ingeria CA rg 8/20/06 </t>
  </si>
  <si>
    <t xml:space="preserve">YV-771CP </t>
  </si>
  <si>
    <t xml:space="preserve">Transporte Polar SA rg 8/30/95 </t>
  </si>
  <si>
    <t xml:space="preserve">N771CP </t>
  </si>
  <si>
    <t xml:space="preserve">Astra Jet Corp. </t>
  </si>
  <si>
    <t xml:space="preserve">N220AJ </t>
  </si>
  <si>
    <t xml:space="preserve">N1125J </t>
  </si>
  <si>
    <t xml:space="preserve">78 </t>
  </si>
  <si>
    <t xml:space="preserve">1996 </t>
  </si>
  <si>
    <t>rg 10/8/99 Banc of America lsd Fred Meyer, Portland OR</t>
  </si>
  <si>
    <t xml:space="preserve">N928WG </t>
  </si>
  <si>
    <t xml:space="preserve">IAI 1125 Astra SPX </t>
  </si>
  <si>
    <t xml:space="preserve">79 </t>
  </si>
  <si>
    <t>3 Little Indiansa 2020 LLC, Garland TX bought 12/14/21</t>
  </si>
  <si>
    <t xml:space="preserve">BBPS Aviation LLC, Plano TX bought 2/12/18 </t>
  </si>
  <si>
    <t xml:space="preserve">WG Aero Llc Anchorage AK bought 8/7/15, rrg 8/12/15 </t>
  </si>
  <si>
    <t xml:space="preserve">N800PW </t>
  </si>
  <si>
    <t xml:space="preserve">Red River Aircraft Leasing, Anchorage AK bought 4/16/15. </t>
  </si>
  <si>
    <t xml:space="preserve">Corporate Skyways Inc., Omaha NE bought 8/21/14 </t>
  </si>
  <si>
    <t xml:space="preserve">Au Revoir Ltd Santa Fe NM bought 8/30/04 </t>
  </si>
  <si>
    <t>BQCK</t>
  </si>
  <si>
    <t xml:space="preserve">C-FCFP </t>
  </si>
  <si>
    <t xml:space="preserve">Canadian Forest Products rg 6/21/04 </t>
  </si>
  <si>
    <t xml:space="preserve">Belkorp Industries Inc. rg 5/12/02 </t>
  </si>
  <si>
    <t xml:space="preserve">Canadian Forest Products Ltd Richmond BC rg 2/23/96 </t>
  </si>
  <si>
    <t xml:space="preserve">4X-CUX </t>
  </si>
  <si>
    <t xml:space="preserve">N880GP </t>
  </si>
  <si>
    <t xml:space="preserve">86 </t>
  </si>
  <si>
    <t>Ardman Aviation LLC, King Island GA bought 11/1/21</t>
  </si>
  <si>
    <t xml:space="preserve">Ocwen Mortgage Servicing, Frederiksted VI bought 8/21/13. Bohlke Intl Airways bought 10/16/15. Shop Smart Ventures LLC, St Thomas VI bought 11/20/15 </t>
  </si>
  <si>
    <t xml:space="preserve">Bohlke International Airways (MN Aviation) </t>
  </si>
  <si>
    <t xml:space="preserve">Gulfstream bought 8/13/13 </t>
  </si>
  <si>
    <t xml:space="preserve">PT-WBC </t>
  </si>
  <si>
    <t xml:space="preserve">Companhia de Babidas das Americas </t>
  </si>
  <si>
    <t xml:space="preserve">Companhia Cervejaria Brahma rg 1/21/97 </t>
  </si>
  <si>
    <t xml:space="preserve">N793A </t>
  </si>
  <si>
    <t xml:space="preserve">rg 12/6/96 Astra Jet Corp. Princeton NJ </t>
  </si>
  <si>
    <t xml:space="preserve">C-FRJZ </t>
  </si>
  <si>
    <t xml:space="preserve">87 </t>
  </si>
  <si>
    <t xml:space="preserve">Latitude Air Ambulance </t>
  </si>
  <si>
    <t>rg 2/26/16 650584 Alberta Inc.</t>
  </si>
  <si>
    <t>C02DE8</t>
  </si>
  <si>
    <t xml:space="preserve">rg 4/15/97 Jetport Inc. Mt Hope Ontario. </t>
  </si>
  <si>
    <t xml:space="preserve">4X-CUU </t>
  </si>
  <si>
    <t xml:space="preserve">N1776L </t>
  </si>
  <si>
    <t xml:space="preserve">108 </t>
  </si>
  <si>
    <t xml:space="preserve">TFE731-2B </t>
  </si>
  <si>
    <t xml:space="preserve">1999 </t>
  </si>
  <si>
    <t>Unlimited Boat Sales Page AZ bought 9/26/19</t>
  </si>
  <si>
    <t xml:space="preserve">Astraeus Holdings LLC Locust Valley NY bought 7/27/18 </t>
  </si>
  <si>
    <t xml:space="preserve">Zenflight </t>
  </si>
  <si>
    <t xml:space="preserve">West Lake Aviation bought bought 10/23/14 rrg 5/2/18 </t>
  </si>
  <si>
    <t xml:space="preserve">N108CG </t>
  </si>
  <si>
    <t xml:space="preserve">Luther Aircraft Brookfield WI bought 4/3/13 </t>
  </si>
  <si>
    <t xml:space="preserve">Orne Equipment Leasing Llc Portland ME bought 12/18/03 rrg 8/12/04 </t>
  </si>
  <si>
    <t xml:space="preserve">N302TS </t>
  </si>
  <si>
    <t xml:space="preserve">Tropical Sportswear International bought 10/12/01 rrg 3/20/02 </t>
  </si>
  <si>
    <t xml:space="preserve">N998GP </t>
  </si>
  <si>
    <t xml:space="preserve">Primm (Trustee) rrg 9/27/00 </t>
  </si>
  <si>
    <t xml:space="preserve">Gary E Primm (Trustee) Las Vegas NV delivered 2/8/99 rrg 6/7/99 </t>
  </si>
  <si>
    <t xml:space="preserve">N998GA </t>
  </si>
  <si>
    <t xml:space="preserve">YV3426 </t>
  </si>
  <si>
    <t xml:space="preserve">109 </t>
  </si>
  <si>
    <t>0D8346</t>
  </si>
  <si>
    <t xml:space="preserve">N377AC </t>
  </si>
  <si>
    <t xml:space="preserve">Obmair Corp. bought 10/5/18.EXPORTED TO VENEZUELA </t>
  </si>
  <si>
    <t xml:space="preserve">Aerocentro Corp. bought 9/26/08 rrg 10/29/08 </t>
  </si>
  <si>
    <t xml:space="preserve">N96FL </t>
  </si>
  <si>
    <t xml:space="preserve">Noble Leasing LLC bought 12/7/07 </t>
  </si>
  <si>
    <t xml:space="preserve">Pepsico Inc. Addison TX bought 4/14/99 (Frito Lay) </t>
  </si>
  <si>
    <t xml:space="preserve">Galaxy Aerospace rg 12/16/98 </t>
  </si>
  <si>
    <t xml:space="preserve">N321AJ </t>
  </si>
  <si>
    <t xml:space="preserve">122 </t>
  </si>
  <si>
    <t xml:space="preserve">TFE731-40-1C </t>
  </si>
  <si>
    <t xml:space="preserve">2000 </t>
  </si>
  <si>
    <t>Savannah College of Art and Design Inc, Savannah GA bought 5/7/21 (Acorn Leasing)</t>
  </si>
  <si>
    <t xml:space="preserve">Astra122 LLC, Alamo CA bought 12/26/19 </t>
  </si>
  <si>
    <t xml:space="preserve">N2HZ </t>
  </si>
  <si>
    <t xml:space="preserve">Herzog Contracting Corp., St Joseph MO bought 11/18/10, rrg 7/8/11 </t>
  </si>
  <si>
    <t xml:space="preserve">N110MG </t>
  </si>
  <si>
    <t xml:space="preserve">Teton Jet rrg 10/25/07 </t>
  </si>
  <si>
    <t xml:space="preserve">N419TK </t>
  </si>
  <si>
    <t xml:space="preserve">Teton Jet Inc. Bellgrade MT bought 12/4/06 </t>
  </si>
  <si>
    <t xml:space="preserve">419 Flight LLC, Chicago IL delivered 10/6/00, rrg 1/3/01 </t>
  </si>
  <si>
    <t xml:space="preserve">N69GX </t>
  </si>
  <si>
    <t xml:space="preserve">Galaxy Aerospace transferred 1/5/00 </t>
  </si>
  <si>
    <t xml:space="preserve">N307JL </t>
  </si>
  <si>
    <t xml:space="preserve">123 </t>
  </si>
  <si>
    <t>Eat Veggies 2 LLC bought 12/6/21</t>
  </si>
  <si>
    <t xml:space="preserve">transferred 4/21 </t>
  </si>
  <si>
    <t xml:space="preserve">Wheels Up Private Jets LLC </t>
  </si>
  <si>
    <t xml:space="preserve">N307JL LLC Oak Brook IL bought 6/14/19 </t>
  </si>
  <si>
    <t xml:space="preserve">Southern Sky Aviation Charters </t>
  </si>
  <si>
    <t xml:space="preserve">Lawrence Finch rrg 4/26/19 </t>
  </si>
  <si>
    <t xml:space="preserve">N307JW </t>
  </si>
  <si>
    <t xml:space="preserve">Lawrence G Finch Concord CA bought 10/25/05 rrg 12/13/05 </t>
  </si>
  <si>
    <t>QRHS</t>
  </si>
  <si>
    <t xml:space="preserve">N36GX </t>
  </si>
  <si>
    <t xml:space="preserve">International Trading Co. of Yukon bought 7/21/05 </t>
  </si>
  <si>
    <t xml:space="preserve">VH-WSM </t>
  </si>
  <si>
    <t xml:space="preserve">Brenzil (pty) Ltd rg 7/15/05 </t>
  </si>
  <si>
    <t xml:space="preserve">rg 1/10/01 </t>
  </si>
  <si>
    <t xml:space="preserve">Pearl Aviation Australia </t>
  </si>
  <si>
    <t>FKHS</t>
  </si>
  <si>
    <t xml:space="preserve">Galaxy Aerospace delivered 2/4/00 </t>
  </si>
  <si>
    <t xml:space="preserve">4X-CVJ </t>
  </si>
  <si>
    <t xml:space="preserve">L3458 </t>
  </si>
  <si>
    <t xml:space="preserve">126 </t>
  </si>
  <si>
    <t xml:space="preserve">Indian Air Force </t>
  </si>
  <si>
    <t xml:space="preserve">YV3508 </t>
  </si>
  <si>
    <t xml:space="preserve">135 </t>
  </si>
  <si>
    <t xml:space="preserve">TFE731-40R-200 </t>
  </si>
  <si>
    <t xml:space="preserve">2001 </t>
  </si>
  <si>
    <t>ADS-B c/s "G1001350" 17,18,19 Nov 2021. Callsign suggests Gulfstream 100(Astra) cn 135</t>
  </si>
  <si>
    <t>0D8431</t>
  </si>
  <si>
    <t xml:space="preserve">N809JW </t>
  </si>
  <si>
    <t xml:space="preserve">Astra SPX 135 Corp. bought 6/21/18 canx 12/01/20 exported to Venezuela last flight per ADS-B 27-28 Nov 20 at KFXE </t>
  </si>
  <si>
    <t xml:space="preserve">5D Aviation Inc. Wilmington DE bought 2/10/14 </t>
  </si>
  <si>
    <t xml:space="preserve">rg 04/4/02 General Electric Capital Corp. Danbury CT (Jeld-Wen) </t>
  </si>
  <si>
    <t xml:space="preserve">(GE Capital Corporate Aircraft Finance) </t>
  </si>
  <si>
    <t>EFHP</t>
  </si>
  <si>
    <t xml:space="preserve">4X-CVI </t>
  </si>
  <si>
    <t xml:space="preserve">N250EX </t>
  </si>
  <si>
    <t xml:space="preserve">139 </t>
  </si>
  <si>
    <t>Mid-South Services, Clearwater FL bought 8/10/21, rg 08/11/21</t>
  </si>
  <si>
    <t xml:space="preserve">Boomerang Air Inc. Oklahoma City OK bought 12/31/14, rrg 1/22/15 </t>
  </si>
  <si>
    <t xml:space="preserve">N948LM </t>
  </si>
  <si>
    <t xml:space="preserve">LMI Aerospace bought, St Charles IL bought 3/28/13, rrg 5/10/13 </t>
  </si>
  <si>
    <t xml:space="preserve">N420CE </t>
  </si>
  <si>
    <t xml:space="preserve">Ceridian Corp. delivered 6/10/02, rrg 11/19/02 </t>
  </si>
  <si>
    <t>KRFJ</t>
  </si>
  <si>
    <t xml:space="preserve">Galaxy Aerospace rrg 5/10/02 </t>
  </si>
  <si>
    <t xml:space="preserve">N99GX </t>
  </si>
  <si>
    <t xml:space="preserve">Galaxy Aerospace Corp. transferred 4/5/01 </t>
  </si>
  <si>
    <t xml:space="preserve">N4554 </t>
  </si>
  <si>
    <t xml:space="preserve">143 </t>
  </si>
  <si>
    <t>Kalmic Aviation Group LLC, Rochester NY bought 1/4/22</t>
  </si>
  <si>
    <t xml:space="preserve">OE-GFC </t>
  </si>
  <si>
    <t xml:space="preserve">Oversky rrg 9/6/17. TYW682 / TYW682 INN-KEF [12/25/21] </t>
  </si>
  <si>
    <t xml:space="preserve">Tyrol Air Ambulance </t>
  </si>
  <si>
    <t xml:space="preserve">N174JF </t>
  </si>
  <si>
    <t xml:space="preserve">Oversky Ltd bought 6/29/19 </t>
  </si>
  <si>
    <t xml:space="preserve">Aerocentro de Servicios CA rrg 11/13/15 </t>
  </si>
  <si>
    <t xml:space="preserve">N143FS </t>
  </si>
  <si>
    <t xml:space="preserve">Aerocentro de Servicios CA bought 3/29/13 </t>
  </si>
  <si>
    <t xml:space="preserve">VT-BAV </t>
  </si>
  <si>
    <t xml:space="preserve">Grasim Industries Ltd delivered 1/16/03 </t>
  </si>
  <si>
    <t xml:space="preserve">VP-BMT </t>
  </si>
  <si>
    <t xml:space="preserve">144 </t>
  </si>
  <si>
    <t>BLDK</t>
  </si>
  <si>
    <t>dd 9/6/01 WFBN, dd 11/10/03 Execujet Charter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</si>
</sst>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49" fontId="0" fillId="0" borderId="0" xfId="0" applyNumberFormat="1"/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quotePrefix="1"/>
    <xf numFmtId="0" fontId="3" fillId="0" borderId="0" xfId="2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" fillId="0" borderId="0" xfId="2" applyAlignment="1">
      <alignment vertical="top"/>
    </xf>
    <xf numFmtId="0" fontId="0" fillId="0" borderId="0" xfId="0" applyAlignment="1"/>
    <xf numFmtId="0" fontId="3" fillId="0" borderId="0" xfId="2" applyAlignment="1"/>
    <xf numFmtId="0" fontId="0" fillId="0" borderId="0" xfId="0" applyAlignment="1">
      <alignment vertical="center"/>
    </xf>
    <xf numFmtId="0" fontId="3" fillId="0" borderId="0" xfId="2" applyAlignment="1">
      <alignment vertical="center"/>
    </xf>
    <xf numFmtId="0" fontId="0" fillId="2" borderId="0" xfId="0" applyFill="1"/>
  </cellXfs>
  <cellStyles count="3">
    <cellStyle name="Hyperlink" xfId="2" builtinId="8"/>
    <cellStyle name="Normal" xfId="0" builtinId="0"/>
    <cellStyle name="Normal 2" xfId="1" xr:uid="{81FFEEA5-B718-4E00-9282-B6410E82550A}"/>
  </cellStyles>
  <dxfs count="1"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4BFC73-3936-4D91-9D4F-0536BD99973F}" name="Table1" displayName="Table1" ref="A1:E229" totalsRowShown="0">
  <autoFilter ref="A1:E229" xr:uid="{CCBC20A3-3305-4264-A6E0-2111E973E75B}">
    <filterColumn colId="0">
      <customFilters>
        <customFilter val="*-**"/>
      </customFilters>
    </filterColumn>
  </autoFilter>
  <tableColumns count="5">
    <tableColumn id="1" xr3:uid="{7529C606-CA1B-4F5A-9B31-00F7F168B134}" name="Regn Prefix"/>
    <tableColumn id="2" xr3:uid="{4DE4125E-10D1-4165-B064-40C3D66215E8}" name="Old Prefix"/>
    <tableColumn id="3" xr3:uid="{B780F0DB-FB9B-4979-842B-1CC710A96C10}" name="Country Name"/>
    <tableColumn id="4" xr3:uid="{9F2F5928-78F9-42D1-8C3C-A6F9745E3EB8}" name="Period"/>
    <tableColumn id="5" xr3:uid="{FACEADAB-AC50-4AF2-8B55-F4899F674B68}" name="Remarks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orporationwiki.com/p/3459mm/4-love-of-flight-llc" TargetMode="External"/><Relationship Id="rId1" Type="http://schemas.openxmlformats.org/officeDocument/2006/relationships/hyperlink" Target="http://woodair.net/Register%20Manx/ManxRegister901.htm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connect.nbaa.org/326525/FTF-Aviation-LLC" TargetMode="External"/><Relationship Id="rId18" Type="http://schemas.openxmlformats.org/officeDocument/2006/relationships/hyperlink" Target="mailto:ops@keystoneaviation.com" TargetMode="External"/><Relationship Id="rId26" Type="http://schemas.openxmlformats.org/officeDocument/2006/relationships/hyperlink" Target="https://connect.nbaa.org/252907/Penske-Jet-Inc" TargetMode="External"/><Relationship Id="rId21" Type="http://schemas.openxmlformats.org/officeDocument/2006/relationships/hyperlink" Target="mailto:info@mnaviation.com" TargetMode="External"/><Relationship Id="rId34" Type="http://schemas.openxmlformats.org/officeDocument/2006/relationships/hyperlink" Target="https://connect.nbaa.org/common/www.sunwestaviation.ca" TargetMode="External"/><Relationship Id="rId7" Type="http://schemas.openxmlformats.org/officeDocument/2006/relationships/hyperlink" Target="https://connect.nbaa.org/258679/Chevron-USA-Inc" TargetMode="External"/><Relationship Id="rId12" Type="http://schemas.openxmlformats.org/officeDocument/2006/relationships/hyperlink" Target="https://connect.nbaa.org/321171/Flowers-Foods-Inc" TargetMode="External"/><Relationship Id="rId17" Type="http://schemas.openxmlformats.org/officeDocument/2006/relationships/hyperlink" Target="https://connect.nbaa.org/common/www.keystoneaviation.com" TargetMode="External"/><Relationship Id="rId25" Type="http://schemas.openxmlformats.org/officeDocument/2006/relationships/hyperlink" Target="https://connect.nbaa.org/220039/Mirasco-Inc" TargetMode="External"/><Relationship Id="rId33" Type="http://schemas.openxmlformats.org/officeDocument/2006/relationships/hyperlink" Target="https://connect.nbaa.org/256783/Sunwest-Aviation-Ltd" TargetMode="External"/><Relationship Id="rId38" Type="http://schemas.openxmlformats.org/officeDocument/2006/relationships/hyperlink" Target="https://connect.nbaa.org/255325/Whiskey-Romeo-Owner-LLC" TargetMode="External"/><Relationship Id="rId2" Type="http://schemas.openxmlformats.org/officeDocument/2006/relationships/hyperlink" Target="https://connect.nbaa.org/common/www.aduiepyle.com" TargetMode="External"/><Relationship Id="rId16" Type="http://schemas.openxmlformats.org/officeDocument/2006/relationships/hyperlink" Target="https://connect.nbaa.org/257929/Keystone-Aviation" TargetMode="External"/><Relationship Id="rId20" Type="http://schemas.openxmlformats.org/officeDocument/2006/relationships/hyperlink" Target="https://connect.nbaa.org/common/www.mnaviation.com" TargetMode="External"/><Relationship Id="rId29" Type="http://schemas.openxmlformats.org/officeDocument/2006/relationships/hyperlink" Target="mailto:dgilley@sandersonfarms.com" TargetMode="External"/><Relationship Id="rId1" Type="http://schemas.openxmlformats.org/officeDocument/2006/relationships/hyperlink" Target="https://connect.nbaa.org/235249/A-Duie-Pyle" TargetMode="External"/><Relationship Id="rId6" Type="http://schemas.openxmlformats.org/officeDocument/2006/relationships/hyperlink" Target="https://connect.nbaa.org/common/www.flycats.ca" TargetMode="External"/><Relationship Id="rId11" Type="http://schemas.openxmlformats.org/officeDocument/2006/relationships/hyperlink" Target="https://connect.nbaa.org/229453/Excel-Group-Services-Inc" TargetMode="External"/><Relationship Id="rId24" Type="http://schemas.openxmlformats.org/officeDocument/2006/relationships/hyperlink" Target="https://connect.nbaa.org/245833/Millers-Professional-Imaging" TargetMode="External"/><Relationship Id="rId32" Type="http://schemas.openxmlformats.org/officeDocument/2006/relationships/hyperlink" Target="https://connect.nbaa.org/225583/Stedman-West-Interests" TargetMode="External"/><Relationship Id="rId37" Type="http://schemas.openxmlformats.org/officeDocument/2006/relationships/hyperlink" Target="https://connect.nbaa.org/249493/Virago-Services-LLC" TargetMode="External"/><Relationship Id="rId5" Type="http://schemas.openxmlformats.org/officeDocument/2006/relationships/hyperlink" Target="https://connect.nbaa.org/219073/Charter-Air-Transportation-Inc-CATS" TargetMode="External"/><Relationship Id="rId15" Type="http://schemas.openxmlformats.org/officeDocument/2006/relationships/hyperlink" Target="https://connect.nbaa.org/236131/Hendrick-Motorsports-Inc" TargetMode="External"/><Relationship Id="rId23" Type="http://schemas.openxmlformats.org/officeDocument/2006/relationships/hyperlink" Target="https://connect.nbaa.org/common/www.mayoaviation.com" TargetMode="External"/><Relationship Id="rId28" Type="http://schemas.openxmlformats.org/officeDocument/2006/relationships/hyperlink" Target="https://connect.nbaa.org/common/www.sandersonfarms.com" TargetMode="External"/><Relationship Id="rId36" Type="http://schemas.openxmlformats.org/officeDocument/2006/relationships/hyperlink" Target="https://connect.nbaa.org/common/www.transcanada.com" TargetMode="External"/><Relationship Id="rId10" Type="http://schemas.openxmlformats.org/officeDocument/2006/relationships/hyperlink" Target="https://connect.nbaa.org/common/www.claylacy.com" TargetMode="External"/><Relationship Id="rId19" Type="http://schemas.openxmlformats.org/officeDocument/2006/relationships/hyperlink" Target="https://connect.nbaa.org/258997/M-N-Aviation-Inc" TargetMode="External"/><Relationship Id="rId31" Type="http://schemas.openxmlformats.org/officeDocument/2006/relationships/hyperlink" Target="https://connect.nbaa.org/common/www.skyservice.com" TargetMode="External"/><Relationship Id="rId4" Type="http://schemas.openxmlformats.org/officeDocument/2006/relationships/hyperlink" Target="https://connect.nbaa.org/common/www.coffmancompanies.com" TargetMode="External"/><Relationship Id="rId9" Type="http://schemas.openxmlformats.org/officeDocument/2006/relationships/hyperlink" Target="https://connect.nbaa.org/255637/Clay-Lacy-Aviation" TargetMode="External"/><Relationship Id="rId14" Type="http://schemas.openxmlformats.org/officeDocument/2006/relationships/hyperlink" Target="https://connect.nbaa.org/221917/Gestiones-Ambair-LTD" TargetMode="External"/><Relationship Id="rId22" Type="http://schemas.openxmlformats.org/officeDocument/2006/relationships/hyperlink" Target="https://connect.nbaa.org/238483/Mayo-Aviation-Inc" TargetMode="External"/><Relationship Id="rId27" Type="http://schemas.openxmlformats.org/officeDocument/2006/relationships/hyperlink" Target="https://connect.nbaa.org/246847/Sanderson-Farms-Inc" TargetMode="External"/><Relationship Id="rId30" Type="http://schemas.openxmlformats.org/officeDocument/2006/relationships/hyperlink" Target="https://connect.nbaa.org/256807/Skyservice-Business-Aviation" TargetMode="External"/><Relationship Id="rId35" Type="http://schemas.openxmlformats.org/officeDocument/2006/relationships/hyperlink" Target="https://connect.nbaa.org/217759/TransCanada-PipeLine-Ltd" TargetMode="External"/><Relationship Id="rId8" Type="http://schemas.openxmlformats.org/officeDocument/2006/relationships/hyperlink" Target="https://connect.nbaa.org/common/www.chevron.com" TargetMode="External"/><Relationship Id="rId3" Type="http://schemas.openxmlformats.org/officeDocument/2006/relationships/hyperlink" Target="https://connect.nbaa.org/251131/Bradley-Mack-Avi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F38A6-4DBF-4F8A-91EF-4B62C69C070C}">
  <sheetPr codeName="Sheet1"/>
  <dimension ref="A1:AW796"/>
  <sheetViews>
    <sheetView tabSelected="1" workbookViewId="0">
      <selection activeCell="A2" sqref="A2:K2"/>
    </sheetView>
  </sheetViews>
  <sheetFormatPr defaultRowHeight="15" x14ac:dyDescent="0.25"/>
  <cols>
    <col min="1" max="4" width="9.140625" customWidth="1"/>
    <col min="5" max="5" width="18.140625" customWidth="1"/>
    <col min="6" max="6" width="29.140625" customWidth="1"/>
    <col min="7" max="7" width="49.28515625" customWidth="1"/>
    <col min="9" max="11" width="9.140625" customWidth="1"/>
    <col min="12" max="12" width="9.140625" style="1"/>
    <col min="13" max="13" width="38.140625" style="1" customWidth="1"/>
    <col min="14" max="14" width="9.140625" style="1"/>
    <col min="15" max="23" width="9.140625" style="1" customWidth="1"/>
    <col min="24" max="28" width="9.140625" customWidth="1"/>
    <col min="30" max="30" width="11.5703125" customWidth="1"/>
    <col min="36" max="37" width="9.140625" customWidth="1"/>
    <col min="42" max="43" width="9.140625" customWidth="1"/>
    <col min="45" max="45" width="9.140625" customWidth="1"/>
  </cols>
  <sheetData>
    <row r="1" spans="1:49" x14ac:dyDescent="0.25">
      <c r="A1" t="s">
        <v>864</v>
      </c>
      <c r="B1" t="s">
        <v>865</v>
      </c>
      <c r="G1" t="s">
        <v>866</v>
      </c>
      <c r="H1" t="s">
        <v>867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  <c r="Q1" s="1" t="s">
        <v>11</v>
      </c>
      <c r="R1" s="1" t="s">
        <v>12</v>
      </c>
      <c r="S1" s="1" t="s">
        <v>13</v>
      </c>
      <c r="T1" s="1" t="s">
        <v>14</v>
      </c>
      <c r="X1" t="s">
        <v>868</v>
      </c>
      <c r="Y1" t="s">
        <v>869</v>
      </c>
      <c r="Z1" t="s">
        <v>870</v>
      </c>
      <c r="AA1" t="s">
        <v>871</v>
      </c>
      <c r="AB1" t="s">
        <v>872</v>
      </c>
      <c r="AC1" t="s">
        <v>873</v>
      </c>
      <c r="AD1" t="s">
        <v>874</v>
      </c>
      <c r="AE1" t="s">
        <v>875</v>
      </c>
      <c r="AF1" t="s">
        <v>876</v>
      </c>
      <c r="AG1" t="s">
        <v>877</v>
      </c>
      <c r="AH1" t="s">
        <v>878</v>
      </c>
      <c r="AI1" t="s">
        <v>879</v>
      </c>
      <c r="AJ1" t="s">
        <v>880</v>
      </c>
      <c r="AK1" t="s">
        <v>881</v>
      </c>
      <c r="AL1" t="s">
        <v>882</v>
      </c>
      <c r="AM1" t="s">
        <v>883</v>
      </c>
      <c r="AN1" t="s">
        <v>884</v>
      </c>
      <c r="AO1" t="s">
        <v>885</v>
      </c>
      <c r="AP1" t="s">
        <v>886</v>
      </c>
      <c r="AQ1" t="s">
        <v>887</v>
      </c>
      <c r="AR1" t="s">
        <v>888</v>
      </c>
      <c r="AS1" t="s">
        <v>889</v>
      </c>
      <c r="AT1" t="s">
        <v>890</v>
      </c>
      <c r="AU1" t="s">
        <v>891</v>
      </c>
      <c r="AV1" t="s">
        <v>892</v>
      </c>
      <c r="AW1" t="s">
        <v>893</v>
      </c>
    </row>
    <row r="2" spans="1:49" x14ac:dyDescent="0.25">
      <c r="A2">
        <v>1</v>
      </c>
      <c r="B2" t="b">
        <f>AND(E2&lt;&gt;E1,LEFT(L2,LEN("registry("))&lt;&gt;"registry(")</f>
        <v>1</v>
      </c>
      <c r="C2" t="b">
        <f>NOT(LEN(N2)=LEN(SUBSTITUTE(N2,"comment - update","")))</f>
        <v>0</v>
      </c>
      <c r="D2" t="b">
        <f>NOT(LEN(L2)=LEN(SUBSTITUTE(L2,"modeS(24bit)","")))</f>
        <v>0</v>
      </c>
      <c r="E2" t="str">
        <f>"$"&amp;SUBSTITUTE(ADDRESS(1,COLUMN($L$1),4),1,"")&amp;"$"&amp;J2&amp;":"&amp;SUBSTITUTE(ADDRESS(1,COLUMN($T$1),4),1,"")&amp;"$"&amp;K2</f>
        <v>$L$0:T$11</v>
      </c>
      <c r="F2" t="str" cm="1">
        <f t="array" aca="1" ref="F2" ca="1">IFERROR(IF(B2,INDEX(INDIRECT(E2),ROWS(INDIRECT(E2)),2),""),"")</f>
        <v/>
      </c>
      <c r="J2">
        <f>IF(C1,ROW(C2),IF(D1,ROW(C2),J1))</f>
        <v>0</v>
      </c>
      <c r="K2" cm="1">
        <f t="array" ref="K2">INDEX(J2:J791,MATCH(1,INDEX((J2:J791&lt;&gt;"")*(J2:J791&lt;&gt;J2),0),0))</f>
        <v>11</v>
      </c>
      <c r="X2" t="e">
        <v>#N/A</v>
      </c>
    </row>
    <row r="3" spans="1:49" x14ac:dyDescent="0.25">
      <c r="A3">
        <v>2</v>
      </c>
      <c r="B3" t="b">
        <f t="shared" ref="B3:B66" si="0">AND(E3&lt;&gt;E2,LEFT(L3,LEN("registry("))&lt;&gt;"registry(")</f>
        <v>0</v>
      </c>
      <c r="C3" t="b">
        <f t="shared" ref="C3:C66" si="1">NOT(LEN(N3)=LEN(SUBSTITUTE(N3,"comment - update","")))</f>
        <v>0</v>
      </c>
      <c r="D3" t="b">
        <f t="shared" ref="D3:D66" si="2">NOT(LEN(L3)=LEN(SUBSTITUTE(L3,"modeS(24bit)","")))</f>
        <v>0</v>
      </c>
      <c r="E3" t="str">
        <f t="shared" ref="E3:E66" si="3">"$"&amp;SUBSTITUTE(ADDRESS(1,COLUMN($L$1),4),1,"")&amp;"$"&amp;J3&amp;":"&amp;SUBSTITUTE(ADDRESS(1,COLUMN($T$1),4),1,"")&amp;"$"&amp;K3</f>
        <v>$L$0:T$11</v>
      </c>
      <c r="F3" t="str" cm="1">
        <f t="array" aca="1" ref="F3" ca="1">IFERROR(IF(B3,INDEX(INDIRECT(E3),ROWS(INDIRECT(E3)),2),""),"")</f>
        <v/>
      </c>
      <c r="J3">
        <f t="shared" ref="J3:J66" si="4">IF(C2,ROW(C3),IF(D2,ROW(C3),J2))</f>
        <v>0</v>
      </c>
      <c r="K3" cm="1">
        <f t="array" ref="K3">INDEX(J3:J791,MATCH(1,INDEX((J3:J791&lt;&gt;"")*(J3:J791&lt;&gt;J3),0),0))</f>
        <v>11</v>
      </c>
      <c r="L3" s="1" t="s">
        <v>5275</v>
      </c>
    </row>
    <row r="4" spans="1:49" x14ac:dyDescent="0.25">
      <c r="A4">
        <v>3</v>
      </c>
      <c r="B4" t="b">
        <f t="shared" si="0"/>
        <v>0</v>
      </c>
      <c r="C4" t="b">
        <f t="shared" si="1"/>
        <v>0</v>
      </c>
      <c r="D4" t="b">
        <f t="shared" si="2"/>
        <v>0</v>
      </c>
      <c r="E4" t="str">
        <f t="shared" si="3"/>
        <v>$L$0:T$11</v>
      </c>
      <c r="F4" t="str" cm="1">
        <f t="array" aca="1" ref="F4" ca="1">IFERROR(IF(B4,INDEX(INDIRECT(E4),ROWS(INDIRECT(E4)),2),""),"")</f>
        <v/>
      </c>
      <c r="J4">
        <f t="shared" si="4"/>
        <v>0</v>
      </c>
      <c r="K4" cm="1">
        <f t="array" ref="K4">INDEX(J4:J791,MATCH(1,INDEX((J4:J791&lt;&gt;"")*(J4:J791&lt;&gt;J4),0),0))</f>
        <v>11</v>
      </c>
    </row>
    <row r="5" spans="1:49" x14ac:dyDescent="0.25">
      <c r="A5">
        <v>4</v>
      </c>
      <c r="B5" t="b">
        <f t="shared" si="0"/>
        <v>0</v>
      </c>
      <c r="C5" t="b">
        <f t="shared" si="1"/>
        <v>0</v>
      </c>
      <c r="D5" t="b">
        <f t="shared" si="2"/>
        <v>0</v>
      </c>
      <c r="E5" t="str">
        <f t="shared" si="3"/>
        <v>$L$0:T$11</v>
      </c>
      <c r="F5" t="str" cm="1">
        <f t="array" aca="1" ref="F5" ca="1">IFERROR(IF(B5,INDEX(INDIRECT(E5),ROWS(INDIRECT(E5)),2),""),"")</f>
        <v/>
      </c>
      <c r="J5">
        <f t="shared" si="4"/>
        <v>0</v>
      </c>
      <c r="K5" cm="1">
        <f t="array" ref="K5">INDEX(J5:J791,MATCH(1,INDEX((J5:J791&lt;&gt;"")*(J5:J791&lt;&gt;J5),0),0))</f>
        <v>11</v>
      </c>
      <c r="L5" s="1" t="s">
        <v>1</v>
      </c>
    </row>
    <row r="6" spans="1:49" x14ac:dyDescent="0.25">
      <c r="A6">
        <v>5</v>
      </c>
      <c r="B6" t="b">
        <f t="shared" si="0"/>
        <v>0</v>
      </c>
      <c r="C6" t="b">
        <f t="shared" si="1"/>
        <v>0</v>
      </c>
      <c r="D6" t="b">
        <f t="shared" si="2"/>
        <v>0</v>
      </c>
      <c r="E6" t="str">
        <f t="shared" si="3"/>
        <v>$L$0:T$11</v>
      </c>
      <c r="F6" t="str" cm="1">
        <f t="array" aca="1" ref="F6" ca="1">IFERROR(IF(B6,INDEX(INDIRECT(E6),ROWS(INDIRECT(E6)),2),""),"")</f>
        <v/>
      </c>
      <c r="J6">
        <f t="shared" si="4"/>
        <v>0</v>
      </c>
      <c r="K6" cm="1">
        <f t="array" ref="K6">INDEX(J6:J791,MATCH(1,INDEX((J6:J791&lt;&gt;"")*(J6:J791&lt;&gt;J6),0),0))</f>
        <v>11</v>
      </c>
    </row>
    <row r="7" spans="1:49" x14ac:dyDescent="0.25">
      <c r="A7">
        <v>6</v>
      </c>
      <c r="B7" t="b">
        <f t="shared" si="0"/>
        <v>0</v>
      </c>
      <c r="C7" t="b">
        <f t="shared" si="1"/>
        <v>0</v>
      </c>
      <c r="D7" t="b">
        <f t="shared" si="2"/>
        <v>0</v>
      </c>
      <c r="E7" t="str">
        <f t="shared" si="3"/>
        <v>$L$0:T$11</v>
      </c>
      <c r="F7" t="str" cm="1">
        <f t="array" aca="1" ref="F7" ca="1">IFERROR(IF(B7,INDEX(INDIRECT(E7),ROWS(INDIRECT(E7)),2),""),"")</f>
        <v/>
      </c>
      <c r="J7">
        <f t="shared" si="4"/>
        <v>0</v>
      </c>
      <c r="K7" cm="1">
        <f t="array" ref="K7">INDEX(J7:J791,MATCH(1,INDEX((J7:J791&lt;&gt;"")*(J7:J791&lt;&gt;J7),0),0))</f>
        <v>11</v>
      </c>
      <c r="L7" s="1" t="s">
        <v>5276</v>
      </c>
    </row>
    <row r="8" spans="1:49" x14ac:dyDescent="0.25">
      <c r="A8">
        <v>7</v>
      </c>
      <c r="B8" t="b">
        <f t="shared" si="0"/>
        <v>0</v>
      </c>
      <c r="C8" t="b">
        <f t="shared" si="1"/>
        <v>0</v>
      </c>
      <c r="D8" t="b">
        <f t="shared" si="2"/>
        <v>0</v>
      </c>
      <c r="E8" t="str">
        <f t="shared" si="3"/>
        <v>$L$0:T$11</v>
      </c>
      <c r="F8" t="str" cm="1">
        <f t="array" aca="1" ref="F8" ca="1">IFERROR(IF(B8,INDEX(INDIRECT(E8),ROWS(INDIRECT(E8)),2),""),"")</f>
        <v/>
      </c>
      <c r="J8">
        <f t="shared" si="4"/>
        <v>0</v>
      </c>
      <c r="K8" cm="1">
        <f t="array" ref="K8">INDEX(J8:J791,MATCH(1,INDEX((J8:J791&lt;&gt;"")*(J8:J791&lt;&gt;J8),0),0))</f>
        <v>11</v>
      </c>
      <c r="L8" s="1" t="s">
        <v>5</v>
      </c>
    </row>
    <row r="9" spans="1:49" x14ac:dyDescent="0.25">
      <c r="A9">
        <v>8</v>
      </c>
      <c r="B9" t="b">
        <f t="shared" si="0"/>
        <v>0</v>
      </c>
      <c r="C9" t="b">
        <f t="shared" si="1"/>
        <v>0</v>
      </c>
      <c r="D9" t="b">
        <f t="shared" si="2"/>
        <v>0</v>
      </c>
      <c r="E9" t="str">
        <f t="shared" si="3"/>
        <v>$L$0:T$11</v>
      </c>
      <c r="F9" t="str" cm="1">
        <f t="array" aca="1" ref="F9" ca="1">IFERROR(IF(B9,INDEX(INDIRECT(E9),ROWS(INDIRECT(E9)),2),""),"")</f>
        <v/>
      </c>
      <c r="J9">
        <f t="shared" si="4"/>
        <v>0</v>
      </c>
      <c r="K9" cm="1">
        <f t="array" ref="K9">INDEX(J9:J791,MATCH(1,INDEX((J9:J791&lt;&gt;"")*(J9:J791&lt;&gt;J9),0),0))</f>
        <v>11</v>
      </c>
      <c r="L9" s="1" t="s">
        <v>6</v>
      </c>
      <c r="M9" s="1" t="s">
        <v>7</v>
      </c>
      <c r="N9" s="1" t="s">
        <v>8</v>
      </c>
      <c r="O9" s="1" t="s">
        <v>9</v>
      </c>
      <c r="P9" s="1" t="s">
        <v>10</v>
      </c>
      <c r="Q9" s="1" t="s">
        <v>11</v>
      </c>
      <c r="R9" s="1" t="s">
        <v>12</v>
      </c>
      <c r="S9" s="1" t="s">
        <v>13</v>
      </c>
      <c r="T9" s="1" t="s">
        <v>14</v>
      </c>
    </row>
    <row r="10" spans="1:49" x14ac:dyDescent="0.25">
      <c r="A10">
        <v>9</v>
      </c>
      <c r="B10" t="b">
        <f t="shared" si="0"/>
        <v>0</v>
      </c>
      <c r="C10" t="b">
        <f t="shared" si="1"/>
        <v>0</v>
      </c>
      <c r="D10" t="b">
        <f t="shared" si="2"/>
        <v>1</v>
      </c>
      <c r="E10" t="str">
        <f t="shared" si="3"/>
        <v>$L$0:T$11</v>
      </c>
      <c r="F10" t="str" cm="1">
        <f t="array" aca="1" ref="F10" ca="1">IFERROR(IF(B10,INDEX(INDIRECT(E10),ROWS(INDIRECT(E10)),2),""),"")</f>
        <v/>
      </c>
      <c r="J10">
        <f t="shared" si="4"/>
        <v>0</v>
      </c>
      <c r="K10" cm="1">
        <f t="array" ref="K10">INDEX(J10:J791,MATCH(1,INDEX((J10:J791&lt;&gt;"")*(J10:J791&lt;&gt;J10),0),0))</f>
        <v>11</v>
      </c>
      <c r="L10" s="1" t="s">
        <v>15</v>
      </c>
    </row>
    <row r="11" spans="1:49" x14ac:dyDescent="0.25">
      <c r="A11">
        <v>10</v>
      </c>
      <c r="B11" t="b">
        <f t="shared" si="0"/>
        <v>1</v>
      </c>
      <c r="C11" t="b">
        <f t="shared" si="1"/>
        <v>0</v>
      </c>
      <c r="D11" t="b">
        <f t="shared" si="2"/>
        <v>0</v>
      </c>
      <c r="E11" t="str">
        <f t="shared" si="3"/>
        <v>$L$11:T$19</v>
      </c>
      <c r="F11" t="str" cm="1">
        <f t="array" aca="1" ref="F11" ca="1">IFERROR(IF(B11,INDEX(INDIRECT(E11),ROWS(INDIRECT(E11)),2),""),"")</f>
        <v xml:space="preserve">IAI 1125 Astra </v>
      </c>
      <c r="J11">
        <f t="shared" si="4"/>
        <v>11</v>
      </c>
      <c r="K11" cm="1">
        <f t="array" ref="K11">INDEX(J11:J791,MATCH(1,INDEX((J11:J791&lt;&gt;"")*(J11:J791&lt;&gt;J11),0),0))</f>
        <v>19</v>
      </c>
      <c r="L11" s="1" t="s">
        <v>5277</v>
      </c>
      <c r="M11" s="1" t="s">
        <v>5278</v>
      </c>
      <c r="N11" s="1" t="s">
        <v>5279</v>
      </c>
      <c r="P11" s="1" t="s">
        <v>51</v>
      </c>
      <c r="R11" s="1" t="s">
        <v>5280</v>
      </c>
      <c r="S11" s="1" t="s">
        <v>5281</v>
      </c>
    </row>
    <row r="12" spans="1:49" x14ac:dyDescent="0.25">
      <c r="A12">
        <v>11</v>
      </c>
      <c r="B12" t="b">
        <f t="shared" si="0"/>
        <v>0</v>
      </c>
      <c r="C12" t="b">
        <f t="shared" si="1"/>
        <v>0</v>
      </c>
      <c r="D12" t="b">
        <f t="shared" si="2"/>
        <v>0</v>
      </c>
      <c r="E12" t="str">
        <f t="shared" si="3"/>
        <v>$L$11:T$19</v>
      </c>
      <c r="F12" t="str" cm="1">
        <f t="array" aca="1" ref="F12" ca="1">IFERROR(IF(B12,INDEX(INDIRECT(E12),ROWS(INDIRECT(E12)),2),""),"")</f>
        <v/>
      </c>
      <c r="J12">
        <f t="shared" si="4"/>
        <v>11</v>
      </c>
      <c r="K12" cm="1">
        <f t="array" ref="K12">INDEX(J12:J791,MATCH(1,INDEX((J12:J791&lt;&gt;"")*(J12:J791&lt;&gt;J12),0),0))</f>
        <v>19</v>
      </c>
      <c r="L12" s="1" t="s">
        <v>5282</v>
      </c>
    </row>
    <row r="13" spans="1:49" x14ac:dyDescent="0.25">
      <c r="A13">
        <v>12</v>
      </c>
      <c r="B13" t="b">
        <f t="shared" si="0"/>
        <v>0</v>
      </c>
      <c r="C13" t="b">
        <f t="shared" si="1"/>
        <v>0</v>
      </c>
      <c r="D13" t="b">
        <f t="shared" si="2"/>
        <v>0</v>
      </c>
      <c r="E13" t="str">
        <f t="shared" si="3"/>
        <v>$L$11:T$19</v>
      </c>
      <c r="F13" t="str" cm="1">
        <f t="array" aca="1" ref="F13" ca="1">IFERROR(IF(B13,INDEX(INDIRECT(E13),ROWS(INDIRECT(E13)),2),""),"")</f>
        <v/>
      </c>
      <c r="G13" t="str">
        <f ca="1">INDEX(INDIRECT(E13),2,1)</f>
        <v>Air Transport Service rg 9/15</v>
      </c>
      <c r="H13" t="str">
        <f ca="1">IF(LEN(INDEX(INDIRECT(E13),1,7))=0,"",INDEX(INDIRECT(E13),1,7))</f>
        <v xml:space="preserve">ATSA Aero Transporte </v>
      </c>
      <c r="J13">
        <f t="shared" si="4"/>
        <v>11</v>
      </c>
      <c r="K13" cm="1">
        <f t="array" ref="K13">INDEX(J13:J791,MATCH(1,INDEX((J13:J791&lt;&gt;"")*(J13:J791&lt;&gt;J13),0),0))</f>
        <v>19</v>
      </c>
      <c r="L13" s="1" t="s">
        <v>5283</v>
      </c>
      <c r="M13" s="1" t="s">
        <v>5284</v>
      </c>
      <c r="O13" s="1" t="s">
        <v>5280</v>
      </c>
      <c r="X13" t="e">
        <v>#N/A</v>
      </c>
    </row>
    <row r="14" spans="1:49" x14ac:dyDescent="0.25">
      <c r="A14">
        <v>12</v>
      </c>
      <c r="B14" t="b">
        <f t="shared" si="0"/>
        <v>0</v>
      </c>
      <c r="C14" t="b">
        <f t="shared" si="1"/>
        <v>0</v>
      </c>
      <c r="D14" t="b">
        <f t="shared" si="2"/>
        <v>0</v>
      </c>
      <c r="E14" t="str">
        <f t="shared" si="3"/>
        <v>$L$11:T$19</v>
      </c>
      <c r="F14" t="str" cm="1">
        <f t="array" aca="1" ref="F14" ca="1">IFERROR(IF(B14,INDEX(INDIRECT(E14),ROWS(INDIRECT(E14)),2),""),"")</f>
        <v/>
      </c>
      <c r="G14" t="str">
        <f t="shared" ref="G14:G77" ca="1" si="5">INDEX(INDIRECT(E14),2,1)</f>
        <v>Air Transport Service rg 9/15</v>
      </c>
      <c r="H14" t="str">
        <f t="shared" ref="H14:H77" ca="1" si="6">IF(LEN(INDEX(INDIRECT(E14),1,7))=0,"",INDEX(INDIRECT(E14),1,7))</f>
        <v xml:space="preserve">ATSA Aero Transporte </v>
      </c>
      <c r="J14">
        <f t="shared" si="4"/>
        <v>11</v>
      </c>
      <c r="K14" cm="1">
        <f t="array" ref="K14">INDEX(J14:J791,MATCH(1,INDEX((J14:J791&lt;&gt;"")*(J14:J791&lt;&gt;J14),0),0))</f>
        <v>19</v>
      </c>
      <c r="L14" s="1" t="s">
        <v>5285</v>
      </c>
      <c r="M14" s="1" t="s">
        <v>5286</v>
      </c>
    </row>
    <row r="15" spans="1:49" x14ac:dyDescent="0.25">
      <c r="A15">
        <v>12</v>
      </c>
      <c r="B15" t="b">
        <f t="shared" si="0"/>
        <v>0</v>
      </c>
      <c r="C15" t="b">
        <f t="shared" si="1"/>
        <v>0</v>
      </c>
      <c r="D15" t="b">
        <f t="shared" si="2"/>
        <v>0</v>
      </c>
      <c r="E15" t="str">
        <f t="shared" si="3"/>
        <v>$L$11:T$19</v>
      </c>
      <c r="F15" t="str" cm="1">
        <f t="array" aca="1" ref="F15" ca="1">IFERROR(IF(B15,INDEX(INDIRECT(E15),ROWS(INDIRECT(E15)),2),""),"")</f>
        <v/>
      </c>
      <c r="G15" t="str">
        <f t="shared" ca="1" si="5"/>
        <v>Air Transport Service rg 9/15</v>
      </c>
      <c r="H15" t="str">
        <f t="shared" ca="1" si="6"/>
        <v xml:space="preserve">ATSA Aero Transporte </v>
      </c>
      <c r="J15">
        <f t="shared" si="4"/>
        <v>11</v>
      </c>
      <c r="K15" cm="1">
        <f t="array" ref="K15">INDEX(J15:J791,MATCH(1,INDEX((J15:J791&lt;&gt;"")*(J15:J791&lt;&gt;J15),0),0))</f>
        <v>19</v>
      </c>
      <c r="L15" s="1" t="s">
        <v>5285</v>
      </c>
      <c r="M15" s="1" t="s">
        <v>5287</v>
      </c>
    </row>
    <row r="16" spans="1:49" x14ac:dyDescent="0.25">
      <c r="A16">
        <v>12</v>
      </c>
      <c r="B16" t="b">
        <f t="shared" si="0"/>
        <v>0</v>
      </c>
      <c r="C16" t="b">
        <f t="shared" si="1"/>
        <v>0</v>
      </c>
      <c r="D16" t="b">
        <f t="shared" si="2"/>
        <v>0</v>
      </c>
      <c r="E16" t="str">
        <f t="shared" si="3"/>
        <v>$L$11:T$19</v>
      </c>
      <c r="F16" t="str" cm="1">
        <f t="array" aca="1" ref="F16" ca="1">IFERROR(IF(B16,INDEX(INDIRECT(E16),ROWS(INDIRECT(E16)),2),""),"")</f>
        <v/>
      </c>
      <c r="G16" t="str">
        <f t="shared" ca="1" si="5"/>
        <v>Air Transport Service rg 9/15</v>
      </c>
      <c r="H16" t="str">
        <f t="shared" ca="1" si="6"/>
        <v xml:space="preserve">ATSA Aero Transporte </v>
      </c>
      <c r="J16">
        <f t="shared" si="4"/>
        <v>11</v>
      </c>
      <c r="K16" cm="1">
        <f t="array" ref="K16">INDEX(J16:J791,MATCH(1,INDEX((J16:J791&lt;&gt;"")*(J16:J791&lt;&gt;J16),0),0))</f>
        <v>19</v>
      </c>
      <c r="L16" s="1" t="s">
        <v>5288</v>
      </c>
      <c r="M16" s="1" t="s">
        <v>5289</v>
      </c>
      <c r="X16" t="e">
        <v>#N/A</v>
      </c>
    </row>
    <row r="17" spans="1:24" x14ac:dyDescent="0.25">
      <c r="A17">
        <v>12</v>
      </c>
      <c r="B17" t="b">
        <f t="shared" si="0"/>
        <v>0</v>
      </c>
      <c r="C17" t="b">
        <f t="shared" si="1"/>
        <v>0</v>
      </c>
      <c r="D17" t="b">
        <f t="shared" si="2"/>
        <v>0</v>
      </c>
      <c r="E17" t="str">
        <f t="shared" si="3"/>
        <v>$L$11:T$19</v>
      </c>
      <c r="F17" t="str" cm="1">
        <f t="array" aca="1" ref="F17" ca="1">IFERROR(IF(B17,INDEX(INDIRECT(E17),ROWS(INDIRECT(E17)),2),""),"")</f>
        <v/>
      </c>
      <c r="G17" t="str">
        <f t="shared" ca="1" si="5"/>
        <v>Air Transport Service rg 9/15</v>
      </c>
      <c r="H17" t="str">
        <f t="shared" ca="1" si="6"/>
        <v xml:space="preserve">ATSA Aero Transporte </v>
      </c>
      <c r="J17">
        <f t="shared" si="4"/>
        <v>11</v>
      </c>
      <c r="K17" cm="1">
        <f t="array" ref="K17">INDEX(J17:J791,MATCH(1,INDEX((J17:J791&lt;&gt;"")*(J17:J791&lt;&gt;J17),0),0))</f>
        <v>19</v>
      </c>
      <c r="L17" s="1" t="s">
        <v>5290</v>
      </c>
      <c r="O17" s="1" t="s">
        <v>306</v>
      </c>
    </row>
    <row r="18" spans="1:24" x14ac:dyDescent="0.25">
      <c r="A18">
        <v>12</v>
      </c>
      <c r="B18" t="b">
        <f t="shared" si="0"/>
        <v>0</v>
      </c>
      <c r="C18" t="b">
        <f t="shared" si="1"/>
        <v>1</v>
      </c>
      <c r="D18" t="b">
        <f t="shared" si="2"/>
        <v>0</v>
      </c>
      <c r="E18" t="str">
        <f t="shared" si="3"/>
        <v>$L$11:T$19</v>
      </c>
      <c r="F18" t="str" cm="1">
        <f t="array" aca="1" ref="F18" ca="1">IFERROR(IF(B18,INDEX(INDIRECT(E18),ROWS(INDIRECT(E18)),2),""),"")</f>
        <v/>
      </c>
      <c r="G18" t="str">
        <f t="shared" ca="1" si="5"/>
        <v>Air Transport Service rg 9/15</v>
      </c>
      <c r="H18" t="str">
        <f t="shared" ca="1" si="6"/>
        <v xml:space="preserve">ATSA Aero Transporte </v>
      </c>
      <c r="J18">
        <f t="shared" si="4"/>
        <v>11</v>
      </c>
      <c r="K18" cm="1">
        <f t="array" ref="K18">INDEX(J18:J791,MATCH(1,INDEX((J18:J791&lt;&gt;"")*(J18:J791&lt;&gt;J18),0),0))</f>
        <v>19</v>
      </c>
      <c r="M18" s="1" t="s">
        <v>26</v>
      </c>
      <c r="N18" s="1" t="s">
        <v>27</v>
      </c>
      <c r="X18" t="e">
        <v>#N/A</v>
      </c>
    </row>
    <row r="19" spans="1:24" x14ac:dyDescent="0.25">
      <c r="A19">
        <v>12</v>
      </c>
      <c r="B19" t="b">
        <f t="shared" si="0"/>
        <v>1</v>
      </c>
      <c r="C19" t="b">
        <f t="shared" si="1"/>
        <v>0</v>
      </c>
      <c r="D19" t="b">
        <f t="shared" si="2"/>
        <v>0</v>
      </c>
      <c r="E19" t="str">
        <f t="shared" si="3"/>
        <v>$L$19:T$36</v>
      </c>
      <c r="F19" t="str" cm="1">
        <f t="array" aca="1" ref="F19" ca="1">IFERROR(IF(B19,INDEX(INDIRECT(E19),ROWS(INDIRECT(E19)),2),""),"")</f>
        <v xml:space="preserve">IAI 1125 Astra </v>
      </c>
      <c r="G19" t="str">
        <f t="shared" ca="1" si="5"/>
        <v>rg 7/19/19</v>
      </c>
      <c r="H19" t="str">
        <f t="shared" ca="1" si="6"/>
        <v/>
      </c>
      <c r="J19">
        <f t="shared" si="4"/>
        <v>19</v>
      </c>
      <c r="K19" cm="1">
        <f t="array" ref="K19">INDEX(J19:J791,MATCH(1,INDEX((J19:J791&lt;&gt;"")*(J19:J791&lt;&gt;J19),0),0))</f>
        <v>36</v>
      </c>
      <c r="L19" s="1" t="s">
        <v>5291</v>
      </c>
      <c r="M19" s="1" t="s">
        <v>5278</v>
      </c>
      <c r="N19" s="1" t="s">
        <v>5292</v>
      </c>
      <c r="P19" s="1" t="s">
        <v>51</v>
      </c>
      <c r="S19" s="1" t="s">
        <v>5293</v>
      </c>
    </row>
    <row r="20" spans="1:24" x14ac:dyDescent="0.25">
      <c r="A20">
        <v>12</v>
      </c>
      <c r="B20" t="b">
        <f t="shared" si="0"/>
        <v>0</v>
      </c>
      <c r="C20" t="b">
        <f t="shared" si="1"/>
        <v>0</v>
      </c>
      <c r="D20" t="b">
        <f t="shared" si="2"/>
        <v>0</v>
      </c>
      <c r="E20" t="str">
        <f t="shared" si="3"/>
        <v>$L$19:T$36</v>
      </c>
      <c r="F20" t="str" cm="1">
        <f t="array" aca="1" ref="F20" ca="1">IFERROR(IF(B20,INDEX(INDIRECT(E20),ROWS(INDIRECT(E20)),2),""),"")</f>
        <v/>
      </c>
      <c r="G20" t="str">
        <f t="shared" ca="1" si="5"/>
        <v>rg 7/19/19</v>
      </c>
      <c r="H20" t="str">
        <f t="shared" ca="1" si="6"/>
        <v/>
      </c>
      <c r="J20">
        <f t="shared" si="4"/>
        <v>19</v>
      </c>
      <c r="K20" cm="1">
        <f t="array" ref="K20">INDEX(J20:J791,MATCH(1,INDEX((J20:J791&lt;&gt;"")*(J20:J791&lt;&gt;J20),0),0))</f>
        <v>36</v>
      </c>
      <c r="L20" s="1" t="s">
        <v>5294</v>
      </c>
      <c r="M20" s="1" t="s">
        <v>5295</v>
      </c>
    </row>
    <row r="21" spans="1:24" x14ac:dyDescent="0.25">
      <c r="A21">
        <v>12</v>
      </c>
      <c r="B21" t="b">
        <f t="shared" si="0"/>
        <v>0</v>
      </c>
      <c r="C21" t="b">
        <f t="shared" si="1"/>
        <v>0</v>
      </c>
      <c r="D21" t="b">
        <f t="shared" si="2"/>
        <v>0</v>
      </c>
      <c r="E21" t="str">
        <f t="shared" si="3"/>
        <v>$L$19:T$36</v>
      </c>
      <c r="F21" t="str" cm="1">
        <f t="array" aca="1" ref="F21" ca="1">IFERROR(IF(B21,INDEX(INDIRECT(E21),ROWS(INDIRECT(E21)),2),""),"")</f>
        <v/>
      </c>
      <c r="G21" t="str">
        <f t="shared" ca="1" si="5"/>
        <v>rg 7/19/19</v>
      </c>
      <c r="H21" t="str">
        <f t="shared" ca="1" si="6"/>
        <v/>
      </c>
      <c r="J21">
        <f t="shared" si="4"/>
        <v>19</v>
      </c>
      <c r="K21" cm="1">
        <f t="array" ref="K21">INDEX(J21:J791,MATCH(1,INDEX((J21:J791&lt;&gt;"")*(J21:J791&lt;&gt;J21),0),0))</f>
        <v>36</v>
      </c>
      <c r="L21" s="1" t="s">
        <v>5296</v>
      </c>
      <c r="M21" s="1" t="s">
        <v>5297</v>
      </c>
      <c r="X21" t="e">
        <v>#N/A</v>
      </c>
    </row>
    <row r="22" spans="1:24" x14ac:dyDescent="0.25">
      <c r="A22">
        <v>12</v>
      </c>
      <c r="B22" t="b">
        <f t="shared" si="0"/>
        <v>0</v>
      </c>
      <c r="C22" t="b">
        <f t="shared" si="1"/>
        <v>0</v>
      </c>
      <c r="D22" t="b">
        <f t="shared" si="2"/>
        <v>0</v>
      </c>
      <c r="E22" t="str">
        <f t="shared" si="3"/>
        <v>$L$19:T$36</v>
      </c>
      <c r="F22" t="str" cm="1">
        <f t="array" aca="1" ref="F22" ca="1">IFERROR(IF(B22,INDEX(INDIRECT(E22),ROWS(INDIRECT(E22)),2),""),"")</f>
        <v/>
      </c>
      <c r="G22" t="str">
        <f t="shared" ca="1" si="5"/>
        <v>rg 7/19/19</v>
      </c>
      <c r="H22" t="str">
        <f t="shared" ca="1" si="6"/>
        <v/>
      </c>
      <c r="J22">
        <f t="shared" si="4"/>
        <v>19</v>
      </c>
      <c r="K22" cm="1">
        <f t="array" ref="K22">INDEX(J22:J791,MATCH(1,INDEX((J22:J791&lt;&gt;"")*(J22:J791&lt;&gt;J22),0),0))</f>
        <v>36</v>
      </c>
      <c r="L22" s="1" t="s">
        <v>5296</v>
      </c>
      <c r="M22" s="1" t="s">
        <v>5298</v>
      </c>
    </row>
    <row r="23" spans="1:24" x14ac:dyDescent="0.25">
      <c r="A23">
        <v>12</v>
      </c>
      <c r="B23" t="b">
        <f t="shared" si="0"/>
        <v>0</v>
      </c>
      <c r="C23" t="b">
        <f t="shared" si="1"/>
        <v>0</v>
      </c>
      <c r="D23" t="b">
        <f t="shared" si="2"/>
        <v>0</v>
      </c>
      <c r="E23" t="str">
        <f t="shared" si="3"/>
        <v>$L$19:T$36</v>
      </c>
      <c r="F23" t="str" cm="1">
        <f t="array" aca="1" ref="F23" ca="1">IFERROR(IF(B23,INDEX(INDIRECT(E23),ROWS(INDIRECT(E23)),2),""),"")</f>
        <v/>
      </c>
      <c r="G23" t="str">
        <f t="shared" ca="1" si="5"/>
        <v>rg 7/19/19</v>
      </c>
      <c r="H23" t="str">
        <f t="shared" ca="1" si="6"/>
        <v/>
      </c>
      <c r="J23">
        <f t="shared" si="4"/>
        <v>19</v>
      </c>
      <c r="K23" cm="1">
        <f t="array" ref="K23">INDEX(J23:J791,MATCH(1,INDEX((J23:J791&lt;&gt;"")*(J23:J791&lt;&gt;J23),0),0))</f>
        <v>36</v>
      </c>
      <c r="L23" s="1" t="s">
        <v>5296</v>
      </c>
      <c r="M23" s="1" t="s">
        <v>5299</v>
      </c>
    </row>
    <row r="24" spans="1:24" x14ac:dyDescent="0.25">
      <c r="A24">
        <v>12</v>
      </c>
      <c r="B24" t="b">
        <f t="shared" si="0"/>
        <v>0</v>
      </c>
      <c r="C24" t="b">
        <f t="shared" si="1"/>
        <v>0</v>
      </c>
      <c r="D24" t="b">
        <f t="shared" si="2"/>
        <v>0</v>
      </c>
      <c r="E24" t="str">
        <f t="shared" si="3"/>
        <v>$L$19:T$36</v>
      </c>
      <c r="F24" t="str" cm="1">
        <f t="array" aca="1" ref="F24" ca="1">IFERROR(IF(B24,INDEX(INDIRECT(E24),ROWS(INDIRECT(E24)),2),""),"")</f>
        <v/>
      </c>
      <c r="G24" t="str">
        <f t="shared" ca="1" si="5"/>
        <v>rg 7/19/19</v>
      </c>
      <c r="H24" t="str">
        <f t="shared" ca="1" si="6"/>
        <v/>
      </c>
      <c r="J24">
        <f t="shared" si="4"/>
        <v>19</v>
      </c>
      <c r="K24" cm="1">
        <f t="array" ref="K24">INDEX(J24:J791,MATCH(1,INDEX((J24:J791&lt;&gt;"")*(J24:J791&lt;&gt;J24),0),0))</f>
        <v>36</v>
      </c>
      <c r="L24" s="1" t="s">
        <v>5296</v>
      </c>
      <c r="M24" s="1" t="s">
        <v>5300</v>
      </c>
    </row>
    <row r="25" spans="1:24" x14ac:dyDescent="0.25">
      <c r="A25">
        <v>12</v>
      </c>
      <c r="B25" t="b">
        <f t="shared" si="0"/>
        <v>0</v>
      </c>
      <c r="C25" t="b">
        <f t="shared" si="1"/>
        <v>0</v>
      </c>
      <c r="D25" t="b">
        <f t="shared" si="2"/>
        <v>0</v>
      </c>
      <c r="E25" t="str">
        <f t="shared" si="3"/>
        <v>$L$19:T$36</v>
      </c>
      <c r="F25" t="str" cm="1">
        <f t="array" aca="1" ref="F25" ca="1">IFERROR(IF(B25,INDEX(INDIRECT(E25),ROWS(INDIRECT(E25)),2),""),"")</f>
        <v/>
      </c>
      <c r="G25" t="str">
        <f t="shared" ca="1" si="5"/>
        <v>rg 7/19/19</v>
      </c>
      <c r="H25" t="str">
        <f t="shared" ca="1" si="6"/>
        <v/>
      </c>
      <c r="J25">
        <f t="shared" si="4"/>
        <v>19</v>
      </c>
      <c r="K25" cm="1">
        <f t="array" ref="K25">INDEX(J25:J791,MATCH(1,INDEX((J25:J791&lt;&gt;"")*(J25:J791&lt;&gt;J25),0),0))</f>
        <v>36</v>
      </c>
      <c r="L25" s="1" t="s">
        <v>5301</v>
      </c>
      <c r="M25" s="1" t="s">
        <v>5302</v>
      </c>
    </row>
    <row r="26" spans="1:24" x14ac:dyDescent="0.25">
      <c r="A26">
        <v>12</v>
      </c>
      <c r="B26" t="b">
        <f t="shared" si="0"/>
        <v>0</v>
      </c>
      <c r="C26" t="b">
        <f t="shared" si="1"/>
        <v>0</v>
      </c>
      <c r="D26" t="b">
        <f t="shared" si="2"/>
        <v>0</v>
      </c>
      <c r="E26" t="str">
        <f t="shared" si="3"/>
        <v>$L$19:T$36</v>
      </c>
      <c r="F26" t="str" cm="1">
        <f t="array" aca="1" ref="F26" ca="1">IFERROR(IF(B26,INDEX(INDIRECT(E26),ROWS(INDIRECT(E26)),2),""),"")</f>
        <v/>
      </c>
      <c r="G26" t="str">
        <f t="shared" ca="1" si="5"/>
        <v>rg 7/19/19</v>
      </c>
      <c r="H26" t="str">
        <f t="shared" ca="1" si="6"/>
        <v/>
      </c>
      <c r="J26">
        <f t="shared" si="4"/>
        <v>19</v>
      </c>
      <c r="K26" cm="1">
        <f t="array" ref="K26">INDEX(J26:J791,MATCH(1,INDEX((J26:J791&lt;&gt;"")*(J26:J791&lt;&gt;J26),0),0))</f>
        <v>36</v>
      </c>
      <c r="L26" s="1" t="s">
        <v>5301</v>
      </c>
      <c r="M26" s="1" t="s">
        <v>5303</v>
      </c>
      <c r="X26" t="e">
        <v>#N/A</v>
      </c>
    </row>
    <row r="27" spans="1:24" x14ac:dyDescent="0.25">
      <c r="A27">
        <v>12</v>
      </c>
      <c r="B27" t="b">
        <f t="shared" si="0"/>
        <v>0</v>
      </c>
      <c r="C27" t="b">
        <f t="shared" si="1"/>
        <v>0</v>
      </c>
      <c r="D27" t="b">
        <f t="shared" si="2"/>
        <v>0</v>
      </c>
      <c r="E27" t="str">
        <f t="shared" si="3"/>
        <v>$L$19:T$36</v>
      </c>
      <c r="F27" t="str" cm="1">
        <f t="array" aca="1" ref="F27" ca="1">IFERROR(IF(B27,INDEX(INDIRECT(E27),ROWS(INDIRECT(E27)),2),""),"")</f>
        <v/>
      </c>
      <c r="G27" t="str">
        <f t="shared" ca="1" si="5"/>
        <v>rg 7/19/19</v>
      </c>
      <c r="H27" t="str">
        <f t="shared" ca="1" si="6"/>
        <v/>
      </c>
      <c r="J27">
        <f t="shared" si="4"/>
        <v>19</v>
      </c>
      <c r="K27" cm="1">
        <f t="array" ref="K27">INDEX(J27:J791,MATCH(1,INDEX((J27:J791&lt;&gt;"")*(J27:J791&lt;&gt;J27),0),0))</f>
        <v>36</v>
      </c>
      <c r="L27" s="1" t="s">
        <v>5304</v>
      </c>
      <c r="M27" s="1" t="s">
        <v>5305</v>
      </c>
    </row>
    <row r="28" spans="1:24" x14ac:dyDescent="0.25">
      <c r="A28">
        <v>12</v>
      </c>
      <c r="B28" t="b">
        <f t="shared" si="0"/>
        <v>0</v>
      </c>
      <c r="C28" t="b">
        <f t="shared" si="1"/>
        <v>0</v>
      </c>
      <c r="D28" t="b">
        <f t="shared" si="2"/>
        <v>0</v>
      </c>
      <c r="E28" t="str">
        <f t="shared" si="3"/>
        <v>$L$19:T$36</v>
      </c>
      <c r="F28" t="str" cm="1">
        <f t="array" aca="1" ref="F28" ca="1">IFERROR(IF(B28,INDEX(INDIRECT(E28),ROWS(INDIRECT(E28)),2),""),"")</f>
        <v/>
      </c>
      <c r="G28" t="str">
        <f t="shared" ca="1" si="5"/>
        <v>rg 7/19/19</v>
      </c>
      <c r="H28" t="str">
        <f t="shared" ca="1" si="6"/>
        <v/>
      </c>
      <c r="J28">
        <f t="shared" si="4"/>
        <v>19</v>
      </c>
      <c r="K28" cm="1">
        <f t="array" ref="K28">INDEX(J28:J791,MATCH(1,INDEX((J28:J791&lt;&gt;"")*(J28:J791&lt;&gt;J28),0),0))</f>
        <v>36</v>
      </c>
      <c r="L28" s="1" t="s">
        <v>5306</v>
      </c>
      <c r="M28" s="1" t="s">
        <v>5307</v>
      </c>
    </row>
    <row r="29" spans="1:24" x14ac:dyDescent="0.25">
      <c r="A29">
        <v>12</v>
      </c>
      <c r="B29" t="b">
        <f t="shared" si="0"/>
        <v>0</v>
      </c>
      <c r="C29" t="b">
        <f t="shared" si="1"/>
        <v>0</v>
      </c>
      <c r="D29" t="b">
        <f t="shared" si="2"/>
        <v>0</v>
      </c>
      <c r="E29" t="str">
        <f t="shared" si="3"/>
        <v>$L$19:T$36</v>
      </c>
      <c r="F29" t="str" cm="1">
        <f t="array" aca="1" ref="F29" ca="1">IFERROR(IF(B29,INDEX(INDIRECT(E29),ROWS(INDIRECT(E29)),2),""),"")</f>
        <v/>
      </c>
      <c r="G29" t="str">
        <f t="shared" ca="1" si="5"/>
        <v>rg 7/19/19</v>
      </c>
      <c r="H29" t="str">
        <f t="shared" ca="1" si="6"/>
        <v/>
      </c>
      <c r="J29">
        <f t="shared" si="4"/>
        <v>19</v>
      </c>
      <c r="K29" cm="1">
        <f t="array" ref="K29">INDEX(J29:J791,MATCH(1,INDEX((J29:J791&lt;&gt;"")*(J29:J791&lt;&gt;J29),0),0))</f>
        <v>36</v>
      </c>
      <c r="L29" s="1" t="s">
        <v>5308</v>
      </c>
      <c r="M29" s="1" t="s">
        <v>5309</v>
      </c>
    </row>
    <row r="30" spans="1:24" x14ac:dyDescent="0.25">
      <c r="A30">
        <v>12</v>
      </c>
      <c r="B30" t="b">
        <f t="shared" si="0"/>
        <v>0</v>
      </c>
      <c r="C30" t="b">
        <f t="shared" si="1"/>
        <v>0</v>
      </c>
      <c r="D30" t="b">
        <f t="shared" si="2"/>
        <v>0</v>
      </c>
      <c r="E30" t="str">
        <f t="shared" si="3"/>
        <v>$L$19:T$36</v>
      </c>
      <c r="F30" t="str" cm="1">
        <f t="array" aca="1" ref="F30" ca="1">IFERROR(IF(B30,INDEX(INDIRECT(E30),ROWS(INDIRECT(E30)),2),""),"")</f>
        <v/>
      </c>
      <c r="G30" t="str">
        <f t="shared" ca="1" si="5"/>
        <v>rg 7/19/19</v>
      </c>
      <c r="H30" t="str">
        <f t="shared" ca="1" si="6"/>
        <v/>
      </c>
      <c r="J30">
        <f t="shared" si="4"/>
        <v>19</v>
      </c>
      <c r="K30" cm="1">
        <f t="array" ref="K30">INDEX(J30:J791,MATCH(1,INDEX((J30:J791&lt;&gt;"")*(J30:J791&lt;&gt;J30),0),0))</f>
        <v>36</v>
      </c>
      <c r="L30" s="1" t="s">
        <v>5308</v>
      </c>
      <c r="M30" s="1" t="s">
        <v>5310</v>
      </c>
    </row>
    <row r="31" spans="1:24" x14ac:dyDescent="0.25">
      <c r="A31">
        <v>12</v>
      </c>
      <c r="B31" t="b">
        <f t="shared" si="0"/>
        <v>0</v>
      </c>
      <c r="C31" t="b">
        <f t="shared" si="1"/>
        <v>0</v>
      </c>
      <c r="D31" t="b">
        <f t="shared" si="2"/>
        <v>0</v>
      </c>
      <c r="E31" t="str">
        <f t="shared" si="3"/>
        <v>$L$19:T$36</v>
      </c>
      <c r="F31" t="str" cm="1">
        <f t="array" aca="1" ref="F31" ca="1">IFERROR(IF(B31,INDEX(INDIRECT(E31),ROWS(INDIRECT(E31)),2),""),"")</f>
        <v/>
      </c>
      <c r="G31" t="str">
        <f t="shared" ca="1" si="5"/>
        <v>rg 7/19/19</v>
      </c>
      <c r="H31" t="str">
        <f t="shared" ca="1" si="6"/>
        <v/>
      </c>
      <c r="J31">
        <f t="shared" si="4"/>
        <v>19</v>
      </c>
      <c r="K31" cm="1">
        <f t="array" ref="K31">INDEX(J31:J791,MATCH(1,INDEX((J31:J791&lt;&gt;"")*(J31:J791&lt;&gt;J31),0),0))</f>
        <v>36</v>
      </c>
      <c r="L31" s="1" t="s">
        <v>5308</v>
      </c>
      <c r="M31" s="1" t="s">
        <v>5311</v>
      </c>
    </row>
    <row r="32" spans="1:24" x14ac:dyDescent="0.25">
      <c r="A32">
        <v>12</v>
      </c>
      <c r="B32" t="b">
        <f t="shared" si="0"/>
        <v>0</v>
      </c>
      <c r="C32" t="b">
        <f t="shared" si="1"/>
        <v>0</v>
      </c>
      <c r="D32" t="b">
        <f t="shared" si="2"/>
        <v>0</v>
      </c>
      <c r="E32" t="str">
        <f t="shared" si="3"/>
        <v>$L$19:T$36</v>
      </c>
      <c r="F32" t="str" cm="1">
        <f t="array" aca="1" ref="F32" ca="1">IFERROR(IF(B32,INDEX(INDIRECT(E32),ROWS(INDIRECT(E32)),2),""),"")</f>
        <v/>
      </c>
      <c r="G32" t="str">
        <f t="shared" ca="1" si="5"/>
        <v>rg 7/19/19</v>
      </c>
      <c r="H32" t="str">
        <f t="shared" ca="1" si="6"/>
        <v/>
      </c>
      <c r="J32">
        <f t="shared" si="4"/>
        <v>19</v>
      </c>
      <c r="K32" cm="1">
        <f t="array" ref="K32">INDEX(J32:J791,MATCH(1,INDEX((J32:J791&lt;&gt;"")*(J32:J791&lt;&gt;J32),0),0))</f>
        <v>36</v>
      </c>
      <c r="L32" s="1" t="s">
        <v>5308</v>
      </c>
      <c r="M32" s="1" t="s">
        <v>5312</v>
      </c>
    </row>
    <row r="33" spans="1:24" x14ac:dyDescent="0.25">
      <c r="A33">
        <v>12</v>
      </c>
      <c r="B33" t="b">
        <f t="shared" si="0"/>
        <v>0</v>
      </c>
      <c r="C33" t="b">
        <f t="shared" si="1"/>
        <v>0</v>
      </c>
      <c r="D33" t="b">
        <f t="shared" si="2"/>
        <v>0</v>
      </c>
      <c r="E33" t="str">
        <f t="shared" si="3"/>
        <v>$L$19:T$36</v>
      </c>
      <c r="F33" t="str" cm="1">
        <f t="array" aca="1" ref="F33" ca="1">IFERROR(IF(B33,INDEX(INDIRECT(E33),ROWS(INDIRECT(E33)),2),""),"")</f>
        <v/>
      </c>
      <c r="G33" t="str">
        <f t="shared" ca="1" si="5"/>
        <v>rg 7/19/19</v>
      </c>
      <c r="H33" t="str">
        <f t="shared" ca="1" si="6"/>
        <v/>
      </c>
      <c r="J33">
        <f t="shared" si="4"/>
        <v>19</v>
      </c>
      <c r="K33" cm="1">
        <f t="array" ref="K33">INDEX(J33:J791,MATCH(1,INDEX((J33:J791&lt;&gt;"")*(J33:J791&lt;&gt;J33),0),0))</f>
        <v>36</v>
      </c>
      <c r="L33" s="1" t="s">
        <v>5313</v>
      </c>
      <c r="M33" s="1" t="s">
        <v>5314</v>
      </c>
    </row>
    <row r="34" spans="1:24" x14ac:dyDescent="0.25">
      <c r="A34">
        <v>12</v>
      </c>
      <c r="B34" t="b">
        <f t="shared" si="0"/>
        <v>0</v>
      </c>
      <c r="C34" t="b">
        <f t="shared" si="1"/>
        <v>0</v>
      </c>
      <c r="D34" t="b">
        <f t="shared" si="2"/>
        <v>0</v>
      </c>
      <c r="E34" t="str">
        <f t="shared" si="3"/>
        <v>$L$19:T$36</v>
      </c>
      <c r="F34" t="str" cm="1">
        <f t="array" aca="1" ref="F34" ca="1">IFERROR(IF(B34,INDEX(INDIRECT(E34),ROWS(INDIRECT(E34)),2),""),"")</f>
        <v/>
      </c>
      <c r="G34" t="str">
        <f t="shared" ca="1" si="5"/>
        <v>rg 7/19/19</v>
      </c>
      <c r="H34" t="str">
        <f t="shared" ca="1" si="6"/>
        <v/>
      </c>
      <c r="J34">
        <f t="shared" si="4"/>
        <v>19</v>
      </c>
      <c r="K34" cm="1">
        <f t="array" ref="K34">INDEX(J34:J791,MATCH(1,INDEX((J34:J791&lt;&gt;"")*(J34:J791&lt;&gt;J34),0),0))</f>
        <v>36</v>
      </c>
      <c r="L34" s="1" t="s">
        <v>5313</v>
      </c>
      <c r="M34" s="1" t="s">
        <v>5315</v>
      </c>
    </row>
    <row r="35" spans="1:24" x14ac:dyDescent="0.25">
      <c r="A35">
        <v>12</v>
      </c>
      <c r="B35" t="b">
        <f t="shared" si="0"/>
        <v>0</v>
      </c>
      <c r="C35" t="b">
        <f t="shared" si="1"/>
        <v>1</v>
      </c>
      <c r="D35" t="b">
        <f t="shared" si="2"/>
        <v>0</v>
      </c>
      <c r="E35" t="str">
        <f t="shared" si="3"/>
        <v>$L$19:T$36</v>
      </c>
      <c r="F35" t="str" cm="1">
        <f t="array" aca="1" ref="F35" ca="1">IFERROR(IF(B35,INDEX(INDIRECT(E35),ROWS(INDIRECT(E35)),2),""),"")</f>
        <v/>
      </c>
      <c r="G35" t="str">
        <f t="shared" ca="1" si="5"/>
        <v>rg 7/19/19</v>
      </c>
      <c r="H35" t="str">
        <f t="shared" ca="1" si="6"/>
        <v/>
      </c>
      <c r="J35">
        <f t="shared" si="4"/>
        <v>19</v>
      </c>
      <c r="K35" cm="1">
        <f t="array" ref="K35">INDEX(J35:J791,MATCH(1,INDEX((J35:J791&lt;&gt;"")*(J35:J791&lt;&gt;J35),0),0))</f>
        <v>36</v>
      </c>
      <c r="M35" s="1" t="s">
        <v>26</v>
      </c>
      <c r="N35" s="1" t="s">
        <v>27</v>
      </c>
      <c r="X35" t="e">
        <v>#N/A</v>
      </c>
    </row>
    <row r="36" spans="1:24" x14ac:dyDescent="0.25">
      <c r="A36">
        <v>12</v>
      </c>
      <c r="B36" t="b">
        <f t="shared" si="0"/>
        <v>1</v>
      </c>
      <c r="C36" t="b">
        <f t="shared" si="1"/>
        <v>0</v>
      </c>
      <c r="D36" t="b">
        <f t="shared" si="2"/>
        <v>0</v>
      </c>
      <c r="E36" t="str">
        <f t="shared" si="3"/>
        <v>$L$36:T$49</v>
      </c>
      <c r="F36" t="str" cm="1">
        <f t="array" aca="1" ref="F36" ca="1">IFERROR(IF(B36,INDEX(INDIRECT(E36),ROWS(INDIRECT(E36)),2),""),"")</f>
        <v xml:space="preserve">IAI 1125 Astra </v>
      </c>
      <c r="G36" t="str">
        <f t="shared" ca="1" si="5"/>
        <v>Foresver Astra Inc bought 5/6/15</v>
      </c>
      <c r="H36" t="str">
        <f t="shared" ca="1" si="6"/>
        <v/>
      </c>
      <c r="J36">
        <f t="shared" si="4"/>
        <v>36</v>
      </c>
      <c r="K36" cm="1">
        <f t="array" ref="K36">INDEX(J36:J791,MATCH(1,INDEX((J36:J791&lt;&gt;"")*(J36:J791&lt;&gt;J36),0),0))</f>
        <v>49</v>
      </c>
      <c r="L36" s="1" t="s">
        <v>5316</v>
      </c>
      <c r="M36" s="1" t="s">
        <v>5278</v>
      </c>
      <c r="N36" s="1" t="s">
        <v>5317</v>
      </c>
      <c r="P36" s="1" t="s">
        <v>5318</v>
      </c>
      <c r="S36" s="1" t="s">
        <v>5293</v>
      </c>
    </row>
    <row r="37" spans="1:24" x14ac:dyDescent="0.25">
      <c r="A37">
        <v>12</v>
      </c>
      <c r="B37" t="b">
        <f t="shared" si="0"/>
        <v>0</v>
      </c>
      <c r="C37" t="b">
        <f t="shared" si="1"/>
        <v>0</v>
      </c>
      <c r="D37" t="b">
        <f t="shared" si="2"/>
        <v>0</v>
      </c>
      <c r="E37" t="str">
        <f t="shared" si="3"/>
        <v>$L$36:T$49</v>
      </c>
      <c r="F37" t="str" cm="1">
        <f t="array" aca="1" ref="F37" ca="1">IFERROR(IF(B37,INDEX(INDIRECT(E37),ROWS(INDIRECT(E37)),2),""),"")</f>
        <v/>
      </c>
      <c r="G37" t="str">
        <f t="shared" ca="1" si="5"/>
        <v>Foresver Astra Inc bought 5/6/15</v>
      </c>
      <c r="H37" t="str">
        <f t="shared" ca="1" si="6"/>
        <v/>
      </c>
      <c r="J37">
        <f t="shared" si="4"/>
        <v>36</v>
      </c>
      <c r="K37" cm="1">
        <f t="array" ref="K37">INDEX(J37:J791,MATCH(1,INDEX((J37:J791&lt;&gt;"")*(J37:J791&lt;&gt;J37),0),0))</f>
        <v>49</v>
      </c>
      <c r="L37" s="1" t="s">
        <v>5319</v>
      </c>
    </row>
    <row r="38" spans="1:24" x14ac:dyDescent="0.25">
      <c r="A38">
        <v>12</v>
      </c>
      <c r="B38" t="b">
        <f t="shared" si="0"/>
        <v>0</v>
      </c>
      <c r="C38" t="b">
        <f t="shared" si="1"/>
        <v>0</v>
      </c>
      <c r="D38" t="b">
        <f t="shared" si="2"/>
        <v>0</v>
      </c>
      <c r="E38" t="str">
        <f t="shared" si="3"/>
        <v>$L$36:T$49</v>
      </c>
      <c r="F38" t="str" cm="1">
        <f t="array" aca="1" ref="F38" ca="1">IFERROR(IF(B38,INDEX(INDIRECT(E38),ROWS(INDIRECT(E38)),2),""),"")</f>
        <v/>
      </c>
      <c r="G38" t="str">
        <f t="shared" ca="1" si="5"/>
        <v>Foresver Astra Inc bought 5/6/15</v>
      </c>
      <c r="H38" t="str">
        <f t="shared" ca="1" si="6"/>
        <v/>
      </c>
      <c r="J38">
        <f t="shared" si="4"/>
        <v>36</v>
      </c>
      <c r="K38" cm="1">
        <f t="array" ref="K38">INDEX(J38:J791,MATCH(1,INDEX((J38:J791&lt;&gt;"")*(J38:J791&lt;&gt;J38),0),0))</f>
        <v>49</v>
      </c>
      <c r="L38" s="1" t="s">
        <v>5316</v>
      </c>
      <c r="M38" s="1" t="s">
        <v>5320</v>
      </c>
    </row>
    <row r="39" spans="1:24" x14ac:dyDescent="0.25">
      <c r="A39">
        <v>12</v>
      </c>
      <c r="B39" t="b">
        <f t="shared" si="0"/>
        <v>0</v>
      </c>
      <c r="C39" t="b">
        <f t="shared" si="1"/>
        <v>0</v>
      </c>
      <c r="D39" t="b">
        <f t="shared" si="2"/>
        <v>0</v>
      </c>
      <c r="E39" t="str">
        <f t="shared" si="3"/>
        <v>$L$36:T$49</v>
      </c>
      <c r="F39" t="str" cm="1">
        <f t="array" aca="1" ref="F39" ca="1">IFERROR(IF(B39,INDEX(INDIRECT(E39),ROWS(INDIRECT(E39)),2),""),"")</f>
        <v/>
      </c>
      <c r="G39" t="str">
        <f t="shared" ca="1" si="5"/>
        <v>Foresver Astra Inc bought 5/6/15</v>
      </c>
      <c r="H39" t="str">
        <f t="shared" ca="1" si="6"/>
        <v/>
      </c>
      <c r="J39">
        <f t="shared" si="4"/>
        <v>36</v>
      </c>
      <c r="K39" cm="1">
        <f t="array" ref="K39">INDEX(J39:J791,MATCH(1,INDEX((J39:J791&lt;&gt;"")*(J39:J791&lt;&gt;J39),0),0))</f>
        <v>49</v>
      </c>
      <c r="L39" s="1" t="s">
        <v>5316</v>
      </c>
      <c r="M39" s="1" t="s">
        <v>5321</v>
      </c>
    </row>
    <row r="40" spans="1:24" x14ac:dyDescent="0.25">
      <c r="A40">
        <v>12</v>
      </c>
      <c r="B40" t="b">
        <f t="shared" si="0"/>
        <v>0</v>
      </c>
      <c r="C40" t="b">
        <f t="shared" si="1"/>
        <v>0</v>
      </c>
      <c r="D40" t="b">
        <f t="shared" si="2"/>
        <v>0</v>
      </c>
      <c r="E40" t="str">
        <f t="shared" si="3"/>
        <v>$L$36:T$49</v>
      </c>
      <c r="F40" t="str" cm="1">
        <f t="array" aca="1" ref="F40" ca="1">IFERROR(IF(B40,INDEX(INDIRECT(E40),ROWS(INDIRECT(E40)),2),""),"")</f>
        <v/>
      </c>
      <c r="G40" t="str">
        <f t="shared" ca="1" si="5"/>
        <v>Foresver Astra Inc bought 5/6/15</v>
      </c>
      <c r="H40" t="str">
        <f t="shared" ca="1" si="6"/>
        <v/>
      </c>
      <c r="J40">
        <f t="shared" si="4"/>
        <v>36</v>
      </c>
      <c r="K40" cm="1">
        <f t="array" ref="K40">INDEX(J40:J791,MATCH(1,INDEX((J40:J791&lt;&gt;"")*(J40:J791&lt;&gt;J40),0),0))</f>
        <v>49</v>
      </c>
      <c r="L40" s="1" t="s">
        <v>5322</v>
      </c>
      <c r="M40" s="1" t="s">
        <v>5323</v>
      </c>
    </row>
    <row r="41" spans="1:24" x14ac:dyDescent="0.25">
      <c r="A41">
        <v>12</v>
      </c>
      <c r="B41" t="b">
        <f t="shared" si="0"/>
        <v>0</v>
      </c>
      <c r="C41" t="b">
        <f t="shared" si="1"/>
        <v>0</v>
      </c>
      <c r="D41" t="b">
        <f t="shared" si="2"/>
        <v>0</v>
      </c>
      <c r="E41" t="str">
        <f t="shared" si="3"/>
        <v>$L$36:T$49</v>
      </c>
      <c r="F41" t="str" cm="1">
        <f t="array" aca="1" ref="F41" ca="1">IFERROR(IF(B41,INDEX(INDIRECT(E41),ROWS(INDIRECT(E41)),2),""),"")</f>
        <v/>
      </c>
      <c r="G41" t="str">
        <f t="shared" ca="1" si="5"/>
        <v>Foresver Astra Inc bought 5/6/15</v>
      </c>
      <c r="H41" t="str">
        <f t="shared" ca="1" si="6"/>
        <v/>
      </c>
      <c r="J41">
        <f t="shared" si="4"/>
        <v>36</v>
      </c>
      <c r="K41" cm="1">
        <f t="array" ref="K41">INDEX(J41:J791,MATCH(1,INDEX((J41:J791&lt;&gt;"")*(J41:J791&lt;&gt;J41),0),0))</f>
        <v>49</v>
      </c>
      <c r="L41" s="1" t="s">
        <v>5324</v>
      </c>
      <c r="M41" s="1" t="s">
        <v>5325</v>
      </c>
    </row>
    <row r="42" spans="1:24" x14ac:dyDescent="0.25">
      <c r="A42">
        <v>12</v>
      </c>
      <c r="B42" t="b">
        <f t="shared" si="0"/>
        <v>0</v>
      </c>
      <c r="C42" t="b">
        <f t="shared" si="1"/>
        <v>0</v>
      </c>
      <c r="D42" t="b">
        <f t="shared" si="2"/>
        <v>0</v>
      </c>
      <c r="E42" t="str">
        <f t="shared" si="3"/>
        <v>$L$36:T$49</v>
      </c>
      <c r="F42" t="str" cm="1">
        <f t="array" aca="1" ref="F42" ca="1">IFERROR(IF(B42,INDEX(INDIRECT(E42),ROWS(INDIRECT(E42)),2),""),"")</f>
        <v/>
      </c>
      <c r="G42" t="str">
        <f t="shared" ca="1" si="5"/>
        <v>Foresver Astra Inc bought 5/6/15</v>
      </c>
      <c r="H42" t="str">
        <f t="shared" ca="1" si="6"/>
        <v/>
      </c>
      <c r="J42">
        <f t="shared" si="4"/>
        <v>36</v>
      </c>
      <c r="K42" cm="1">
        <f t="array" ref="K42">INDEX(J42:J791,MATCH(1,INDEX((J42:J791&lt;&gt;"")*(J42:J791&lt;&gt;J42),0),0))</f>
        <v>49</v>
      </c>
      <c r="L42" s="1" t="s">
        <v>5326</v>
      </c>
      <c r="M42" s="1" t="s">
        <v>5327</v>
      </c>
    </row>
    <row r="43" spans="1:24" x14ac:dyDescent="0.25">
      <c r="A43">
        <v>12</v>
      </c>
      <c r="B43" t="b">
        <f t="shared" si="0"/>
        <v>0</v>
      </c>
      <c r="C43" t="b">
        <f t="shared" si="1"/>
        <v>0</v>
      </c>
      <c r="D43" t="b">
        <f t="shared" si="2"/>
        <v>0</v>
      </c>
      <c r="E43" t="str">
        <f t="shared" si="3"/>
        <v>$L$36:T$49</v>
      </c>
      <c r="F43" t="str" cm="1">
        <f t="array" aca="1" ref="F43" ca="1">IFERROR(IF(B43,INDEX(INDIRECT(E43),ROWS(INDIRECT(E43)),2),""),"")</f>
        <v/>
      </c>
      <c r="G43" t="str">
        <f t="shared" ca="1" si="5"/>
        <v>Foresver Astra Inc bought 5/6/15</v>
      </c>
      <c r="H43" t="str">
        <f t="shared" ca="1" si="6"/>
        <v/>
      </c>
      <c r="J43">
        <f t="shared" si="4"/>
        <v>36</v>
      </c>
      <c r="K43" cm="1">
        <f t="array" ref="K43">INDEX(J43:J791,MATCH(1,INDEX((J43:J791&lt;&gt;"")*(J43:J791&lt;&gt;J43),0),0))</f>
        <v>49</v>
      </c>
      <c r="L43" s="1" t="s">
        <v>5328</v>
      </c>
      <c r="M43" s="1" t="s">
        <v>5329</v>
      </c>
    </row>
    <row r="44" spans="1:24" x14ac:dyDescent="0.25">
      <c r="A44">
        <v>12</v>
      </c>
      <c r="B44" t="b">
        <f t="shared" si="0"/>
        <v>0</v>
      </c>
      <c r="C44" t="b">
        <f t="shared" si="1"/>
        <v>0</v>
      </c>
      <c r="D44" t="b">
        <f t="shared" si="2"/>
        <v>0</v>
      </c>
      <c r="E44" t="str">
        <f t="shared" si="3"/>
        <v>$L$36:T$49</v>
      </c>
      <c r="F44" t="str" cm="1">
        <f t="array" aca="1" ref="F44" ca="1">IFERROR(IF(B44,INDEX(INDIRECT(E44),ROWS(INDIRECT(E44)),2),""),"")</f>
        <v/>
      </c>
      <c r="G44" t="str">
        <f t="shared" ca="1" si="5"/>
        <v>Foresver Astra Inc bought 5/6/15</v>
      </c>
      <c r="H44" t="str">
        <f t="shared" ca="1" si="6"/>
        <v/>
      </c>
      <c r="J44">
        <f t="shared" si="4"/>
        <v>36</v>
      </c>
      <c r="K44" cm="1">
        <f t="array" ref="K44">INDEX(J44:J791,MATCH(1,INDEX((J44:J791&lt;&gt;"")*(J44:J791&lt;&gt;J44),0),0))</f>
        <v>49</v>
      </c>
      <c r="L44" s="1" t="s">
        <v>5328</v>
      </c>
      <c r="M44" s="1" t="s">
        <v>5330</v>
      </c>
    </row>
    <row r="45" spans="1:24" x14ac:dyDescent="0.25">
      <c r="A45">
        <v>12</v>
      </c>
      <c r="B45" t="b">
        <f t="shared" si="0"/>
        <v>0</v>
      </c>
      <c r="C45" t="b">
        <f t="shared" si="1"/>
        <v>0</v>
      </c>
      <c r="D45" t="b">
        <f t="shared" si="2"/>
        <v>0</v>
      </c>
      <c r="E45" t="str">
        <f t="shared" si="3"/>
        <v>$L$36:T$49</v>
      </c>
      <c r="F45" t="str" cm="1">
        <f t="array" aca="1" ref="F45" ca="1">IFERROR(IF(B45,INDEX(INDIRECT(E45),ROWS(INDIRECT(E45)),2),""),"")</f>
        <v/>
      </c>
      <c r="G45" t="str">
        <f t="shared" ca="1" si="5"/>
        <v>Foresver Astra Inc bought 5/6/15</v>
      </c>
      <c r="H45" t="str">
        <f t="shared" ca="1" si="6"/>
        <v/>
      </c>
      <c r="J45">
        <f t="shared" si="4"/>
        <v>36</v>
      </c>
      <c r="K45" cm="1">
        <f t="array" ref="K45">INDEX(J45:J791,MATCH(1,INDEX((J45:J791&lt;&gt;"")*(J45:J791&lt;&gt;J45),0),0))</f>
        <v>49</v>
      </c>
      <c r="L45" s="1" t="s">
        <v>5331</v>
      </c>
      <c r="M45" s="1" t="s">
        <v>5332</v>
      </c>
      <c r="X45" t="e">
        <v>#N/A</v>
      </c>
    </row>
    <row r="46" spans="1:24" x14ac:dyDescent="0.25">
      <c r="A46">
        <v>12</v>
      </c>
      <c r="B46" t="b">
        <f t="shared" si="0"/>
        <v>0</v>
      </c>
      <c r="C46" t="b">
        <f t="shared" si="1"/>
        <v>0</v>
      </c>
      <c r="D46" t="b">
        <f t="shared" si="2"/>
        <v>0</v>
      </c>
      <c r="E46" t="str">
        <f t="shared" si="3"/>
        <v>$L$36:T$49</v>
      </c>
      <c r="F46" t="str" cm="1">
        <f t="array" aca="1" ref="F46" ca="1">IFERROR(IF(B46,INDEX(INDIRECT(E46),ROWS(INDIRECT(E46)),2),""),"")</f>
        <v/>
      </c>
      <c r="G46" t="str">
        <f t="shared" ca="1" si="5"/>
        <v>Foresver Astra Inc bought 5/6/15</v>
      </c>
      <c r="H46" t="str">
        <f t="shared" ca="1" si="6"/>
        <v/>
      </c>
      <c r="J46">
        <f t="shared" si="4"/>
        <v>36</v>
      </c>
      <c r="K46" cm="1">
        <f t="array" ref="K46">INDEX(J46:J791,MATCH(1,INDEX((J46:J791&lt;&gt;"")*(J46:J791&lt;&gt;J46),0),0))</f>
        <v>49</v>
      </c>
      <c r="L46" s="1" t="s">
        <v>5333</v>
      </c>
      <c r="M46" s="1" t="s">
        <v>5334</v>
      </c>
    </row>
    <row r="47" spans="1:24" x14ac:dyDescent="0.25">
      <c r="A47">
        <v>12</v>
      </c>
      <c r="B47" t="b">
        <f t="shared" si="0"/>
        <v>0</v>
      </c>
      <c r="C47" t="b">
        <f t="shared" si="1"/>
        <v>0</v>
      </c>
      <c r="D47" t="b">
        <f t="shared" si="2"/>
        <v>0</v>
      </c>
      <c r="E47" t="str">
        <f t="shared" si="3"/>
        <v>$L$36:T$49</v>
      </c>
      <c r="F47" t="str" cm="1">
        <f t="array" aca="1" ref="F47" ca="1">IFERROR(IF(B47,INDEX(INDIRECT(E47),ROWS(INDIRECT(E47)),2),""),"")</f>
        <v/>
      </c>
      <c r="G47" t="str">
        <f t="shared" ca="1" si="5"/>
        <v>Foresver Astra Inc bought 5/6/15</v>
      </c>
      <c r="H47" t="str">
        <f t="shared" ca="1" si="6"/>
        <v/>
      </c>
      <c r="J47">
        <f t="shared" si="4"/>
        <v>36</v>
      </c>
      <c r="K47" cm="1">
        <f t="array" ref="K47">INDEX(J47:J791,MATCH(1,INDEX((J47:J791&lt;&gt;"")*(J47:J791&lt;&gt;J47),0),0))</f>
        <v>49</v>
      </c>
      <c r="L47" s="1" t="s">
        <v>5335</v>
      </c>
      <c r="O47" s="1" t="s">
        <v>306</v>
      </c>
    </row>
    <row r="48" spans="1:24" x14ac:dyDescent="0.25">
      <c r="A48">
        <v>12</v>
      </c>
      <c r="B48" t="b">
        <f t="shared" si="0"/>
        <v>0</v>
      </c>
      <c r="C48" t="b">
        <f t="shared" si="1"/>
        <v>1</v>
      </c>
      <c r="D48" t="b">
        <f t="shared" si="2"/>
        <v>0</v>
      </c>
      <c r="E48" t="str">
        <f t="shared" si="3"/>
        <v>$L$36:T$49</v>
      </c>
      <c r="F48" t="str" cm="1">
        <f t="array" aca="1" ref="F48" ca="1">IFERROR(IF(B48,INDEX(INDIRECT(E48),ROWS(INDIRECT(E48)),2),""),"")</f>
        <v/>
      </c>
      <c r="G48" t="str">
        <f t="shared" ca="1" si="5"/>
        <v>Foresver Astra Inc bought 5/6/15</v>
      </c>
      <c r="H48" t="str">
        <f t="shared" ca="1" si="6"/>
        <v/>
      </c>
      <c r="J48">
        <f t="shared" si="4"/>
        <v>36</v>
      </c>
      <c r="K48" cm="1">
        <f t="array" ref="K48">INDEX(J48:J791,MATCH(1,INDEX((J48:J791&lt;&gt;"")*(J48:J791&lt;&gt;J48),0),0))</f>
        <v>49</v>
      </c>
      <c r="M48" s="1" t="s">
        <v>26</v>
      </c>
      <c r="N48" s="1" t="s">
        <v>27</v>
      </c>
    </row>
    <row r="49" spans="1:24" x14ac:dyDescent="0.25">
      <c r="A49">
        <v>12</v>
      </c>
      <c r="B49" t="b">
        <f t="shared" si="0"/>
        <v>1</v>
      </c>
      <c r="C49" t="b">
        <f t="shared" si="1"/>
        <v>0</v>
      </c>
      <c r="D49" t="b">
        <f t="shared" si="2"/>
        <v>0</v>
      </c>
      <c r="E49" t="str">
        <f t="shared" si="3"/>
        <v>$L$49:T$62</v>
      </c>
      <c r="F49" t="str" cm="1">
        <f t="array" aca="1" ref="F49" ca="1">IFERROR(IF(B49,INDEX(INDIRECT(E49),ROWS(INDIRECT(E49)),2),""),"")</f>
        <v xml:space="preserve">IAI 1125 Astra </v>
      </c>
      <c r="G49" t="str">
        <f t="shared" ca="1" si="5"/>
        <v>Yucaipa Aviation, Helena MT bought 6/7/17</v>
      </c>
      <c r="H49" t="str">
        <f t="shared" ca="1" si="6"/>
        <v/>
      </c>
      <c r="J49">
        <f t="shared" si="4"/>
        <v>49</v>
      </c>
      <c r="K49" cm="1">
        <f t="array" ref="K49">INDEX(J49:J791,MATCH(1,INDEX((J49:J791&lt;&gt;"")*(J49:J791&lt;&gt;J49),0),0))</f>
        <v>62</v>
      </c>
      <c r="L49" s="1" t="s">
        <v>5336</v>
      </c>
      <c r="M49" s="1" t="s">
        <v>5278</v>
      </c>
      <c r="N49" s="1" t="s">
        <v>5337</v>
      </c>
      <c r="P49" s="1" t="s">
        <v>51</v>
      </c>
      <c r="S49" s="1" t="s">
        <v>5338</v>
      </c>
    </row>
    <row r="50" spans="1:24" x14ac:dyDescent="0.25">
      <c r="A50">
        <v>12</v>
      </c>
      <c r="B50" t="b">
        <f t="shared" si="0"/>
        <v>0</v>
      </c>
      <c r="C50" t="b">
        <f t="shared" si="1"/>
        <v>0</v>
      </c>
      <c r="D50" t="b">
        <f t="shared" si="2"/>
        <v>0</v>
      </c>
      <c r="E50" t="str">
        <f t="shared" si="3"/>
        <v>$L$49:T$62</v>
      </c>
      <c r="F50" t="str" cm="1">
        <f t="array" aca="1" ref="F50" ca="1">IFERROR(IF(B50,INDEX(INDIRECT(E50),ROWS(INDIRECT(E50)),2),""),"")</f>
        <v/>
      </c>
      <c r="G50" t="str">
        <f t="shared" ca="1" si="5"/>
        <v>Yucaipa Aviation, Helena MT bought 6/7/17</v>
      </c>
      <c r="H50" t="str">
        <f t="shared" ca="1" si="6"/>
        <v/>
      </c>
      <c r="J50">
        <f t="shared" si="4"/>
        <v>49</v>
      </c>
      <c r="K50" cm="1">
        <f t="array" ref="K50">INDEX(J50:J791,MATCH(1,INDEX((J50:J791&lt;&gt;"")*(J50:J791&lt;&gt;J50),0),0))</f>
        <v>62</v>
      </c>
      <c r="L50" s="1" t="s">
        <v>5339</v>
      </c>
      <c r="X50" t="e">
        <v>#N/A</v>
      </c>
    </row>
    <row r="51" spans="1:24" x14ac:dyDescent="0.25">
      <c r="A51">
        <v>12</v>
      </c>
      <c r="B51" t="b">
        <f t="shared" si="0"/>
        <v>0</v>
      </c>
      <c r="C51" t="b">
        <f t="shared" si="1"/>
        <v>0</v>
      </c>
      <c r="D51" t="b">
        <f t="shared" si="2"/>
        <v>0</v>
      </c>
      <c r="E51" t="str">
        <f t="shared" si="3"/>
        <v>$L$49:T$62</v>
      </c>
      <c r="F51" t="str" cm="1">
        <f t="array" aca="1" ref="F51" ca="1">IFERROR(IF(B51,INDEX(INDIRECT(E51),ROWS(INDIRECT(E51)),2),""),"")</f>
        <v/>
      </c>
      <c r="G51" t="str">
        <f t="shared" ca="1" si="5"/>
        <v>Yucaipa Aviation, Helena MT bought 6/7/17</v>
      </c>
      <c r="H51" t="str">
        <f t="shared" ca="1" si="6"/>
        <v/>
      </c>
      <c r="J51">
        <f t="shared" si="4"/>
        <v>49</v>
      </c>
      <c r="K51" cm="1">
        <f t="array" ref="K51">INDEX(J51:J791,MATCH(1,INDEX((J51:J791&lt;&gt;"")*(J51:J791&lt;&gt;J51),0),0))</f>
        <v>62</v>
      </c>
      <c r="L51" s="1" t="s">
        <v>5336</v>
      </c>
      <c r="M51" s="1" t="s">
        <v>5340</v>
      </c>
    </row>
    <row r="52" spans="1:24" x14ac:dyDescent="0.25">
      <c r="A52">
        <v>12</v>
      </c>
      <c r="B52" t="b">
        <f t="shared" si="0"/>
        <v>0</v>
      </c>
      <c r="C52" t="b">
        <f t="shared" si="1"/>
        <v>0</v>
      </c>
      <c r="D52" t="b">
        <f t="shared" si="2"/>
        <v>0</v>
      </c>
      <c r="E52" t="str">
        <f t="shared" si="3"/>
        <v>$L$49:T$62</v>
      </c>
      <c r="F52" t="str" cm="1">
        <f t="array" aca="1" ref="F52" ca="1">IFERROR(IF(B52,INDEX(INDIRECT(E52),ROWS(INDIRECT(E52)),2),""),"")</f>
        <v/>
      </c>
      <c r="G52" t="str">
        <f t="shared" ca="1" si="5"/>
        <v>Yucaipa Aviation, Helena MT bought 6/7/17</v>
      </c>
      <c r="H52" t="str">
        <f t="shared" ca="1" si="6"/>
        <v/>
      </c>
      <c r="J52">
        <f t="shared" si="4"/>
        <v>49</v>
      </c>
      <c r="K52" cm="1">
        <f t="array" ref="K52">INDEX(J52:J791,MATCH(1,INDEX((J52:J791&lt;&gt;"")*(J52:J791&lt;&gt;J52),0),0))</f>
        <v>62</v>
      </c>
      <c r="L52" s="1" t="s">
        <v>5341</v>
      </c>
      <c r="M52" s="1" t="s">
        <v>5342</v>
      </c>
    </row>
    <row r="53" spans="1:24" x14ac:dyDescent="0.25">
      <c r="A53">
        <v>12</v>
      </c>
      <c r="B53" t="b">
        <f t="shared" si="0"/>
        <v>0</v>
      </c>
      <c r="C53" t="b">
        <f t="shared" si="1"/>
        <v>0</v>
      </c>
      <c r="D53" t="b">
        <f t="shared" si="2"/>
        <v>0</v>
      </c>
      <c r="E53" t="str">
        <f t="shared" si="3"/>
        <v>$L$49:T$62</v>
      </c>
      <c r="F53" t="str" cm="1">
        <f t="array" aca="1" ref="F53" ca="1">IFERROR(IF(B53,INDEX(INDIRECT(E53),ROWS(INDIRECT(E53)),2),""),"")</f>
        <v/>
      </c>
      <c r="G53" t="str">
        <f t="shared" ca="1" si="5"/>
        <v>Yucaipa Aviation, Helena MT bought 6/7/17</v>
      </c>
      <c r="H53" t="str">
        <f t="shared" ca="1" si="6"/>
        <v/>
      </c>
      <c r="J53">
        <f t="shared" si="4"/>
        <v>49</v>
      </c>
      <c r="K53" cm="1">
        <f t="array" ref="K53">INDEX(J53:J791,MATCH(1,INDEX((J53:J791&lt;&gt;"")*(J53:J791&lt;&gt;J53),0),0))</f>
        <v>62</v>
      </c>
      <c r="L53" s="1" t="s">
        <v>5341</v>
      </c>
      <c r="M53" s="1" t="s">
        <v>5343</v>
      </c>
      <c r="O53" s="1" t="s">
        <v>5344</v>
      </c>
    </row>
    <row r="54" spans="1:24" x14ac:dyDescent="0.25">
      <c r="A54">
        <v>12</v>
      </c>
      <c r="B54" t="b">
        <f t="shared" si="0"/>
        <v>0</v>
      </c>
      <c r="C54" t="b">
        <f t="shared" si="1"/>
        <v>0</v>
      </c>
      <c r="D54" t="b">
        <f t="shared" si="2"/>
        <v>0</v>
      </c>
      <c r="E54" t="str">
        <f t="shared" si="3"/>
        <v>$L$49:T$62</v>
      </c>
      <c r="F54" t="str" cm="1">
        <f t="array" aca="1" ref="F54" ca="1">IFERROR(IF(B54,INDEX(INDIRECT(E54),ROWS(INDIRECT(E54)),2),""),"")</f>
        <v/>
      </c>
      <c r="G54" t="str">
        <f t="shared" ca="1" si="5"/>
        <v>Yucaipa Aviation, Helena MT bought 6/7/17</v>
      </c>
      <c r="H54" t="str">
        <f t="shared" ca="1" si="6"/>
        <v/>
      </c>
      <c r="J54">
        <f t="shared" si="4"/>
        <v>49</v>
      </c>
      <c r="K54" cm="1">
        <f t="array" ref="K54">INDEX(J54:J791,MATCH(1,INDEX((J54:J791&lt;&gt;"")*(J54:J791&lt;&gt;J54),0),0))</f>
        <v>62</v>
      </c>
      <c r="L54" s="1" t="s">
        <v>5345</v>
      </c>
      <c r="M54" s="1" t="s">
        <v>5346</v>
      </c>
    </row>
    <row r="55" spans="1:24" x14ac:dyDescent="0.25">
      <c r="A55">
        <v>12</v>
      </c>
      <c r="B55" t="b">
        <f t="shared" si="0"/>
        <v>0</v>
      </c>
      <c r="C55" t="b">
        <f t="shared" si="1"/>
        <v>0</v>
      </c>
      <c r="D55" t="b">
        <f t="shared" si="2"/>
        <v>0</v>
      </c>
      <c r="E55" t="str">
        <f t="shared" si="3"/>
        <v>$L$49:T$62</v>
      </c>
      <c r="F55" t="str" cm="1">
        <f t="array" aca="1" ref="F55" ca="1">IFERROR(IF(B55,INDEX(INDIRECT(E55),ROWS(INDIRECT(E55)),2),""),"")</f>
        <v/>
      </c>
      <c r="G55" t="str">
        <f t="shared" ca="1" si="5"/>
        <v>Yucaipa Aviation, Helena MT bought 6/7/17</v>
      </c>
      <c r="H55" t="str">
        <f t="shared" ca="1" si="6"/>
        <v/>
      </c>
      <c r="J55">
        <f t="shared" si="4"/>
        <v>49</v>
      </c>
      <c r="K55" cm="1">
        <f t="array" ref="K55">INDEX(J55:J791,MATCH(1,INDEX((J55:J791&lt;&gt;"")*(J55:J791&lt;&gt;J55),0),0))</f>
        <v>62</v>
      </c>
      <c r="L55" s="1" t="s">
        <v>5345</v>
      </c>
      <c r="M55" s="1" t="s">
        <v>5347</v>
      </c>
    </row>
    <row r="56" spans="1:24" x14ac:dyDescent="0.25">
      <c r="A56">
        <v>12</v>
      </c>
      <c r="B56" t="b">
        <f t="shared" si="0"/>
        <v>0</v>
      </c>
      <c r="C56" t="b">
        <f t="shared" si="1"/>
        <v>0</v>
      </c>
      <c r="D56" t="b">
        <f t="shared" si="2"/>
        <v>0</v>
      </c>
      <c r="E56" t="str">
        <f t="shared" si="3"/>
        <v>$L$49:T$62</v>
      </c>
      <c r="F56" t="str" cm="1">
        <f t="array" aca="1" ref="F56" ca="1">IFERROR(IF(B56,INDEX(INDIRECT(E56),ROWS(INDIRECT(E56)),2),""),"")</f>
        <v/>
      </c>
      <c r="G56" t="str">
        <f t="shared" ca="1" si="5"/>
        <v>Yucaipa Aviation, Helena MT bought 6/7/17</v>
      </c>
      <c r="H56" t="str">
        <f t="shared" ca="1" si="6"/>
        <v/>
      </c>
      <c r="J56">
        <f t="shared" si="4"/>
        <v>49</v>
      </c>
      <c r="K56" cm="1">
        <f t="array" ref="K56">INDEX(J56:J791,MATCH(1,INDEX((J56:J791&lt;&gt;"")*(J56:J791&lt;&gt;J56),0),0))</f>
        <v>62</v>
      </c>
      <c r="L56" s="1" t="s">
        <v>5345</v>
      </c>
      <c r="M56" s="1" t="s">
        <v>5348</v>
      </c>
      <c r="X56" t="e">
        <v>#N/A</v>
      </c>
    </row>
    <row r="57" spans="1:24" x14ac:dyDescent="0.25">
      <c r="A57">
        <v>12</v>
      </c>
      <c r="B57" t="b">
        <f t="shared" si="0"/>
        <v>0</v>
      </c>
      <c r="C57" t="b">
        <f t="shared" si="1"/>
        <v>0</v>
      </c>
      <c r="D57" t="b">
        <f t="shared" si="2"/>
        <v>0</v>
      </c>
      <c r="E57" t="str">
        <f t="shared" si="3"/>
        <v>$L$49:T$62</v>
      </c>
      <c r="F57" t="str" cm="1">
        <f t="array" aca="1" ref="F57" ca="1">IFERROR(IF(B57,INDEX(INDIRECT(E57),ROWS(INDIRECT(E57)),2),""),"")</f>
        <v/>
      </c>
      <c r="G57" t="str">
        <f t="shared" ca="1" si="5"/>
        <v>Yucaipa Aviation, Helena MT bought 6/7/17</v>
      </c>
      <c r="H57" t="str">
        <f t="shared" ca="1" si="6"/>
        <v/>
      </c>
      <c r="J57">
        <f t="shared" si="4"/>
        <v>49</v>
      </c>
      <c r="K57" cm="1">
        <f t="array" ref="K57">INDEX(J57:J791,MATCH(1,INDEX((J57:J791&lt;&gt;"")*(J57:J791&lt;&gt;J57),0),0))</f>
        <v>62</v>
      </c>
      <c r="L57" s="1" t="s">
        <v>5345</v>
      </c>
      <c r="M57" s="1" t="s">
        <v>5349</v>
      </c>
    </row>
    <row r="58" spans="1:24" x14ac:dyDescent="0.25">
      <c r="A58">
        <v>12</v>
      </c>
      <c r="B58" t="b">
        <f t="shared" si="0"/>
        <v>0</v>
      </c>
      <c r="C58" t="b">
        <f t="shared" si="1"/>
        <v>0</v>
      </c>
      <c r="D58" t="b">
        <f t="shared" si="2"/>
        <v>0</v>
      </c>
      <c r="E58" t="str">
        <f t="shared" si="3"/>
        <v>$L$49:T$62</v>
      </c>
      <c r="F58" t="str" cm="1">
        <f t="array" aca="1" ref="F58" ca="1">IFERROR(IF(B58,INDEX(INDIRECT(E58),ROWS(INDIRECT(E58)),2),""),"")</f>
        <v/>
      </c>
      <c r="G58" t="str">
        <f t="shared" ca="1" si="5"/>
        <v>Yucaipa Aviation, Helena MT bought 6/7/17</v>
      </c>
      <c r="H58" t="str">
        <f t="shared" ca="1" si="6"/>
        <v/>
      </c>
      <c r="J58">
        <f t="shared" si="4"/>
        <v>49</v>
      </c>
      <c r="K58" cm="1">
        <f t="array" ref="K58">INDEX(J58:J791,MATCH(1,INDEX((J58:J791&lt;&gt;"")*(J58:J791&lt;&gt;J58),0),0))</f>
        <v>62</v>
      </c>
      <c r="L58" s="1" t="s">
        <v>5350</v>
      </c>
      <c r="M58" s="1" t="s">
        <v>5351</v>
      </c>
    </row>
    <row r="59" spans="1:24" x14ac:dyDescent="0.25">
      <c r="A59">
        <v>12</v>
      </c>
      <c r="B59" t="b">
        <f t="shared" si="0"/>
        <v>0</v>
      </c>
      <c r="C59" t="b">
        <f t="shared" si="1"/>
        <v>0</v>
      </c>
      <c r="D59" t="b">
        <f t="shared" si="2"/>
        <v>0</v>
      </c>
      <c r="E59" t="str">
        <f t="shared" si="3"/>
        <v>$L$49:T$62</v>
      </c>
      <c r="F59" t="str" cm="1">
        <f t="array" aca="1" ref="F59" ca="1">IFERROR(IF(B59,INDEX(INDIRECT(E59),ROWS(INDIRECT(E59)),2),""),"")</f>
        <v/>
      </c>
      <c r="G59" t="str">
        <f t="shared" ca="1" si="5"/>
        <v>Yucaipa Aviation, Helena MT bought 6/7/17</v>
      </c>
      <c r="H59" t="str">
        <f t="shared" ca="1" si="6"/>
        <v/>
      </c>
      <c r="J59">
        <f t="shared" si="4"/>
        <v>49</v>
      </c>
      <c r="K59" cm="1">
        <f t="array" ref="K59">INDEX(J59:J791,MATCH(1,INDEX((J59:J791&lt;&gt;"")*(J59:J791&lt;&gt;J59),0),0))</f>
        <v>62</v>
      </c>
      <c r="L59" s="1" t="s">
        <v>5350</v>
      </c>
      <c r="M59" s="1" t="s">
        <v>5352</v>
      </c>
    </row>
    <row r="60" spans="1:24" x14ac:dyDescent="0.25">
      <c r="A60">
        <v>12</v>
      </c>
      <c r="B60" t="b">
        <f t="shared" si="0"/>
        <v>0</v>
      </c>
      <c r="C60" t="b">
        <f t="shared" si="1"/>
        <v>0</v>
      </c>
      <c r="D60" t="b">
        <f t="shared" si="2"/>
        <v>0</v>
      </c>
      <c r="E60" t="str">
        <f t="shared" si="3"/>
        <v>$L$49:T$62</v>
      </c>
      <c r="F60" t="str" cm="1">
        <f t="array" aca="1" ref="F60" ca="1">IFERROR(IF(B60,INDEX(INDIRECT(E60),ROWS(INDIRECT(E60)),2),""),"")</f>
        <v/>
      </c>
      <c r="G60" t="str">
        <f t="shared" ca="1" si="5"/>
        <v>Yucaipa Aviation, Helena MT bought 6/7/17</v>
      </c>
      <c r="H60" t="str">
        <f t="shared" ca="1" si="6"/>
        <v/>
      </c>
      <c r="J60">
        <f t="shared" si="4"/>
        <v>49</v>
      </c>
      <c r="K60" cm="1">
        <f t="array" ref="K60">INDEX(J60:J791,MATCH(1,INDEX((J60:J791&lt;&gt;"")*(J60:J791&lt;&gt;J60),0),0))</f>
        <v>62</v>
      </c>
      <c r="L60" s="1" t="s">
        <v>5353</v>
      </c>
      <c r="O60" s="1" t="s">
        <v>306</v>
      </c>
    </row>
    <row r="61" spans="1:24" x14ac:dyDescent="0.25">
      <c r="A61">
        <v>12</v>
      </c>
      <c r="B61" t="b">
        <f t="shared" si="0"/>
        <v>0</v>
      </c>
      <c r="C61" t="b">
        <f t="shared" si="1"/>
        <v>1</v>
      </c>
      <c r="D61" t="b">
        <f t="shared" si="2"/>
        <v>0</v>
      </c>
      <c r="E61" t="str">
        <f t="shared" si="3"/>
        <v>$L$49:T$62</v>
      </c>
      <c r="F61" t="str" cm="1">
        <f t="array" aca="1" ref="F61" ca="1">IFERROR(IF(B61,INDEX(INDIRECT(E61),ROWS(INDIRECT(E61)),2),""),"")</f>
        <v/>
      </c>
      <c r="G61" t="str">
        <f t="shared" ca="1" si="5"/>
        <v>Yucaipa Aviation, Helena MT bought 6/7/17</v>
      </c>
      <c r="H61" t="str">
        <f t="shared" ca="1" si="6"/>
        <v/>
      </c>
      <c r="J61">
        <f t="shared" si="4"/>
        <v>49</v>
      </c>
      <c r="K61" cm="1">
        <f t="array" ref="K61">INDEX(J61:J791,MATCH(1,INDEX((J61:J791&lt;&gt;"")*(J61:J791&lt;&gt;J61),0),0))</f>
        <v>62</v>
      </c>
      <c r="M61" s="1" t="s">
        <v>26</v>
      </c>
      <c r="N61" s="1" t="s">
        <v>27</v>
      </c>
    </row>
    <row r="62" spans="1:24" x14ac:dyDescent="0.25">
      <c r="A62">
        <v>12</v>
      </c>
      <c r="B62" t="b">
        <f t="shared" si="0"/>
        <v>1</v>
      </c>
      <c r="C62" t="b">
        <f t="shared" si="1"/>
        <v>0</v>
      </c>
      <c r="D62" t="b">
        <f t="shared" si="2"/>
        <v>0</v>
      </c>
      <c r="E62" t="str">
        <f t="shared" si="3"/>
        <v>$L$62:T$77</v>
      </c>
      <c r="F62" t="str" cm="1">
        <f t="array" aca="1" ref="F62" ca="1">IFERROR(IF(B62,INDEX(INDIRECT(E62),ROWS(INDIRECT(E62)),2),""),"")</f>
        <v xml:space="preserve">IAI 1125 Astra </v>
      </c>
      <c r="G62" t="str">
        <f t="shared" ca="1" si="5"/>
        <v>Warbirds of Delaware Inc bought 7/18/19</v>
      </c>
      <c r="H62" t="str">
        <f t="shared" ca="1" si="6"/>
        <v/>
      </c>
      <c r="J62">
        <f t="shared" si="4"/>
        <v>62</v>
      </c>
      <c r="K62" cm="1">
        <f t="array" ref="K62">INDEX(J62:J791,MATCH(1,INDEX((J62:J791&lt;&gt;"")*(J62:J791&lt;&gt;J62),0),0))</f>
        <v>77</v>
      </c>
      <c r="L62" s="1" t="s">
        <v>5354</v>
      </c>
      <c r="M62" s="1" t="s">
        <v>5278</v>
      </c>
      <c r="N62" s="1" t="s">
        <v>5355</v>
      </c>
      <c r="P62" s="1" t="s">
        <v>51</v>
      </c>
      <c r="S62" s="1" t="s">
        <v>5338</v>
      </c>
    </row>
    <row r="63" spans="1:24" x14ac:dyDescent="0.25">
      <c r="A63">
        <v>12</v>
      </c>
      <c r="B63" t="b">
        <f t="shared" si="0"/>
        <v>0</v>
      </c>
      <c r="C63" t="b">
        <f t="shared" si="1"/>
        <v>0</v>
      </c>
      <c r="D63" t="b">
        <f t="shared" si="2"/>
        <v>0</v>
      </c>
      <c r="E63" t="str">
        <f t="shared" si="3"/>
        <v>$L$62:T$77</v>
      </c>
      <c r="F63" t="str" cm="1">
        <f t="array" aca="1" ref="F63" ca="1">IFERROR(IF(B63,INDEX(INDIRECT(E63),ROWS(INDIRECT(E63)),2),""),"")</f>
        <v/>
      </c>
      <c r="G63" t="str">
        <f t="shared" ca="1" si="5"/>
        <v>Warbirds of Delaware Inc bought 7/18/19</v>
      </c>
      <c r="H63" t="str">
        <f t="shared" ca="1" si="6"/>
        <v/>
      </c>
      <c r="J63">
        <f t="shared" si="4"/>
        <v>62</v>
      </c>
      <c r="K63" cm="1">
        <f t="array" ref="K63">INDEX(J63:J791,MATCH(1,INDEX((J63:J791&lt;&gt;"")*(J63:J791&lt;&gt;J63),0),0))</f>
        <v>77</v>
      </c>
      <c r="L63" s="1" t="s">
        <v>5356</v>
      </c>
    </row>
    <row r="64" spans="1:24" x14ac:dyDescent="0.25">
      <c r="A64">
        <v>12</v>
      </c>
      <c r="B64" t="b">
        <f t="shared" si="0"/>
        <v>0</v>
      </c>
      <c r="C64" t="b">
        <f t="shared" si="1"/>
        <v>0</v>
      </c>
      <c r="D64" t="b">
        <f t="shared" si="2"/>
        <v>0</v>
      </c>
      <c r="E64" t="str">
        <f t="shared" si="3"/>
        <v>$L$62:T$77</v>
      </c>
      <c r="F64" t="str" cm="1">
        <f t="array" aca="1" ref="F64" ca="1">IFERROR(IF(B64,INDEX(INDIRECT(E64),ROWS(INDIRECT(E64)),2),""),"")</f>
        <v/>
      </c>
      <c r="G64" t="str">
        <f t="shared" ca="1" si="5"/>
        <v>Warbirds of Delaware Inc bought 7/18/19</v>
      </c>
      <c r="H64" t="str">
        <f t="shared" ca="1" si="6"/>
        <v/>
      </c>
      <c r="J64">
        <f t="shared" si="4"/>
        <v>62</v>
      </c>
      <c r="K64" cm="1">
        <f t="array" ref="K64">INDEX(J64:J791,MATCH(1,INDEX((J64:J791&lt;&gt;"")*(J64:J791&lt;&gt;J64),0),0))</f>
        <v>77</v>
      </c>
      <c r="L64" s="1" t="s">
        <v>5354</v>
      </c>
      <c r="M64" s="1" t="s">
        <v>5357</v>
      </c>
    </row>
    <row r="65" spans="1:24" x14ac:dyDescent="0.25">
      <c r="A65">
        <v>12</v>
      </c>
      <c r="B65" t="b">
        <f t="shared" si="0"/>
        <v>0</v>
      </c>
      <c r="C65" t="b">
        <f t="shared" si="1"/>
        <v>0</v>
      </c>
      <c r="D65" t="b">
        <f t="shared" si="2"/>
        <v>0</v>
      </c>
      <c r="E65" t="str">
        <f t="shared" si="3"/>
        <v>$L$62:T$77</v>
      </c>
      <c r="F65" t="str" cm="1">
        <f t="array" aca="1" ref="F65" ca="1">IFERROR(IF(B65,INDEX(INDIRECT(E65),ROWS(INDIRECT(E65)),2),""),"")</f>
        <v/>
      </c>
      <c r="G65" t="str">
        <f t="shared" ca="1" si="5"/>
        <v>Warbirds of Delaware Inc bought 7/18/19</v>
      </c>
      <c r="H65" t="str">
        <f t="shared" ca="1" si="6"/>
        <v/>
      </c>
      <c r="J65">
        <f t="shared" si="4"/>
        <v>62</v>
      </c>
      <c r="K65" cm="1">
        <f t="array" ref="K65">INDEX(J65:J791,MATCH(1,INDEX((J65:J791&lt;&gt;"")*(J65:J791&lt;&gt;J65),0),0))</f>
        <v>77</v>
      </c>
      <c r="L65" s="1" t="s">
        <v>5354</v>
      </c>
      <c r="M65" s="1" t="s">
        <v>5358</v>
      </c>
    </row>
    <row r="66" spans="1:24" x14ac:dyDescent="0.25">
      <c r="A66">
        <v>12</v>
      </c>
      <c r="B66" t="b">
        <f t="shared" si="0"/>
        <v>0</v>
      </c>
      <c r="C66" t="b">
        <f t="shared" si="1"/>
        <v>0</v>
      </c>
      <c r="D66" t="b">
        <f t="shared" si="2"/>
        <v>0</v>
      </c>
      <c r="E66" t="str">
        <f t="shared" si="3"/>
        <v>$L$62:T$77</v>
      </c>
      <c r="F66" t="str" cm="1">
        <f t="array" aca="1" ref="F66" ca="1">IFERROR(IF(B66,INDEX(INDIRECT(E66),ROWS(INDIRECT(E66)),2),""),"")</f>
        <v/>
      </c>
      <c r="G66" t="str">
        <f t="shared" ca="1" si="5"/>
        <v>Warbirds of Delaware Inc bought 7/18/19</v>
      </c>
      <c r="H66" t="str">
        <f t="shared" ca="1" si="6"/>
        <v/>
      </c>
      <c r="J66">
        <f t="shared" si="4"/>
        <v>62</v>
      </c>
      <c r="K66" cm="1">
        <f t="array" ref="K66">INDEX(J66:J791,MATCH(1,INDEX((J66:J791&lt;&gt;"")*(J66:J791&lt;&gt;J66),0),0))</f>
        <v>77</v>
      </c>
      <c r="L66" s="1" t="s">
        <v>5354</v>
      </c>
      <c r="M66" s="1" t="s">
        <v>5359</v>
      </c>
    </row>
    <row r="67" spans="1:24" x14ac:dyDescent="0.25">
      <c r="A67">
        <v>12</v>
      </c>
      <c r="B67" t="b">
        <f t="shared" ref="B67:B130" si="7">AND(E67&lt;&gt;E66,LEFT(L67,LEN("registry("))&lt;&gt;"registry(")</f>
        <v>0</v>
      </c>
      <c r="C67" t="b">
        <f t="shared" ref="C67:C130" si="8">NOT(LEN(N67)=LEN(SUBSTITUTE(N67,"comment - update","")))</f>
        <v>0</v>
      </c>
      <c r="D67" t="b">
        <f t="shared" ref="D67:D130" si="9">NOT(LEN(L67)=LEN(SUBSTITUTE(L67,"modeS(24bit)","")))</f>
        <v>0</v>
      </c>
      <c r="E67" t="str">
        <f t="shared" ref="E67:E130" si="10">"$"&amp;SUBSTITUTE(ADDRESS(1,COLUMN($L$1),4),1,"")&amp;"$"&amp;J67&amp;":"&amp;SUBSTITUTE(ADDRESS(1,COLUMN($T$1),4),1,"")&amp;"$"&amp;K67</f>
        <v>$L$62:T$77</v>
      </c>
      <c r="F67" t="str" cm="1">
        <f t="array" aca="1" ref="F67" ca="1">IFERROR(IF(B67,INDEX(INDIRECT(E67),ROWS(INDIRECT(E67)),2),""),"")</f>
        <v/>
      </c>
      <c r="G67" t="str">
        <f t="shared" ca="1" si="5"/>
        <v>Warbirds of Delaware Inc bought 7/18/19</v>
      </c>
      <c r="H67" t="str">
        <f t="shared" ca="1" si="6"/>
        <v/>
      </c>
      <c r="J67">
        <f t="shared" ref="J67:J130" si="11">IF(C66,ROW(C67),IF(D66,ROW(C67),J66))</f>
        <v>62</v>
      </c>
      <c r="K67" cm="1">
        <f t="array" ref="K67">INDEX(J67:J791,MATCH(1,INDEX((J67:J791&lt;&gt;"")*(J67:J791&lt;&gt;J67),0),0))</f>
        <v>77</v>
      </c>
      <c r="L67" s="1" t="s">
        <v>5354</v>
      </c>
      <c r="M67" s="1" t="s">
        <v>5360</v>
      </c>
    </row>
    <row r="68" spans="1:24" x14ac:dyDescent="0.25">
      <c r="A68">
        <v>12</v>
      </c>
      <c r="B68" t="b">
        <f t="shared" si="7"/>
        <v>0</v>
      </c>
      <c r="C68" t="b">
        <f t="shared" si="8"/>
        <v>0</v>
      </c>
      <c r="D68" t="b">
        <f t="shared" si="9"/>
        <v>0</v>
      </c>
      <c r="E68" t="str">
        <f t="shared" si="10"/>
        <v>$L$62:T$77</v>
      </c>
      <c r="F68" t="str" cm="1">
        <f t="array" aca="1" ref="F68" ca="1">IFERROR(IF(B68,INDEX(INDIRECT(E68),ROWS(INDIRECT(E68)),2),""),"")</f>
        <v/>
      </c>
      <c r="G68" t="str">
        <f t="shared" ca="1" si="5"/>
        <v>Warbirds of Delaware Inc bought 7/18/19</v>
      </c>
      <c r="H68" t="str">
        <f t="shared" ca="1" si="6"/>
        <v/>
      </c>
      <c r="J68">
        <f t="shared" si="11"/>
        <v>62</v>
      </c>
      <c r="K68" cm="1">
        <f t="array" ref="K68">INDEX(J68:J791,MATCH(1,INDEX((J68:J791&lt;&gt;"")*(J68:J791&lt;&gt;J68),0),0))</f>
        <v>77</v>
      </c>
      <c r="L68" s="1" t="s">
        <v>5354</v>
      </c>
      <c r="M68" s="1" t="s">
        <v>5361</v>
      </c>
    </row>
    <row r="69" spans="1:24" x14ac:dyDescent="0.25">
      <c r="A69">
        <v>12</v>
      </c>
      <c r="B69" t="b">
        <f t="shared" si="7"/>
        <v>0</v>
      </c>
      <c r="C69" t="b">
        <f t="shared" si="8"/>
        <v>0</v>
      </c>
      <c r="D69" t="b">
        <f t="shared" si="9"/>
        <v>0</v>
      </c>
      <c r="E69" t="str">
        <f t="shared" si="10"/>
        <v>$L$62:T$77</v>
      </c>
      <c r="F69" t="str" cm="1">
        <f t="array" aca="1" ref="F69" ca="1">IFERROR(IF(B69,INDEX(INDIRECT(E69),ROWS(INDIRECT(E69)),2),""),"")</f>
        <v/>
      </c>
      <c r="G69" t="str">
        <f t="shared" ca="1" si="5"/>
        <v>Warbirds of Delaware Inc bought 7/18/19</v>
      </c>
      <c r="H69" t="str">
        <f t="shared" ca="1" si="6"/>
        <v/>
      </c>
      <c r="J69">
        <f t="shared" si="11"/>
        <v>62</v>
      </c>
      <c r="K69" cm="1">
        <f t="array" ref="K69">INDEX(J69:J791,MATCH(1,INDEX((J69:J791&lt;&gt;"")*(J69:J791&lt;&gt;J69),0),0))</f>
        <v>77</v>
      </c>
      <c r="L69" s="1" t="s">
        <v>5362</v>
      </c>
      <c r="M69" s="1" t="s">
        <v>5363</v>
      </c>
    </row>
    <row r="70" spans="1:24" x14ac:dyDescent="0.25">
      <c r="A70">
        <v>12</v>
      </c>
      <c r="B70" t="b">
        <f t="shared" si="7"/>
        <v>0</v>
      </c>
      <c r="C70" t="b">
        <f t="shared" si="8"/>
        <v>0</v>
      </c>
      <c r="D70" t="b">
        <f t="shared" si="9"/>
        <v>0</v>
      </c>
      <c r="E70" t="str">
        <f t="shared" si="10"/>
        <v>$L$62:T$77</v>
      </c>
      <c r="F70" t="str" cm="1">
        <f t="array" aca="1" ref="F70" ca="1">IFERROR(IF(B70,INDEX(INDIRECT(E70),ROWS(INDIRECT(E70)),2),""),"")</f>
        <v/>
      </c>
      <c r="G70" t="str">
        <f t="shared" ca="1" si="5"/>
        <v>Warbirds of Delaware Inc bought 7/18/19</v>
      </c>
      <c r="H70" t="str">
        <f t="shared" ca="1" si="6"/>
        <v/>
      </c>
      <c r="J70">
        <f t="shared" si="11"/>
        <v>62</v>
      </c>
      <c r="K70" cm="1">
        <f t="array" ref="K70">INDEX(J70:J791,MATCH(1,INDEX((J70:J791&lt;&gt;"")*(J70:J791&lt;&gt;J70),0),0))</f>
        <v>77</v>
      </c>
      <c r="L70" s="1" t="s">
        <v>5364</v>
      </c>
      <c r="M70" s="1" t="s">
        <v>5365</v>
      </c>
    </row>
    <row r="71" spans="1:24" x14ac:dyDescent="0.25">
      <c r="A71">
        <v>12</v>
      </c>
      <c r="B71" t="b">
        <f t="shared" si="7"/>
        <v>0</v>
      </c>
      <c r="C71" t="b">
        <f t="shared" si="8"/>
        <v>0</v>
      </c>
      <c r="D71" t="b">
        <f t="shared" si="9"/>
        <v>0</v>
      </c>
      <c r="E71" t="str">
        <f t="shared" si="10"/>
        <v>$L$62:T$77</v>
      </c>
      <c r="F71" t="str" cm="1">
        <f t="array" aca="1" ref="F71" ca="1">IFERROR(IF(B71,INDEX(INDIRECT(E71),ROWS(INDIRECT(E71)),2),""),"")</f>
        <v/>
      </c>
      <c r="G71" t="str">
        <f t="shared" ca="1" si="5"/>
        <v>Warbirds of Delaware Inc bought 7/18/19</v>
      </c>
      <c r="H71" t="str">
        <f t="shared" ca="1" si="6"/>
        <v/>
      </c>
      <c r="J71">
        <f t="shared" si="11"/>
        <v>62</v>
      </c>
      <c r="K71" cm="1">
        <f t="array" ref="K71">INDEX(J71:J791,MATCH(1,INDEX((J71:J791&lt;&gt;"")*(J71:J791&lt;&gt;J71),0),0))</f>
        <v>77</v>
      </c>
      <c r="L71" s="1" t="s">
        <v>5364</v>
      </c>
      <c r="M71" s="1" t="s">
        <v>5366</v>
      </c>
    </row>
    <row r="72" spans="1:24" x14ac:dyDescent="0.25">
      <c r="A72">
        <v>12</v>
      </c>
      <c r="B72" t="b">
        <f t="shared" si="7"/>
        <v>0</v>
      </c>
      <c r="C72" t="b">
        <f t="shared" si="8"/>
        <v>0</v>
      </c>
      <c r="D72" t="b">
        <f t="shared" si="9"/>
        <v>0</v>
      </c>
      <c r="E72" t="str">
        <f t="shared" si="10"/>
        <v>$L$62:T$77</v>
      </c>
      <c r="F72" t="str" cm="1">
        <f t="array" aca="1" ref="F72" ca="1">IFERROR(IF(B72,INDEX(INDIRECT(E72),ROWS(INDIRECT(E72)),2),""),"")</f>
        <v/>
      </c>
      <c r="G72" t="str">
        <f t="shared" ca="1" si="5"/>
        <v>Warbirds of Delaware Inc bought 7/18/19</v>
      </c>
      <c r="H72" t="str">
        <f t="shared" ca="1" si="6"/>
        <v/>
      </c>
      <c r="J72">
        <f t="shared" si="11"/>
        <v>62</v>
      </c>
      <c r="K72" cm="1">
        <f t="array" ref="K72">INDEX(J72:J791,MATCH(1,INDEX((J72:J791&lt;&gt;"")*(J72:J791&lt;&gt;J72),0),0))</f>
        <v>77</v>
      </c>
      <c r="L72" s="1" t="s">
        <v>5367</v>
      </c>
      <c r="M72" s="1" t="s">
        <v>5368</v>
      </c>
    </row>
    <row r="73" spans="1:24" x14ac:dyDescent="0.25">
      <c r="A73">
        <v>12</v>
      </c>
      <c r="B73" t="b">
        <f t="shared" si="7"/>
        <v>0</v>
      </c>
      <c r="C73" t="b">
        <f t="shared" si="8"/>
        <v>0</v>
      </c>
      <c r="D73" t="b">
        <f t="shared" si="9"/>
        <v>0</v>
      </c>
      <c r="E73" t="str">
        <f t="shared" si="10"/>
        <v>$L$62:T$77</v>
      </c>
      <c r="F73" t="str" cm="1">
        <f t="array" aca="1" ref="F73" ca="1">IFERROR(IF(B73,INDEX(INDIRECT(E73),ROWS(INDIRECT(E73)),2),""),"")</f>
        <v/>
      </c>
      <c r="G73" t="str">
        <f t="shared" ca="1" si="5"/>
        <v>Warbirds of Delaware Inc bought 7/18/19</v>
      </c>
      <c r="H73" t="str">
        <f t="shared" ca="1" si="6"/>
        <v/>
      </c>
      <c r="J73">
        <f t="shared" si="11"/>
        <v>62</v>
      </c>
      <c r="K73" cm="1">
        <f t="array" ref="K73">INDEX(J73:J791,MATCH(1,INDEX((J73:J791&lt;&gt;"")*(J73:J791&lt;&gt;J73),0),0))</f>
        <v>77</v>
      </c>
      <c r="L73" s="1" t="s">
        <v>5369</v>
      </c>
      <c r="M73" s="1" t="s">
        <v>5370</v>
      </c>
    </row>
    <row r="74" spans="1:24" x14ac:dyDescent="0.25">
      <c r="A74">
        <v>12</v>
      </c>
      <c r="B74" t="b">
        <f t="shared" si="7"/>
        <v>0</v>
      </c>
      <c r="C74" t="b">
        <f t="shared" si="8"/>
        <v>0</v>
      </c>
      <c r="D74" t="b">
        <f t="shared" si="9"/>
        <v>0</v>
      </c>
      <c r="E74" t="str">
        <f t="shared" si="10"/>
        <v>$L$62:T$77</v>
      </c>
      <c r="F74" t="str" cm="1">
        <f t="array" aca="1" ref="F74" ca="1">IFERROR(IF(B74,INDEX(INDIRECT(E74),ROWS(INDIRECT(E74)),2),""),"")</f>
        <v/>
      </c>
      <c r="G74" t="str">
        <f t="shared" ca="1" si="5"/>
        <v>Warbirds of Delaware Inc bought 7/18/19</v>
      </c>
      <c r="H74" t="str">
        <f t="shared" ca="1" si="6"/>
        <v/>
      </c>
      <c r="J74">
        <f t="shared" si="11"/>
        <v>62</v>
      </c>
      <c r="K74" cm="1">
        <f t="array" ref="K74">INDEX(J74:J791,MATCH(1,INDEX((J74:J791&lt;&gt;"")*(J74:J791&lt;&gt;J74),0),0))</f>
        <v>77</v>
      </c>
      <c r="L74" s="1" t="s">
        <v>5371</v>
      </c>
      <c r="M74" s="1" t="s">
        <v>5372</v>
      </c>
    </row>
    <row r="75" spans="1:24" x14ac:dyDescent="0.25">
      <c r="A75">
        <v>12</v>
      </c>
      <c r="B75" t="b">
        <f t="shared" si="7"/>
        <v>0</v>
      </c>
      <c r="C75" t="b">
        <f t="shared" si="8"/>
        <v>0</v>
      </c>
      <c r="D75" t="b">
        <f t="shared" si="9"/>
        <v>0</v>
      </c>
      <c r="E75" t="str">
        <f t="shared" si="10"/>
        <v>$L$62:T$77</v>
      </c>
      <c r="F75" t="str" cm="1">
        <f t="array" aca="1" ref="F75" ca="1">IFERROR(IF(B75,INDEX(INDIRECT(E75),ROWS(INDIRECT(E75)),2),""),"")</f>
        <v/>
      </c>
      <c r="G75" t="str">
        <f t="shared" ca="1" si="5"/>
        <v>Warbirds of Delaware Inc bought 7/18/19</v>
      </c>
      <c r="H75" t="str">
        <f t="shared" ca="1" si="6"/>
        <v/>
      </c>
      <c r="J75">
        <f t="shared" si="11"/>
        <v>62</v>
      </c>
      <c r="K75" cm="1">
        <f t="array" ref="K75">INDEX(J75:J791,MATCH(1,INDEX((J75:J791&lt;&gt;"")*(J75:J791&lt;&gt;J75),0),0))</f>
        <v>77</v>
      </c>
      <c r="L75" s="1" t="s">
        <v>5373</v>
      </c>
      <c r="O75" s="1" t="s">
        <v>306</v>
      </c>
    </row>
    <row r="76" spans="1:24" x14ac:dyDescent="0.25">
      <c r="A76">
        <v>12</v>
      </c>
      <c r="B76" t="b">
        <f t="shared" si="7"/>
        <v>0</v>
      </c>
      <c r="C76" t="b">
        <f t="shared" si="8"/>
        <v>1</v>
      </c>
      <c r="D76" t="b">
        <f t="shared" si="9"/>
        <v>0</v>
      </c>
      <c r="E76" t="str">
        <f t="shared" si="10"/>
        <v>$L$62:T$77</v>
      </c>
      <c r="F76" t="str" cm="1">
        <f t="array" aca="1" ref="F76" ca="1">IFERROR(IF(B76,INDEX(INDIRECT(E76),ROWS(INDIRECT(E76)),2),""),"")</f>
        <v/>
      </c>
      <c r="G76" t="str">
        <f t="shared" ca="1" si="5"/>
        <v>Warbirds of Delaware Inc bought 7/18/19</v>
      </c>
      <c r="H76" t="str">
        <f t="shared" ca="1" si="6"/>
        <v/>
      </c>
      <c r="J76">
        <f t="shared" si="11"/>
        <v>62</v>
      </c>
      <c r="K76" cm="1">
        <f t="array" ref="K76">INDEX(J76:J791,MATCH(1,INDEX((J76:J791&lt;&gt;"")*(J76:J791&lt;&gt;J76),0),0))</f>
        <v>77</v>
      </c>
      <c r="M76" s="1" t="s">
        <v>26</v>
      </c>
      <c r="N76" s="1" t="s">
        <v>27</v>
      </c>
    </row>
    <row r="77" spans="1:24" x14ac:dyDescent="0.25">
      <c r="A77">
        <v>12</v>
      </c>
      <c r="B77" t="b">
        <f t="shared" si="7"/>
        <v>1</v>
      </c>
      <c r="C77" t="b">
        <f t="shared" si="8"/>
        <v>0</v>
      </c>
      <c r="D77" t="b">
        <f t="shared" si="9"/>
        <v>0</v>
      </c>
      <c r="E77" t="str">
        <f t="shared" si="10"/>
        <v>$L$77:T$94</v>
      </c>
      <c r="F77" t="str" cm="1">
        <f t="array" aca="1" ref="F77" ca="1">IFERROR(IF(B77,INDEX(INDIRECT(E77),ROWS(INDIRECT(E77)),2),""),"")</f>
        <v xml:space="preserve">IAI 1125 Astra </v>
      </c>
      <c r="G77" t="str">
        <f t="shared" ca="1" si="5"/>
        <v>Westland Air, C.A. rg 1/15</v>
      </c>
      <c r="H77" t="str">
        <f t="shared" ca="1" si="6"/>
        <v/>
      </c>
      <c r="J77">
        <f t="shared" si="11"/>
        <v>77</v>
      </c>
      <c r="K77" cm="1">
        <f t="array" ref="K77">INDEX(J77:J791,MATCH(1,INDEX((J77:J791&lt;&gt;"")*(J77:J791&lt;&gt;J77),0),0))</f>
        <v>94</v>
      </c>
      <c r="L77" s="1" t="s">
        <v>5374</v>
      </c>
      <c r="M77" s="1" t="s">
        <v>5278</v>
      </c>
      <c r="N77" s="1" t="s">
        <v>5375</v>
      </c>
      <c r="P77" s="1" t="s">
        <v>51</v>
      </c>
      <c r="S77" s="1" t="s">
        <v>5338</v>
      </c>
    </row>
    <row r="78" spans="1:24" x14ac:dyDescent="0.25">
      <c r="A78">
        <v>12</v>
      </c>
      <c r="B78" t="b">
        <f t="shared" si="7"/>
        <v>0</v>
      </c>
      <c r="C78" t="b">
        <f t="shared" si="8"/>
        <v>0</v>
      </c>
      <c r="D78" t="b">
        <f t="shared" si="9"/>
        <v>0</v>
      </c>
      <c r="E78" t="str">
        <f t="shared" si="10"/>
        <v>$L$77:T$94</v>
      </c>
      <c r="F78" t="str" cm="1">
        <f t="array" aca="1" ref="F78" ca="1">IFERROR(IF(B78,INDEX(INDIRECT(E78),ROWS(INDIRECT(E78)),2),""),"")</f>
        <v/>
      </c>
      <c r="G78" t="str">
        <f t="shared" ref="G78:G141" ca="1" si="12">INDEX(INDIRECT(E78),2,1)</f>
        <v>Westland Air, C.A. rg 1/15</v>
      </c>
      <c r="H78" t="str">
        <f t="shared" ref="H78:H141" ca="1" si="13">IF(LEN(INDEX(INDIRECT(E78),1,7))=0,"",INDEX(INDIRECT(E78),1,7))</f>
        <v/>
      </c>
      <c r="J78">
        <f t="shared" si="11"/>
        <v>77</v>
      </c>
      <c r="K78" cm="1">
        <f t="array" ref="K78">INDEX(J78:J791,MATCH(1,INDEX((J78:J791&lt;&gt;"")*(J78:J791&lt;&gt;J78),0),0))</f>
        <v>94</v>
      </c>
      <c r="L78" s="1" t="s">
        <v>5376</v>
      </c>
      <c r="M78" s="1" t="s">
        <v>5377</v>
      </c>
    </row>
    <row r="79" spans="1:24" x14ac:dyDescent="0.25">
      <c r="A79">
        <v>12</v>
      </c>
      <c r="B79" t="b">
        <f t="shared" si="7"/>
        <v>0</v>
      </c>
      <c r="C79" t="b">
        <f t="shared" si="8"/>
        <v>0</v>
      </c>
      <c r="D79" t="b">
        <f t="shared" si="9"/>
        <v>0</v>
      </c>
      <c r="E79" t="str">
        <f t="shared" si="10"/>
        <v>$L$77:T$94</v>
      </c>
      <c r="F79" t="str" cm="1">
        <f t="array" aca="1" ref="F79" ca="1">IFERROR(IF(B79,INDEX(INDIRECT(E79),ROWS(INDIRECT(E79)),2),""),"")</f>
        <v/>
      </c>
      <c r="G79" t="str">
        <f t="shared" ca="1" si="12"/>
        <v>Westland Air, C.A. rg 1/15</v>
      </c>
      <c r="H79" t="str">
        <f t="shared" ca="1" si="13"/>
        <v/>
      </c>
      <c r="J79">
        <f t="shared" si="11"/>
        <v>77</v>
      </c>
      <c r="K79" cm="1">
        <f t="array" ref="K79">INDEX(J79:J791,MATCH(1,INDEX((J79:J791&lt;&gt;"")*(J79:J791&lt;&gt;J79),0),0))</f>
        <v>94</v>
      </c>
      <c r="L79" s="1" t="s">
        <v>5378</v>
      </c>
      <c r="M79" s="1" t="s">
        <v>5379</v>
      </c>
    </row>
    <row r="80" spans="1:24" x14ac:dyDescent="0.25">
      <c r="A80">
        <v>12</v>
      </c>
      <c r="B80" t="b">
        <f t="shared" si="7"/>
        <v>0</v>
      </c>
      <c r="C80" t="b">
        <f t="shared" si="8"/>
        <v>0</v>
      </c>
      <c r="D80" t="b">
        <f t="shared" si="9"/>
        <v>0</v>
      </c>
      <c r="E80" t="str">
        <f t="shared" si="10"/>
        <v>$L$77:T$94</v>
      </c>
      <c r="F80" t="str" cm="1">
        <f t="array" aca="1" ref="F80" ca="1">IFERROR(IF(B80,INDEX(INDIRECT(E80),ROWS(INDIRECT(E80)),2),""),"")</f>
        <v/>
      </c>
      <c r="G80" t="str">
        <f t="shared" ca="1" si="12"/>
        <v>Westland Air, C.A. rg 1/15</v>
      </c>
      <c r="H80" t="str">
        <f t="shared" ca="1" si="13"/>
        <v/>
      </c>
      <c r="J80">
        <f t="shared" si="11"/>
        <v>77</v>
      </c>
      <c r="K80" cm="1">
        <f t="array" ref="K80">INDEX(J80:J791,MATCH(1,INDEX((J80:J791&lt;&gt;"")*(J80:J791&lt;&gt;J80),0),0))</f>
        <v>94</v>
      </c>
      <c r="L80" s="1" t="s">
        <v>5378</v>
      </c>
      <c r="M80" s="1" t="s">
        <v>5380</v>
      </c>
      <c r="X80" t="e">
        <v>#N/A</v>
      </c>
    </row>
    <row r="81" spans="1:24" x14ac:dyDescent="0.25">
      <c r="A81">
        <v>12</v>
      </c>
      <c r="B81" t="b">
        <f t="shared" si="7"/>
        <v>0</v>
      </c>
      <c r="C81" t="b">
        <f t="shared" si="8"/>
        <v>0</v>
      </c>
      <c r="D81" t="b">
        <f t="shared" si="9"/>
        <v>0</v>
      </c>
      <c r="E81" t="str">
        <f t="shared" si="10"/>
        <v>$L$77:T$94</v>
      </c>
      <c r="F81" t="str" cm="1">
        <f t="array" aca="1" ref="F81" ca="1">IFERROR(IF(B81,INDEX(INDIRECT(E81),ROWS(INDIRECT(E81)),2),""),"")</f>
        <v/>
      </c>
      <c r="G81" t="str">
        <f t="shared" ca="1" si="12"/>
        <v>Westland Air, C.A. rg 1/15</v>
      </c>
      <c r="H81" t="str">
        <f t="shared" ca="1" si="13"/>
        <v/>
      </c>
      <c r="J81">
        <f t="shared" si="11"/>
        <v>77</v>
      </c>
      <c r="K81" cm="1">
        <f t="array" ref="K81">INDEX(J81:J791,MATCH(1,INDEX((J81:J791&lt;&gt;"")*(J81:J791&lt;&gt;J81),0),0))</f>
        <v>94</v>
      </c>
      <c r="L81" s="1" t="s">
        <v>5378</v>
      </c>
      <c r="M81" s="1" t="s">
        <v>5381</v>
      </c>
    </row>
    <row r="82" spans="1:24" x14ac:dyDescent="0.25">
      <c r="A82">
        <v>12</v>
      </c>
      <c r="B82" t="b">
        <f t="shared" si="7"/>
        <v>0</v>
      </c>
      <c r="C82" t="b">
        <f t="shared" si="8"/>
        <v>0</v>
      </c>
      <c r="D82" t="b">
        <f t="shared" si="9"/>
        <v>0</v>
      </c>
      <c r="E82" t="str">
        <f t="shared" si="10"/>
        <v>$L$77:T$94</v>
      </c>
      <c r="F82" t="str" cm="1">
        <f t="array" aca="1" ref="F82" ca="1">IFERROR(IF(B82,INDEX(INDIRECT(E82),ROWS(INDIRECT(E82)),2),""),"")</f>
        <v/>
      </c>
      <c r="G82" t="str">
        <f t="shared" ca="1" si="12"/>
        <v>Westland Air, C.A. rg 1/15</v>
      </c>
      <c r="H82" t="str">
        <f t="shared" ca="1" si="13"/>
        <v/>
      </c>
      <c r="J82">
        <f t="shared" si="11"/>
        <v>77</v>
      </c>
      <c r="K82" cm="1">
        <f t="array" ref="K82">INDEX(J82:J791,MATCH(1,INDEX((J82:J791&lt;&gt;"")*(J82:J791&lt;&gt;J82),0),0))</f>
        <v>94</v>
      </c>
      <c r="L82" s="1" t="s">
        <v>5378</v>
      </c>
      <c r="M82" s="1" t="s">
        <v>5382</v>
      </c>
    </row>
    <row r="83" spans="1:24" x14ac:dyDescent="0.25">
      <c r="A83">
        <v>12</v>
      </c>
      <c r="B83" t="b">
        <f t="shared" si="7"/>
        <v>0</v>
      </c>
      <c r="C83" t="b">
        <f t="shared" si="8"/>
        <v>0</v>
      </c>
      <c r="D83" t="b">
        <f t="shared" si="9"/>
        <v>0</v>
      </c>
      <c r="E83" t="str">
        <f t="shared" si="10"/>
        <v>$L$77:T$94</v>
      </c>
      <c r="F83" t="str" cm="1">
        <f t="array" aca="1" ref="F83" ca="1">IFERROR(IF(B83,INDEX(INDIRECT(E83),ROWS(INDIRECT(E83)),2),""),"")</f>
        <v/>
      </c>
      <c r="G83" t="str">
        <f t="shared" ca="1" si="12"/>
        <v>Westland Air, C.A. rg 1/15</v>
      </c>
      <c r="H83" t="str">
        <f t="shared" ca="1" si="13"/>
        <v/>
      </c>
      <c r="J83">
        <f t="shared" si="11"/>
        <v>77</v>
      </c>
      <c r="K83" cm="1">
        <f t="array" ref="K83">INDEX(J83:J791,MATCH(1,INDEX((J83:J791&lt;&gt;"")*(J83:J791&lt;&gt;J83),0),0))</f>
        <v>94</v>
      </c>
      <c r="L83" s="1" t="s">
        <v>5378</v>
      </c>
      <c r="M83" s="1" t="s">
        <v>5383</v>
      </c>
    </row>
    <row r="84" spans="1:24" x14ac:dyDescent="0.25">
      <c r="A84">
        <v>12</v>
      </c>
      <c r="B84" t="b">
        <f t="shared" si="7"/>
        <v>0</v>
      </c>
      <c r="C84" t="b">
        <f t="shared" si="8"/>
        <v>0</v>
      </c>
      <c r="D84" t="b">
        <f t="shared" si="9"/>
        <v>0</v>
      </c>
      <c r="E84" t="str">
        <f t="shared" si="10"/>
        <v>$L$77:T$94</v>
      </c>
      <c r="F84" t="str" cm="1">
        <f t="array" aca="1" ref="F84" ca="1">IFERROR(IF(B84,INDEX(INDIRECT(E84),ROWS(INDIRECT(E84)),2),""),"")</f>
        <v/>
      </c>
      <c r="G84" t="str">
        <f t="shared" ca="1" si="12"/>
        <v>Westland Air, C.A. rg 1/15</v>
      </c>
      <c r="H84" t="str">
        <f t="shared" ca="1" si="13"/>
        <v/>
      </c>
      <c r="J84">
        <f t="shared" si="11"/>
        <v>77</v>
      </c>
      <c r="K84" cm="1">
        <f t="array" ref="K84">INDEX(J84:J791,MATCH(1,INDEX((J84:J791&lt;&gt;"")*(J84:J791&lt;&gt;J84),0),0))</f>
        <v>94</v>
      </c>
      <c r="L84" s="1" t="s">
        <v>5378</v>
      </c>
      <c r="M84" s="1" t="s">
        <v>5384</v>
      </c>
    </row>
    <row r="85" spans="1:24" x14ac:dyDescent="0.25">
      <c r="A85">
        <v>12</v>
      </c>
      <c r="B85" t="b">
        <f t="shared" si="7"/>
        <v>0</v>
      </c>
      <c r="C85" t="b">
        <f t="shared" si="8"/>
        <v>0</v>
      </c>
      <c r="D85" t="b">
        <f t="shared" si="9"/>
        <v>0</v>
      </c>
      <c r="E85" t="str">
        <f t="shared" si="10"/>
        <v>$L$77:T$94</v>
      </c>
      <c r="F85" t="str" cm="1">
        <f t="array" aca="1" ref="F85" ca="1">IFERROR(IF(B85,INDEX(INDIRECT(E85),ROWS(INDIRECT(E85)),2),""),"")</f>
        <v/>
      </c>
      <c r="G85" t="str">
        <f t="shared" ca="1" si="12"/>
        <v>Westland Air, C.A. rg 1/15</v>
      </c>
      <c r="H85" t="str">
        <f t="shared" ca="1" si="13"/>
        <v/>
      </c>
      <c r="J85">
        <f t="shared" si="11"/>
        <v>77</v>
      </c>
      <c r="K85" cm="1">
        <f t="array" ref="K85">INDEX(J85:J791,MATCH(1,INDEX((J85:J791&lt;&gt;"")*(J85:J791&lt;&gt;J85),0),0))</f>
        <v>94</v>
      </c>
      <c r="L85" s="1" t="s">
        <v>5378</v>
      </c>
      <c r="M85" s="1" t="s">
        <v>5385</v>
      </c>
    </row>
    <row r="86" spans="1:24" x14ac:dyDescent="0.25">
      <c r="A86">
        <v>12</v>
      </c>
      <c r="B86" t="b">
        <f t="shared" si="7"/>
        <v>0</v>
      </c>
      <c r="C86" t="b">
        <f t="shared" si="8"/>
        <v>0</v>
      </c>
      <c r="D86" t="b">
        <f t="shared" si="9"/>
        <v>0</v>
      </c>
      <c r="E86" t="str">
        <f t="shared" si="10"/>
        <v>$L$77:T$94</v>
      </c>
      <c r="F86" t="str" cm="1">
        <f t="array" aca="1" ref="F86" ca="1">IFERROR(IF(B86,INDEX(INDIRECT(E86),ROWS(INDIRECT(E86)),2),""),"")</f>
        <v/>
      </c>
      <c r="G86" t="str">
        <f t="shared" ca="1" si="12"/>
        <v>Westland Air, C.A. rg 1/15</v>
      </c>
      <c r="H86" t="str">
        <f t="shared" ca="1" si="13"/>
        <v/>
      </c>
      <c r="J86">
        <f t="shared" si="11"/>
        <v>77</v>
      </c>
      <c r="K86" cm="1">
        <f t="array" ref="K86">INDEX(J86:J791,MATCH(1,INDEX((J86:J791&lt;&gt;"")*(J86:J791&lt;&gt;J86),0),0))</f>
        <v>94</v>
      </c>
      <c r="L86" s="1" t="s">
        <v>5386</v>
      </c>
      <c r="M86" s="1" t="s">
        <v>5387</v>
      </c>
    </row>
    <row r="87" spans="1:24" x14ac:dyDescent="0.25">
      <c r="A87">
        <v>12</v>
      </c>
      <c r="B87" t="b">
        <f t="shared" si="7"/>
        <v>0</v>
      </c>
      <c r="C87" t="b">
        <f t="shared" si="8"/>
        <v>0</v>
      </c>
      <c r="D87" t="b">
        <f t="shared" si="9"/>
        <v>0</v>
      </c>
      <c r="E87" t="str">
        <f t="shared" si="10"/>
        <v>$L$77:T$94</v>
      </c>
      <c r="F87" t="str" cm="1">
        <f t="array" aca="1" ref="F87" ca="1">IFERROR(IF(B87,INDEX(INDIRECT(E87),ROWS(INDIRECT(E87)),2),""),"")</f>
        <v/>
      </c>
      <c r="G87" t="str">
        <f t="shared" ca="1" si="12"/>
        <v>Westland Air, C.A. rg 1/15</v>
      </c>
      <c r="H87" t="str">
        <f t="shared" ca="1" si="13"/>
        <v/>
      </c>
      <c r="J87">
        <f t="shared" si="11"/>
        <v>77</v>
      </c>
      <c r="K87" cm="1">
        <f t="array" ref="K87">INDEX(J87:J791,MATCH(1,INDEX((J87:J791&lt;&gt;"")*(J87:J791&lt;&gt;J87),0),0))</f>
        <v>94</v>
      </c>
      <c r="L87" s="1" t="s">
        <v>5386</v>
      </c>
      <c r="M87" s="1" t="s">
        <v>5388</v>
      </c>
    </row>
    <row r="88" spans="1:24" x14ac:dyDescent="0.25">
      <c r="A88">
        <v>12</v>
      </c>
      <c r="B88" t="b">
        <f t="shared" si="7"/>
        <v>0</v>
      </c>
      <c r="C88" t="b">
        <f t="shared" si="8"/>
        <v>0</v>
      </c>
      <c r="D88" t="b">
        <f t="shared" si="9"/>
        <v>0</v>
      </c>
      <c r="E88" t="str">
        <f t="shared" si="10"/>
        <v>$L$77:T$94</v>
      </c>
      <c r="F88" t="str" cm="1">
        <f t="array" aca="1" ref="F88" ca="1">IFERROR(IF(B88,INDEX(INDIRECT(E88),ROWS(INDIRECT(E88)),2),""),"")</f>
        <v/>
      </c>
      <c r="G88" t="str">
        <f t="shared" ca="1" si="12"/>
        <v>Westland Air, C.A. rg 1/15</v>
      </c>
      <c r="H88" t="str">
        <f t="shared" ca="1" si="13"/>
        <v/>
      </c>
      <c r="J88">
        <f t="shared" si="11"/>
        <v>77</v>
      </c>
      <c r="K88" cm="1">
        <f t="array" ref="K88">INDEX(J88:J791,MATCH(1,INDEX((J88:J791&lt;&gt;"")*(J88:J791&lt;&gt;J88),0),0))</f>
        <v>94</v>
      </c>
      <c r="L88" s="1" t="s">
        <v>5389</v>
      </c>
      <c r="M88" s="1" t="s">
        <v>5390</v>
      </c>
    </row>
    <row r="89" spans="1:24" x14ac:dyDescent="0.25">
      <c r="A89">
        <v>12</v>
      </c>
      <c r="B89" t="b">
        <f t="shared" si="7"/>
        <v>0</v>
      </c>
      <c r="C89" t="b">
        <f t="shared" si="8"/>
        <v>0</v>
      </c>
      <c r="D89" t="b">
        <f t="shared" si="9"/>
        <v>0</v>
      </c>
      <c r="E89" t="str">
        <f t="shared" si="10"/>
        <v>$L$77:T$94</v>
      </c>
      <c r="F89" t="str" cm="1">
        <f t="array" aca="1" ref="F89" ca="1">IFERROR(IF(B89,INDEX(INDIRECT(E89),ROWS(INDIRECT(E89)),2),""),"")</f>
        <v/>
      </c>
      <c r="G89" t="str">
        <f t="shared" ca="1" si="12"/>
        <v>Westland Air, C.A. rg 1/15</v>
      </c>
      <c r="H89" t="str">
        <f t="shared" ca="1" si="13"/>
        <v/>
      </c>
      <c r="J89">
        <f t="shared" si="11"/>
        <v>77</v>
      </c>
      <c r="K89" cm="1">
        <f t="array" ref="K89">INDEX(J89:J791,MATCH(1,INDEX((J89:J791&lt;&gt;"")*(J89:J791&lt;&gt;J89),0),0))</f>
        <v>94</v>
      </c>
      <c r="L89" s="1" t="s">
        <v>5391</v>
      </c>
      <c r="M89" s="1" t="s">
        <v>5392</v>
      </c>
    </row>
    <row r="90" spans="1:24" x14ac:dyDescent="0.25">
      <c r="A90">
        <v>12</v>
      </c>
      <c r="B90" t="b">
        <f t="shared" si="7"/>
        <v>0</v>
      </c>
      <c r="C90" t="b">
        <f t="shared" si="8"/>
        <v>0</v>
      </c>
      <c r="D90" t="b">
        <f t="shared" si="9"/>
        <v>0</v>
      </c>
      <c r="E90" t="str">
        <f t="shared" si="10"/>
        <v>$L$77:T$94</v>
      </c>
      <c r="F90" t="str" cm="1">
        <f t="array" aca="1" ref="F90" ca="1">IFERROR(IF(B90,INDEX(INDIRECT(E90),ROWS(INDIRECT(E90)),2),""),"")</f>
        <v/>
      </c>
      <c r="G90" t="str">
        <f t="shared" ca="1" si="12"/>
        <v>Westland Air, C.A. rg 1/15</v>
      </c>
      <c r="H90" t="str">
        <f t="shared" ca="1" si="13"/>
        <v/>
      </c>
      <c r="J90">
        <f t="shared" si="11"/>
        <v>77</v>
      </c>
      <c r="K90" cm="1">
        <f t="array" ref="K90">INDEX(J90:J791,MATCH(1,INDEX((J90:J791&lt;&gt;"")*(J90:J791&lt;&gt;J90),0),0))</f>
        <v>94</v>
      </c>
      <c r="L90" s="1" t="s">
        <v>5391</v>
      </c>
      <c r="M90" s="1" t="s">
        <v>5334</v>
      </c>
      <c r="X90" t="e">
        <v>#N/A</v>
      </c>
    </row>
    <row r="91" spans="1:24" x14ac:dyDescent="0.25">
      <c r="A91">
        <v>12</v>
      </c>
      <c r="B91" t="b">
        <f t="shared" si="7"/>
        <v>0</v>
      </c>
      <c r="C91" t="b">
        <f t="shared" si="8"/>
        <v>0</v>
      </c>
      <c r="D91" t="b">
        <f t="shared" si="9"/>
        <v>0</v>
      </c>
      <c r="E91" t="str">
        <f t="shared" si="10"/>
        <v>$L$77:T$94</v>
      </c>
      <c r="F91" t="str" cm="1">
        <f t="array" aca="1" ref="F91" ca="1">IFERROR(IF(B91,INDEX(INDIRECT(E91),ROWS(INDIRECT(E91)),2),""),"")</f>
        <v/>
      </c>
      <c r="G91" t="str">
        <f t="shared" ca="1" si="12"/>
        <v>Westland Air, C.A. rg 1/15</v>
      </c>
      <c r="H91" t="str">
        <f t="shared" ca="1" si="13"/>
        <v/>
      </c>
      <c r="J91">
        <f t="shared" si="11"/>
        <v>77</v>
      </c>
      <c r="K91" cm="1">
        <f t="array" ref="K91">INDEX(J91:J791,MATCH(1,INDEX((J91:J791&lt;&gt;"")*(J91:J791&lt;&gt;J91),0),0))</f>
        <v>94</v>
      </c>
      <c r="L91" s="1" t="s">
        <v>5393</v>
      </c>
    </row>
    <row r="92" spans="1:24" x14ac:dyDescent="0.25">
      <c r="A92">
        <v>12</v>
      </c>
      <c r="B92" t="b">
        <f t="shared" si="7"/>
        <v>0</v>
      </c>
      <c r="C92" t="b">
        <f t="shared" si="8"/>
        <v>0</v>
      </c>
      <c r="D92" t="b">
        <f t="shared" si="9"/>
        <v>0</v>
      </c>
      <c r="E92" t="str">
        <f t="shared" si="10"/>
        <v>$L$77:T$94</v>
      </c>
      <c r="F92" t="str" cm="1">
        <f t="array" aca="1" ref="F92" ca="1">IFERROR(IF(B92,INDEX(INDIRECT(E92),ROWS(INDIRECT(E92)),2),""),"")</f>
        <v/>
      </c>
      <c r="G92" t="str">
        <f t="shared" ca="1" si="12"/>
        <v>Westland Air, C.A. rg 1/15</v>
      </c>
      <c r="H92" t="str">
        <f t="shared" ca="1" si="13"/>
        <v/>
      </c>
      <c r="J92">
        <f t="shared" si="11"/>
        <v>77</v>
      </c>
      <c r="K92" cm="1">
        <f t="array" ref="K92">INDEX(J92:J791,MATCH(1,INDEX((J92:J791&lt;&gt;"")*(J92:J791&lt;&gt;J92),0),0))</f>
        <v>94</v>
      </c>
      <c r="L92" s="1" t="s">
        <v>5394</v>
      </c>
      <c r="O92" s="1" t="s">
        <v>306</v>
      </c>
    </row>
    <row r="93" spans="1:24" x14ac:dyDescent="0.25">
      <c r="A93">
        <v>12</v>
      </c>
      <c r="B93" t="b">
        <f t="shared" si="7"/>
        <v>0</v>
      </c>
      <c r="C93" t="b">
        <f t="shared" si="8"/>
        <v>1</v>
      </c>
      <c r="D93" t="b">
        <f t="shared" si="9"/>
        <v>0</v>
      </c>
      <c r="E93" t="str">
        <f t="shared" si="10"/>
        <v>$L$77:T$94</v>
      </c>
      <c r="F93" t="str" cm="1">
        <f t="array" aca="1" ref="F93" ca="1">IFERROR(IF(B93,INDEX(INDIRECT(E93),ROWS(INDIRECT(E93)),2),""),"")</f>
        <v/>
      </c>
      <c r="G93" t="str">
        <f t="shared" ca="1" si="12"/>
        <v>Westland Air, C.A. rg 1/15</v>
      </c>
      <c r="H93" t="str">
        <f t="shared" ca="1" si="13"/>
        <v/>
      </c>
      <c r="J93">
        <f t="shared" si="11"/>
        <v>77</v>
      </c>
      <c r="K93" cm="1">
        <f t="array" ref="K93">INDEX(J93:J791,MATCH(1,INDEX((J93:J791&lt;&gt;"")*(J93:J791&lt;&gt;J93),0),0))</f>
        <v>94</v>
      </c>
      <c r="M93" s="1" t="s">
        <v>26</v>
      </c>
      <c r="N93" s="1" t="s">
        <v>27</v>
      </c>
    </row>
    <row r="94" spans="1:24" x14ac:dyDescent="0.25">
      <c r="A94">
        <v>12</v>
      </c>
      <c r="B94" t="b">
        <f t="shared" si="7"/>
        <v>1</v>
      </c>
      <c r="C94" t="b">
        <f t="shared" si="8"/>
        <v>0</v>
      </c>
      <c r="D94" t="b">
        <f t="shared" si="9"/>
        <v>0</v>
      </c>
      <c r="E94" t="str">
        <f t="shared" si="10"/>
        <v>$L$94:T$112</v>
      </c>
      <c r="F94" t="str" cm="1">
        <f t="array" aca="1" ref="F94" ca="1">IFERROR(IF(B94,INDEX(INDIRECT(E94),ROWS(INDIRECT(E94)),2),""),"")</f>
        <v xml:space="preserve">IAI 1125 Astra </v>
      </c>
      <c r="G94" t="str">
        <f t="shared" ca="1" si="12"/>
        <v>R Consulting and Sales, Carson City NV bought 10/19/21</v>
      </c>
      <c r="H94" t="str">
        <f t="shared" ca="1" si="13"/>
        <v/>
      </c>
      <c r="J94">
        <f t="shared" si="11"/>
        <v>94</v>
      </c>
      <c r="K94" cm="1">
        <f t="array" ref="K94">INDEX(J94:J791,MATCH(1,INDEX((J94:J791&lt;&gt;"")*(J94:J791&lt;&gt;J94),0),0))</f>
        <v>112</v>
      </c>
      <c r="L94" s="1" t="s">
        <v>5395</v>
      </c>
      <c r="M94" s="1" t="s">
        <v>5278</v>
      </c>
      <c r="N94" s="1" t="s">
        <v>5396</v>
      </c>
      <c r="P94" s="1" t="s">
        <v>51</v>
      </c>
      <c r="S94" s="1" t="s">
        <v>5338</v>
      </c>
    </row>
    <row r="95" spans="1:24" x14ac:dyDescent="0.25">
      <c r="A95">
        <v>12</v>
      </c>
      <c r="B95" t="b">
        <f t="shared" si="7"/>
        <v>0</v>
      </c>
      <c r="C95" t="b">
        <f t="shared" si="8"/>
        <v>0</v>
      </c>
      <c r="D95" t="b">
        <f t="shared" si="9"/>
        <v>0</v>
      </c>
      <c r="E95" t="str">
        <f t="shared" si="10"/>
        <v>$L$94:T$112</v>
      </c>
      <c r="F95" t="str" cm="1">
        <f t="array" aca="1" ref="F95" ca="1">IFERROR(IF(B95,INDEX(INDIRECT(E95),ROWS(INDIRECT(E95)),2),""),"")</f>
        <v/>
      </c>
      <c r="G95" t="str">
        <f t="shared" ca="1" si="12"/>
        <v>R Consulting and Sales, Carson City NV bought 10/19/21</v>
      </c>
      <c r="H95" t="str">
        <f t="shared" ca="1" si="13"/>
        <v/>
      </c>
      <c r="J95">
        <f t="shared" si="11"/>
        <v>94</v>
      </c>
      <c r="K95" cm="1">
        <f t="array" ref="K95">INDEX(J95:J791,MATCH(1,INDEX((J95:J791&lt;&gt;"")*(J95:J791&lt;&gt;J95),0),0))</f>
        <v>112</v>
      </c>
      <c r="L95" s="1" t="s">
        <v>5397</v>
      </c>
    </row>
    <row r="96" spans="1:24" x14ac:dyDescent="0.25">
      <c r="A96">
        <v>12</v>
      </c>
      <c r="B96" t="b">
        <f t="shared" si="7"/>
        <v>0</v>
      </c>
      <c r="C96" t="b">
        <f t="shared" si="8"/>
        <v>0</v>
      </c>
      <c r="D96" t="b">
        <f t="shared" si="9"/>
        <v>0</v>
      </c>
      <c r="E96" t="str">
        <f t="shared" si="10"/>
        <v>$L$94:T$112</v>
      </c>
      <c r="F96" t="str" cm="1">
        <f t="array" aca="1" ref="F96" ca="1">IFERROR(IF(B96,INDEX(INDIRECT(E96),ROWS(INDIRECT(E96)),2),""),"")</f>
        <v/>
      </c>
      <c r="G96" t="str">
        <f t="shared" ca="1" si="12"/>
        <v>R Consulting and Sales, Carson City NV bought 10/19/21</v>
      </c>
      <c r="H96" t="str">
        <f t="shared" ca="1" si="13"/>
        <v/>
      </c>
      <c r="J96">
        <f t="shared" si="11"/>
        <v>94</v>
      </c>
      <c r="K96" cm="1">
        <f t="array" ref="K96">INDEX(J96:J791,MATCH(1,INDEX((J96:J791&lt;&gt;"")*(J96:J791&lt;&gt;J96),0),0))</f>
        <v>112</v>
      </c>
      <c r="L96" s="1" t="s">
        <v>5395</v>
      </c>
      <c r="M96" s="1" t="s">
        <v>5398</v>
      </c>
    </row>
    <row r="97" spans="1:24" x14ac:dyDescent="0.25">
      <c r="A97">
        <v>12</v>
      </c>
      <c r="B97" t="b">
        <f t="shared" si="7"/>
        <v>0</v>
      </c>
      <c r="C97" t="b">
        <f t="shared" si="8"/>
        <v>0</v>
      </c>
      <c r="D97" t="b">
        <f t="shared" si="9"/>
        <v>0</v>
      </c>
      <c r="E97" t="str">
        <f t="shared" si="10"/>
        <v>$L$94:T$112</v>
      </c>
      <c r="F97" t="str" cm="1">
        <f t="array" aca="1" ref="F97" ca="1">IFERROR(IF(B97,INDEX(INDIRECT(E97),ROWS(INDIRECT(E97)),2),""),"")</f>
        <v/>
      </c>
      <c r="G97" t="str">
        <f t="shared" ca="1" si="12"/>
        <v>R Consulting and Sales, Carson City NV bought 10/19/21</v>
      </c>
      <c r="H97" t="str">
        <f t="shared" ca="1" si="13"/>
        <v/>
      </c>
      <c r="J97">
        <f t="shared" si="11"/>
        <v>94</v>
      </c>
      <c r="K97" cm="1">
        <f t="array" ref="K97">INDEX(J97:J791,MATCH(1,INDEX((J97:J791&lt;&gt;"")*(J97:J791&lt;&gt;J97),0),0))</f>
        <v>112</v>
      </c>
      <c r="L97" s="1" t="s">
        <v>5395</v>
      </c>
      <c r="M97" s="1" t="s">
        <v>5399</v>
      </c>
    </row>
    <row r="98" spans="1:24" x14ac:dyDescent="0.25">
      <c r="A98">
        <v>12</v>
      </c>
      <c r="B98" t="b">
        <f t="shared" si="7"/>
        <v>0</v>
      </c>
      <c r="C98" t="b">
        <f t="shared" si="8"/>
        <v>0</v>
      </c>
      <c r="D98" t="b">
        <f t="shared" si="9"/>
        <v>0</v>
      </c>
      <c r="E98" t="str">
        <f t="shared" si="10"/>
        <v>$L$94:T$112</v>
      </c>
      <c r="F98" t="str" cm="1">
        <f t="array" aca="1" ref="F98" ca="1">IFERROR(IF(B98,INDEX(INDIRECT(E98),ROWS(INDIRECT(E98)),2),""),"")</f>
        <v/>
      </c>
      <c r="G98" t="str">
        <f t="shared" ca="1" si="12"/>
        <v>R Consulting and Sales, Carson City NV bought 10/19/21</v>
      </c>
      <c r="H98" t="str">
        <f t="shared" ca="1" si="13"/>
        <v/>
      </c>
      <c r="J98">
        <f t="shared" si="11"/>
        <v>94</v>
      </c>
      <c r="K98" cm="1">
        <f t="array" ref="K98">INDEX(J98:J791,MATCH(1,INDEX((J98:J791&lt;&gt;"")*(J98:J791&lt;&gt;J98),0),0))</f>
        <v>112</v>
      </c>
      <c r="L98" s="1" t="s">
        <v>5400</v>
      </c>
      <c r="M98" s="1" t="s">
        <v>5401</v>
      </c>
    </row>
    <row r="99" spans="1:24" x14ac:dyDescent="0.25">
      <c r="A99">
        <v>12</v>
      </c>
      <c r="B99" t="b">
        <f t="shared" si="7"/>
        <v>0</v>
      </c>
      <c r="C99" t="b">
        <f t="shared" si="8"/>
        <v>0</v>
      </c>
      <c r="D99" t="b">
        <f t="shared" si="9"/>
        <v>0</v>
      </c>
      <c r="E99" t="str">
        <f t="shared" si="10"/>
        <v>$L$94:T$112</v>
      </c>
      <c r="F99" t="str" cm="1">
        <f t="array" aca="1" ref="F99" ca="1">IFERROR(IF(B99,INDEX(INDIRECT(E99),ROWS(INDIRECT(E99)),2),""),"")</f>
        <v/>
      </c>
      <c r="G99" t="str">
        <f t="shared" ca="1" si="12"/>
        <v>R Consulting and Sales, Carson City NV bought 10/19/21</v>
      </c>
      <c r="H99" t="str">
        <f t="shared" ca="1" si="13"/>
        <v/>
      </c>
      <c r="J99">
        <f t="shared" si="11"/>
        <v>94</v>
      </c>
      <c r="K99" cm="1">
        <f t="array" ref="K99">INDEX(J99:J791,MATCH(1,INDEX((J99:J791&lt;&gt;"")*(J99:J791&lt;&gt;J99),0),0))</f>
        <v>112</v>
      </c>
      <c r="L99" s="1" t="s">
        <v>5402</v>
      </c>
      <c r="M99" s="1" t="s">
        <v>5403</v>
      </c>
    </row>
    <row r="100" spans="1:24" x14ac:dyDescent="0.25">
      <c r="A100">
        <v>12</v>
      </c>
      <c r="B100" t="b">
        <f t="shared" si="7"/>
        <v>0</v>
      </c>
      <c r="C100" t="b">
        <f t="shared" si="8"/>
        <v>0</v>
      </c>
      <c r="D100" t="b">
        <f t="shared" si="9"/>
        <v>0</v>
      </c>
      <c r="E100" t="str">
        <f t="shared" si="10"/>
        <v>$L$94:T$112</v>
      </c>
      <c r="F100" t="str" cm="1">
        <f t="array" aca="1" ref="F100" ca="1">IFERROR(IF(B100,INDEX(INDIRECT(E100),ROWS(INDIRECT(E100)),2),""),"")</f>
        <v/>
      </c>
      <c r="G100" t="str">
        <f t="shared" ca="1" si="12"/>
        <v>R Consulting and Sales, Carson City NV bought 10/19/21</v>
      </c>
      <c r="H100" t="str">
        <f t="shared" ca="1" si="13"/>
        <v/>
      </c>
      <c r="J100">
        <f t="shared" si="11"/>
        <v>94</v>
      </c>
      <c r="K100" cm="1">
        <f t="array" ref="K100">INDEX(J100:J791,MATCH(1,INDEX((J100:J791&lt;&gt;"")*(J100:J791&lt;&gt;J100),0),0))</f>
        <v>112</v>
      </c>
      <c r="L100" s="1" t="s">
        <v>5402</v>
      </c>
      <c r="M100" s="1" t="s">
        <v>5404</v>
      </c>
      <c r="X100" t="e">
        <v>#N/A</v>
      </c>
    </row>
    <row r="101" spans="1:24" x14ac:dyDescent="0.25">
      <c r="A101">
        <v>12</v>
      </c>
      <c r="B101" t="b">
        <f t="shared" si="7"/>
        <v>0</v>
      </c>
      <c r="C101" t="b">
        <f t="shared" si="8"/>
        <v>0</v>
      </c>
      <c r="D101" t="b">
        <f t="shared" si="9"/>
        <v>0</v>
      </c>
      <c r="E101" t="str">
        <f t="shared" si="10"/>
        <v>$L$94:T$112</v>
      </c>
      <c r="F101" t="str" cm="1">
        <f t="array" aca="1" ref="F101" ca="1">IFERROR(IF(B101,INDEX(INDIRECT(E101),ROWS(INDIRECT(E101)),2),""),"")</f>
        <v/>
      </c>
      <c r="G101" t="str">
        <f t="shared" ca="1" si="12"/>
        <v>R Consulting and Sales, Carson City NV bought 10/19/21</v>
      </c>
      <c r="H101" t="str">
        <f t="shared" ca="1" si="13"/>
        <v/>
      </c>
      <c r="J101">
        <f t="shared" si="11"/>
        <v>94</v>
      </c>
      <c r="K101" cm="1">
        <f t="array" ref="K101">INDEX(J101:J791,MATCH(1,INDEX((J101:J791&lt;&gt;"")*(J101:J791&lt;&gt;J101),0),0))</f>
        <v>112</v>
      </c>
      <c r="L101" s="1" t="s">
        <v>5402</v>
      </c>
      <c r="M101" s="1" t="s">
        <v>5405</v>
      </c>
    </row>
    <row r="102" spans="1:24" x14ac:dyDescent="0.25">
      <c r="A102">
        <v>12</v>
      </c>
      <c r="B102" t="b">
        <f t="shared" si="7"/>
        <v>0</v>
      </c>
      <c r="C102" t="b">
        <f t="shared" si="8"/>
        <v>0</v>
      </c>
      <c r="D102" t="b">
        <f t="shared" si="9"/>
        <v>0</v>
      </c>
      <c r="E102" t="str">
        <f t="shared" si="10"/>
        <v>$L$94:T$112</v>
      </c>
      <c r="F102" t="str" cm="1">
        <f t="array" aca="1" ref="F102" ca="1">IFERROR(IF(B102,INDEX(INDIRECT(E102),ROWS(INDIRECT(E102)),2),""),"")</f>
        <v/>
      </c>
      <c r="G102" t="str">
        <f t="shared" ca="1" si="12"/>
        <v>R Consulting and Sales, Carson City NV bought 10/19/21</v>
      </c>
      <c r="H102" t="str">
        <f t="shared" ca="1" si="13"/>
        <v/>
      </c>
      <c r="J102">
        <f t="shared" si="11"/>
        <v>94</v>
      </c>
      <c r="K102" cm="1">
        <f t="array" ref="K102">INDEX(J102:J791,MATCH(1,INDEX((J102:J791&lt;&gt;"")*(J102:J791&lt;&gt;J102),0),0))</f>
        <v>112</v>
      </c>
      <c r="L102" s="1" t="s">
        <v>5406</v>
      </c>
      <c r="M102" s="1" t="s">
        <v>5407</v>
      </c>
    </row>
    <row r="103" spans="1:24" x14ac:dyDescent="0.25">
      <c r="A103">
        <v>12</v>
      </c>
      <c r="B103" t="b">
        <f t="shared" si="7"/>
        <v>0</v>
      </c>
      <c r="C103" t="b">
        <f t="shared" si="8"/>
        <v>0</v>
      </c>
      <c r="D103" t="b">
        <f t="shared" si="9"/>
        <v>0</v>
      </c>
      <c r="E103" t="str">
        <f t="shared" si="10"/>
        <v>$L$94:T$112</v>
      </c>
      <c r="F103" t="str" cm="1">
        <f t="array" aca="1" ref="F103" ca="1">IFERROR(IF(B103,INDEX(INDIRECT(E103),ROWS(INDIRECT(E103)),2),""),"")</f>
        <v/>
      </c>
      <c r="G103" t="str">
        <f t="shared" ca="1" si="12"/>
        <v>R Consulting and Sales, Carson City NV bought 10/19/21</v>
      </c>
      <c r="H103" t="str">
        <f t="shared" ca="1" si="13"/>
        <v/>
      </c>
      <c r="J103">
        <f t="shared" si="11"/>
        <v>94</v>
      </c>
      <c r="K103" cm="1">
        <f t="array" ref="K103">INDEX(J103:J791,MATCH(1,INDEX((J103:J791&lt;&gt;"")*(J103:J791&lt;&gt;J103),0),0))</f>
        <v>112</v>
      </c>
      <c r="L103" s="1" t="s">
        <v>5408</v>
      </c>
      <c r="M103" s="1" t="s">
        <v>5409</v>
      </c>
    </row>
    <row r="104" spans="1:24" x14ac:dyDescent="0.25">
      <c r="A104">
        <v>12</v>
      </c>
      <c r="B104" t="b">
        <f t="shared" si="7"/>
        <v>0</v>
      </c>
      <c r="C104" t="b">
        <f t="shared" si="8"/>
        <v>0</v>
      </c>
      <c r="D104" t="b">
        <f t="shared" si="9"/>
        <v>0</v>
      </c>
      <c r="E104" t="str">
        <f t="shared" si="10"/>
        <v>$L$94:T$112</v>
      </c>
      <c r="F104" t="str" cm="1">
        <f t="array" aca="1" ref="F104" ca="1">IFERROR(IF(B104,INDEX(INDIRECT(E104),ROWS(INDIRECT(E104)),2),""),"")</f>
        <v/>
      </c>
      <c r="G104" t="str">
        <f t="shared" ca="1" si="12"/>
        <v>R Consulting and Sales, Carson City NV bought 10/19/21</v>
      </c>
      <c r="H104" t="str">
        <f t="shared" ca="1" si="13"/>
        <v/>
      </c>
      <c r="J104">
        <f t="shared" si="11"/>
        <v>94</v>
      </c>
      <c r="K104" cm="1">
        <f t="array" ref="K104">INDEX(J104:J791,MATCH(1,INDEX((J104:J791&lt;&gt;"")*(J104:J791&lt;&gt;J104),0),0))</f>
        <v>112</v>
      </c>
      <c r="L104" s="1" t="s">
        <v>5410</v>
      </c>
      <c r="M104" s="1" t="s">
        <v>5411</v>
      </c>
    </row>
    <row r="105" spans="1:24" x14ac:dyDescent="0.25">
      <c r="A105">
        <v>12</v>
      </c>
      <c r="B105" t="b">
        <f t="shared" si="7"/>
        <v>0</v>
      </c>
      <c r="C105" t="b">
        <f t="shared" si="8"/>
        <v>0</v>
      </c>
      <c r="D105" t="b">
        <f t="shared" si="9"/>
        <v>0</v>
      </c>
      <c r="E105" t="str">
        <f t="shared" si="10"/>
        <v>$L$94:T$112</v>
      </c>
      <c r="F105" t="str" cm="1">
        <f t="array" aca="1" ref="F105" ca="1">IFERROR(IF(B105,INDEX(INDIRECT(E105),ROWS(INDIRECT(E105)),2),""),"")</f>
        <v/>
      </c>
      <c r="G105" t="str">
        <f t="shared" ca="1" si="12"/>
        <v>R Consulting and Sales, Carson City NV bought 10/19/21</v>
      </c>
      <c r="H105" t="str">
        <f t="shared" ca="1" si="13"/>
        <v/>
      </c>
      <c r="J105">
        <f t="shared" si="11"/>
        <v>94</v>
      </c>
      <c r="K105" cm="1">
        <f t="array" ref="K105">INDEX(J105:J791,MATCH(1,INDEX((J105:J791&lt;&gt;"")*(J105:J791&lt;&gt;J105),0),0))</f>
        <v>112</v>
      </c>
      <c r="L105" s="1" t="s">
        <v>5412</v>
      </c>
      <c r="M105" s="1" t="s">
        <v>5413</v>
      </c>
    </row>
    <row r="106" spans="1:24" x14ac:dyDescent="0.25">
      <c r="A106">
        <v>12</v>
      </c>
      <c r="B106" t="b">
        <f t="shared" si="7"/>
        <v>0</v>
      </c>
      <c r="C106" t="b">
        <f t="shared" si="8"/>
        <v>0</v>
      </c>
      <c r="D106" t="b">
        <f t="shared" si="9"/>
        <v>0</v>
      </c>
      <c r="E106" t="str">
        <f t="shared" si="10"/>
        <v>$L$94:T$112</v>
      </c>
      <c r="F106" t="str" cm="1">
        <f t="array" aca="1" ref="F106" ca="1">IFERROR(IF(B106,INDEX(INDIRECT(E106),ROWS(INDIRECT(E106)),2),""),"")</f>
        <v/>
      </c>
      <c r="G106" t="str">
        <f t="shared" ca="1" si="12"/>
        <v>R Consulting and Sales, Carson City NV bought 10/19/21</v>
      </c>
      <c r="H106" t="str">
        <f t="shared" ca="1" si="13"/>
        <v/>
      </c>
      <c r="J106">
        <f t="shared" si="11"/>
        <v>94</v>
      </c>
      <c r="K106" cm="1">
        <f t="array" ref="K106">INDEX(J106:J791,MATCH(1,INDEX((J106:J791&lt;&gt;"")*(J106:J791&lt;&gt;J106),0),0))</f>
        <v>112</v>
      </c>
      <c r="L106" s="1" t="s">
        <v>5414</v>
      </c>
      <c r="M106" s="1" t="s">
        <v>5415</v>
      </c>
    </row>
    <row r="107" spans="1:24" x14ac:dyDescent="0.25">
      <c r="A107">
        <v>12</v>
      </c>
      <c r="B107" t="b">
        <f t="shared" si="7"/>
        <v>0</v>
      </c>
      <c r="C107" t="b">
        <f t="shared" si="8"/>
        <v>0</v>
      </c>
      <c r="D107" t="b">
        <f t="shared" si="9"/>
        <v>0</v>
      </c>
      <c r="E107" t="str">
        <f t="shared" si="10"/>
        <v>$L$94:T$112</v>
      </c>
      <c r="F107" t="str" cm="1">
        <f t="array" aca="1" ref="F107" ca="1">IFERROR(IF(B107,INDEX(INDIRECT(E107),ROWS(INDIRECT(E107)),2),""),"")</f>
        <v/>
      </c>
      <c r="G107" t="str">
        <f t="shared" ca="1" si="12"/>
        <v>R Consulting and Sales, Carson City NV bought 10/19/21</v>
      </c>
      <c r="H107" t="str">
        <f t="shared" ca="1" si="13"/>
        <v/>
      </c>
      <c r="J107">
        <f t="shared" si="11"/>
        <v>94</v>
      </c>
      <c r="K107" cm="1">
        <f t="array" ref="K107">INDEX(J107:J791,MATCH(1,INDEX((J107:J791&lt;&gt;"")*(J107:J791&lt;&gt;J107),0),0))</f>
        <v>112</v>
      </c>
      <c r="L107" s="1" t="s">
        <v>5414</v>
      </c>
      <c r="M107" s="1" t="s">
        <v>5416</v>
      </c>
    </row>
    <row r="108" spans="1:24" x14ac:dyDescent="0.25">
      <c r="A108">
        <v>12</v>
      </c>
      <c r="B108" t="b">
        <f t="shared" si="7"/>
        <v>0</v>
      </c>
      <c r="C108" t="b">
        <f t="shared" si="8"/>
        <v>0</v>
      </c>
      <c r="D108" t="b">
        <f t="shared" si="9"/>
        <v>0</v>
      </c>
      <c r="E108" t="str">
        <f t="shared" si="10"/>
        <v>$L$94:T$112</v>
      </c>
      <c r="F108" t="str" cm="1">
        <f t="array" aca="1" ref="F108" ca="1">IFERROR(IF(B108,INDEX(INDIRECT(E108),ROWS(INDIRECT(E108)),2),""),"")</f>
        <v/>
      </c>
      <c r="G108" t="str">
        <f t="shared" ca="1" si="12"/>
        <v>R Consulting and Sales, Carson City NV bought 10/19/21</v>
      </c>
      <c r="H108" t="str">
        <f t="shared" ca="1" si="13"/>
        <v/>
      </c>
      <c r="J108">
        <f t="shared" si="11"/>
        <v>94</v>
      </c>
      <c r="K108" cm="1">
        <f t="array" ref="K108">INDEX(J108:J791,MATCH(1,INDEX((J108:J791&lt;&gt;"")*(J108:J791&lt;&gt;J108),0),0))</f>
        <v>112</v>
      </c>
      <c r="L108" s="1" t="s">
        <v>5414</v>
      </c>
      <c r="M108" s="1" t="s">
        <v>5417</v>
      </c>
    </row>
    <row r="109" spans="1:24" x14ac:dyDescent="0.25">
      <c r="A109">
        <v>12</v>
      </c>
      <c r="B109" t="b">
        <f t="shared" si="7"/>
        <v>0</v>
      </c>
      <c r="C109" t="b">
        <f t="shared" si="8"/>
        <v>0</v>
      </c>
      <c r="D109" t="b">
        <f t="shared" si="9"/>
        <v>0</v>
      </c>
      <c r="E109" t="str">
        <f t="shared" si="10"/>
        <v>$L$94:T$112</v>
      </c>
      <c r="F109" t="str" cm="1">
        <f t="array" aca="1" ref="F109" ca="1">IFERROR(IF(B109,INDEX(INDIRECT(E109),ROWS(INDIRECT(E109)),2),""),"")</f>
        <v/>
      </c>
      <c r="G109" t="str">
        <f t="shared" ca="1" si="12"/>
        <v>R Consulting and Sales, Carson City NV bought 10/19/21</v>
      </c>
      <c r="H109" t="str">
        <f t="shared" ca="1" si="13"/>
        <v/>
      </c>
      <c r="J109">
        <f t="shared" si="11"/>
        <v>94</v>
      </c>
      <c r="K109" cm="1">
        <f t="array" ref="K109">INDEX(J109:J791,MATCH(1,INDEX((J109:J791&lt;&gt;"")*(J109:J791&lt;&gt;J109),0),0))</f>
        <v>112</v>
      </c>
      <c r="L109" s="1" t="s">
        <v>5414</v>
      </c>
      <c r="M109" s="1" t="s">
        <v>5334</v>
      </c>
      <c r="X109" t="e">
        <v>#N/A</v>
      </c>
    </row>
    <row r="110" spans="1:24" x14ac:dyDescent="0.25">
      <c r="A110">
        <v>12</v>
      </c>
      <c r="B110" t="b">
        <f t="shared" si="7"/>
        <v>0</v>
      </c>
      <c r="C110" t="b">
        <f t="shared" si="8"/>
        <v>0</v>
      </c>
      <c r="D110" t="b">
        <f t="shared" si="9"/>
        <v>0</v>
      </c>
      <c r="E110" t="str">
        <f t="shared" si="10"/>
        <v>$L$94:T$112</v>
      </c>
      <c r="F110" t="str" cm="1">
        <f t="array" aca="1" ref="F110" ca="1">IFERROR(IF(B110,INDEX(INDIRECT(E110),ROWS(INDIRECT(E110)),2),""),"")</f>
        <v/>
      </c>
      <c r="G110" t="str">
        <f t="shared" ca="1" si="12"/>
        <v>R Consulting and Sales, Carson City NV bought 10/19/21</v>
      </c>
      <c r="H110" t="str">
        <f t="shared" ca="1" si="13"/>
        <v/>
      </c>
      <c r="J110">
        <f t="shared" si="11"/>
        <v>94</v>
      </c>
      <c r="K110" cm="1">
        <f t="array" ref="K110">INDEX(J110:J791,MATCH(1,INDEX((J110:J791&lt;&gt;"")*(J110:J791&lt;&gt;J110),0),0))</f>
        <v>112</v>
      </c>
      <c r="L110" s="1" t="s">
        <v>5418</v>
      </c>
      <c r="O110" s="1" t="s">
        <v>306</v>
      </c>
    </row>
    <row r="111" spans="1:24" x14ac:dyDescent="0.25">
      <c r="A111">
        <v>12</v>
      </c>
      <c r="B111" t="b">
        <f t="shared" si="7"/>
        <v>0</v>
      </c>
      <c r="C111" t="b">
        <f t="shared" si="8"/>
        <v>1</v>
      </c>
      <c r="D111" t="b">
        <f t="shared" si="9"/>
        <v>0</v>
      </c>
      <c r="E111" t="str">
        <f t="shared" si="10"/>
        <v>$L$94:T$112</v>
      </c>
      <c r="F111" t="str" cm="1">
        <f t="array" aca="1" ref="F111" ca="1">IFERROR(IF(B111,INDEX(INDIRECT(E111),ROWS(INDIRECT(E111)),2),""),"")</f>
        <v/>
      </c>
      <c r="G111" t="str">
        <f t="shared" ca="1" si="12"/>
        <v>R Consulting and Sales, Carson City NV bought 10/19/21</v>
      </c>
      <c r="H111" t="str">
        <f t="shared" ca="1" si="13"/>
        <v/>
      </c>
      <c r="J111">
        <f t="shared" si="11"/>
        <v>94</v>
      </c>
      <c r="K111" cm="1">
        <f t="array" ref="K111">INDEX(J111:J791,MATCH(1,INDEX((J111:J791&lt;&gt;"")*(J111:J791&lt;&gt;J111),0),0))</f>
        <v>112</v>
      </c>
      <c r="M111" s="1" t="s">
        <v>26</v>
      </c>
      <c r="N111" s="1" t="s">
        <v>27</v>
      </c>
    </row>
    <row r="112" spans="1:24" x14ac:dyDescent="0.25">
      <c r="A112">
        <v>12</v>
      </c>
      <c r="B112" t="b">
        <f t="shared" si="7"/>
        <v>1</v>
      </c>
      <c r="C112" t="b">
        <f t="shared" si="8"/>
        <v>0</v>
      </c>
      <c r="D112" t="b">
        <f t="shared" si="9"/>
        <v>0</v>
      </c>
      <c r="E112" t="str">
        <f t="shared" si="10"/>
        <v>$L$112:T$128</v>
      </c>
      <c r="F112" t="str" cm="1">
        <f t="array" aca="1" ref="F112" ca="1">IFERROR(IF(B112,INDEX(INDIRECT(E112),ROWS(INDIRECT(E112)),2),""),"")</f>
        <v xml:space="preserve">IAI 1125 Astra </v>
      </c>
      <c r="G112" t="str">
        <f t="shared" ca="1" si="12"/>
        <v>rg 7/11/14 TRANSPORMAX, C.A</v>
      </c>
      <c r="H112" t="str">
        <f t="shared" ca="1" si="13"/>
        <v/>
      </c>
      <c r="J112">
        <f t="shared" si="11"/>
        <v>112</v>
      </c>
      <c r="K112" cm="1">
        <f t="array" ref="K112">INDEX(J112:J791,MATCH(1,INDEX((J112:J791&lt;&gt;"")*(J112:J791&lt;&gt;J112),0),0))</f>
        <v>128</v>
      </c>
      <c r="L112" s="1" t="s">
        <v>5419</v>
      </c>
      <c r="M112" s="1" t="s">
        <v>5278</v>
      </c>
      <c r="N112" s="1" t="s">
        <v>5420</v>
      </c>
      <c r="P112" s="1" t="s">
        <v>51</v>
      </c>
      <c r="S112" s="1" t="s">
        <v>5293</v>
      </c>
    </row>
    <row r="113" spans="1:24" x14ac:dyDescent="0.25">
      <c r="A113">
        <v>12</v>
      </c>
      <c r="B113" t="b">
        <f t="shared" si="7"/>
        <v>0</v>
      </c>
      <c r="C113" t="b">
        <f t="shared" si="8"/>
        <v>0</v>
      </c>
      <c r="D113" t="b">
        <f t="shared" si="9"/>
        <v>0</v>
      </c>
      <c r="E113" t="str">
        <f t="shared" si="10"/>
        <v>$L$112:T$128</v>
      </c>
      <c r="F113" t="str" cm="1">
        <f t="array" aca="1" ref="F113" ca="1">IFERROR(IF(B113,INDEX(INDIRECT(E113),ROWS(INDIRECT(E113)),2),""),"")</f>
        <v/>
      </c>
      <c r="G113" t="str">
        <f t="shared" ca="1" si="12"/>
        <v>rg 7/11/14 TRANSPORMAX, C.A</v>
      </c>
      <c r="H113" t="str">
        <f t="shared" ca="1" si="13"/>
        <v/>
      </c>
      <c r="J113">
        <f t="shared" si="11"/>
        <v>112</v>
      </c>
      <c r="K113" cm="1">
        <f t="array" ref="K113">INDEX(J113:J791,MATCH(1,INDEX((J113:J791&lt;&gt;"")*(J113:J791&lt;&gt;J113),0),0))</f>
        <v>128</v>
      </c>
      <c r="L113" s="1" t="s">
        <v>5421</v>
      </c>
      <c r="M113" s="1" t="s">
        <v>5422</v>
      </c>
    </row>
    <row r="114" spans="1:24" x14ac:dyDescent="0.25">
      <c r="A114">
        <v>12</v>
      </c>
      <c r="B114" t="b">
        <f t="shared" si="7"/>
        <v>0</v>
      </c>
      <c r="C114" t="b">
        <f t="shared" si="8"/>
        <v>0</v>
      </c>
      <c r="D114" t="b">
        <f t="shared" si="9"/>
        <v>0</v>
      </c>
      <c r="E114" t="str">
        <f t="shared" si="10"/>
        <v>$L$112:T$128</v>
      </c>
      <c r="F114" t="str" cm="1">
        <f t="array" aca="1" ref="F114" ca="1">IFERROR(IF(B114,INDEX(INDIRECT(E114),ROWS(INDIRECT(E114)),2),""),"")</f>
        <v/>
      </c>
      <c r="G114" t="str">
        <f t="shared" ca="1" si="12"/>
        <v>rg 7/11/14 TRANSPORMAX, C.A</v>
      </c>
      <c r="H114" t="str">
        <f t="shared" ca="1" si="13"/>
        <v/>
      </c>
      <c r="J114">
        <f t="shared" si="11"/>
        <v>112</v>
      </c>
      <c r="K114" cm="1">
        <f t="array" ref="K114">INDEX(J114:J791,MATCH(1,INDEX((J114:J791&lt;&gt;"")*(J114:J791&lt;&gt;J114),0),0))</f>
        <v>128</v>
      </c>
      <c r="L114" s="1" t="s">
        <v>5423</v>
      </c>
      <c r="M114" s="1" t="s">
        <v>5424</v>
      </c>
    </row>
    <row r="115" spans="1:24" x14ac:dyDescent="0.25">
      <c r="A115">
        <v>12</v>
      </c>
      <c r="B115" t="b">
        <f t="shared" si="7"/>
        <v>0</v>
      </c>
      <c r="C115" t="b">
        <f t="shared" si="8"/>
        <v>0</v>
      </c>
      <c r="D115" t="b">
        <f t="shared" si="9"/>
        <v>0</v>
      </c>
      <c r="E115" t="str">
        <f t="shared" si="10"/>
        <v>$L$112:T$128</v>
      </c>
      <c r="F115" t="str" cm="1">
        <f t="array" aca="1" ref="F115" ca="1">IFERROR(IF(B115,INDEX(INDIRECT(E115),ROWS(INDIRECT(E115)),2),""),"")</f>
        <v/>
      </c>
      <c r="G115" t="str">
        <f t="shared" ca="1" si="12"/>
        <v>rg 7/11/14 TRANSPORMAX, C.A</v>
      </c>
      <c r="H115" t="str">
        <f t="shared" ca="1" si="13"/>
        <v/>
      </c>
      <c r="J115">
        <f t="shared" si="11"/>
        <v>112</v>
      </c>
      <c r="K115" cm="1">
        <f t="array" ref="K115">INDEX(J115:J791,MATCH(1,INDEX((J115:J791&lt;&gt;"")*(J115:J791&lt;&gt;J115),0),0))</f>
        <v>128</v>
      </c>
      <c r="L115" s="1" t="s">
        <v>5423</v>
      </c>
      <c r="M115" s="1" t="s">
        <v>5425</v>
      </c>
    </row>
    <row r="116" spans="1:24" x14ac:dyDescent="0.25">
      <c r="A116">
        <v>12</v>
      </c>
      <c r="B116" t="b">
        <f t="shared" si="7"/>
        <v>0</v>
      </c>
      <c r="C116" t="b">
        <f t="shared" si="8"/>
        <v>0</v>
      </c>
      <c r="D116" t="b">
        <f t="shared" si="9"/>
        <v>0</v>
      </c>
      <c r="E116" t="str">
        <f t="shared" si="10"/>
        <v>$L$112:T$128</v>
      </c>
      <c r="F116" t="str" cm="1">
        <f t="array" aca="1" ref="F116" ca="1">IFERROR(IF(B116,INDEX(INDIRECT(E116),ROWS(INDIRECT(E116)),2),""),"")</f>
        <v/>
      </c>
      <c r="G116" t="str">
        <f t="shared" ca="1" si="12"/>
        <v>rg 7/11/14 TRANSPORMAX, C.A</v>
      </c>
      <c r="H116" t="str">
        <f t="shared" ca="1" si="13"/>
        <v/>
      </c>
      <c r="J116">
        <f t="shared" si="11"/>
        <v>112</v>
      </c>
      <c r="K116" cm="1">
        <f t="array" ref="K116">INDEX(J116:J791,MATCH(1,INDEX((J116:J791&lt;&gt;"")*(J116:J791&lt;&gt;J116),0),0))</f>
        <v>128</v>
      </c>
      <c r="L116" s="1" t="s">
        <v>5423</v>
      </c>
      <c r="M116" s="1" t="s">
        <v>5426</v>
      </c>
    </row>
    <row r="117" spans="1:24" x14ac:dyDescent="0.25">
      <c r="A117">
        <v>12</v>
      </c>
      <c r="B117" t="b">
        <f t="shared" si="7"/>
        <v>0</v>
      </c>
      <c r="C117" t="b">
        <f t="shared" si="8"/>
        <v>0</v>
      </c>
      <c r="D117" t="b">
        <f t="shared" si="9"/>
        <v>0</v>
      </c>
      <c r="E117" t="str">
        <f t="shared" si="10"/>
        <v>$L$112:T$128</v>
      </c>
      <c r="F117" t="str" cm="1">
        <f t="array" aca="1" ref="F117" ca="1">IFERROR(IF(B117,INDEX(INDIRECT(E117),ROWS(INDIRECT(E117)),2),""),"")</f>
        <v/>
      </c>
      <c r="G117" t="str">
        <f t="shared" ca="1" si="12"/>
        <v>rg 7/11/14 TRANSPORMAX, C.A</v>
      </c>
      <c r="H117" t="str">
        <f t="shared" ca="1" si="13"/>
        <v/>
      </c>
      <c r="J117">
        <f t="shared" si="11"/>
        <v>112</v>
      </c>
      <c r="K117" cm="1">
        <f t="array" ref="K117">INDEX(J117:J791,MATCH(1,INDEX((J117:J791&lt;&gt;"")*(J117:J791&lt;&gt;J117),0),0))</f>
        <v>128</v>
      </c>
      <c r="L117" s="1" t="s">
        <v>5427</v>
      </c>
      <c r="M117" s="1" t="s">
        <v>5428</v>
      </c>
      <c r="O117" s="1" t="s">
        <v>5429</v>
      </c>
      <c r="X117" t="e">
        <v>#N/A</v>
      </c>
    </row>
    <row r="118" spans="1:24" x14ac:dyDescent="0.25">
      <c r="A118">
        <v>12</v>
      </c>
      <c r="B118" t="b">
        <f t="shared" si="7"/>
        <v>0</v>
      </c>
      <c r="C118" t="b">
        <f t="shared" si="8"/>
        <v>0</v>
      </c>
      <c r="D118" t="b">
        <f t="shared" si="9"/>
        <v>0</v>
      </c>
      <c r="E118" t="str">
        <f t="shared" si="10"/>
        <v>$L$112:T$128</v>
      </c>
      <c r="F118" t="str" cm="1">
        <f t="array" aca="1" ref="F118" ca="1">IFERROR(IF(B118,INDEX(INDIRECT(E118),ROWS(INDIRECT(E118)),2),""),"")</f>
        <v/>
      </c>
      <c r="G118" t="str">
        <f t="shared" ca="1" si="12"/>
        <v>rg 7/11/14 TRANSPORMAX, C.A</v>
      </c>
      <c r="H118" t="str">
        <f t="shared" ca="1" si="13"/>
        <v/>
      </c>
      <c r="J118">
        <f t="shared" si="11"/>
        <v>112</v>
      </c>
      <c r="K118" cm="1">
        <f t="array" ref="K118">INDEX(J118:J791,MATCH(1,INDEX((J118:J791&lt;&gt;"")*(J118:J791&lt;&gt;J118),0),0))</f>
        <v>128</v>
      </c>
      <c r="L118" s="1" t="s">
        <v>5427</v>
      </c>
      <c r="M118" s="1" t="s">
        <v>5430</v>
      </c>
    </row>
    <row r="119" spans="1:24" x14ac:dyDescent="0.25">
      <c r="A119">
        <v>12</v>
      </c>
      <c r="B119" t="b">
        <f t="shared" si="7"/>
        <v>0</v>
      </c>
      <c r="C119" t="b">
        <f t="shared" si="8"/>
        <v>0</v>
      </c>
      <c r="D119" t="b">
        <f t="shared" si="9"/>
        <v>0</v>
      </c>
      <c r="E119" t="str">
        <f t="shared" si="10"/>
        <v>$L$112:T$128</v>
      </c>
      <c r="F119" t="str" cm="1">
        <f t="array" aca="1" ref="F119" ca="1">IFERROR(IF(B119,INDEX(INDIRECT(E119),ROWS(INDIRECT(E119)),2),""),"")</f>
        <v/>
      </c>
      <c r="G119" t="str">
        <f t="shared" ca="1" si="12"/>
        <v>rg 7/11/14 TRANSPORMAX, C.A</v>
      </c>
      <c r="H119" t="str">
        <f t="shared" ca="1" si="13"/>
        <v/>
      </c>
      <c r="J119">
        <f t="shared" si="11"/>
        <v>112</v>
      </c>
      <c r="K119" cm="1">
        <f t="array" ref="K119">INDEX(J119:J791,MATCH(1,INDEX((J119:J791&lt;&gt;"")*(J119:J791&lt;&gt;J119),0),0))</f>
        <v>128</v>
      </c>
      <c r="L119" s="1" t="s">
        <v>5427</v>
      </c>
      <c r="M119" s="1" t="s">
        <v>5431</v>
      </c>
    </row>
    <row r="120" spans="1:24" x14ac:dyDescent="0.25">
      <c r="A120">
        <v>12</v>
      </c>
      <c r="B120" t="b">
        <f t="shared" si="7"/>
        <v>0</v>
      </c>
      <c r="C120" t="b">
        <f t="shared" si="8"/>
        <v>0</v>
      </c>
      <c r="D120" t="b">
        <f t="shared" si="9"/>
        <v>0</v>
      </c>
      <c r="E120" t="str">
        <f t="shared" si="10"/>
        <v>$L$112:T$128</v>
      </c>
      <c r="F120" t="str" cm="1">
        <f t="array" aca="1" ref="F120" ca="1">IFERROR(IF(B120,INDEX(INDIRECT(E120),ROWS(INDIRECT(E120)),2),""),"")</f>
        <v/>
      </c>
      <c r="G120" t="str">
        <f t="shared" ca="1" si="12"/>
        <v>rg 7/11/14 TRANSPORMAX, C.A</v>
      </c>
      <c r="H120" t="str">
        <f t="shared" ca="1" si="13"/>
        <v/>
      </c>
      <c r="J120">
        <f t="shared" si="11"/>
        <v>112</v>
      </c>
      <c r="K120" cm="1">
        <f t="array" ref="K120">INDEX(J120:J791,MATCH(1,INDEX((J120:J791&lt;&gt;"")*(J120:J791&lt;&gt;J120),0),0))</f>
        <v>128</v>
      </c>
      <c r="L120" s="1" t="s">
        <v>5427</v>
      </c>
      <c r="M120" s="1" t="s">
        <v>5432</v>
      </c>
    </row>
    <row r="121" spans="1:24" x14ac:dyDescent="0.25">
      <c r="A121">
        <v>12</v>
      </c>
      <c r="B121" t="b">
        <f t="shared" si="7"/>
        <v>0</v>
      </c>
      <c r="C121" t="b">
        <f t="shared" si="8"/>
        <v>0</v>
      </c>
      <c r="D121" t="b">
        <f t="shared" si="9"/>
        <v>0</v>
      </c>
      <c r="E121" t="str">
        <f t="shared" si="10"/>
        <v>$L$112:T$128</v>
      </c>
      <c r="F121" t="str" cm="1">
        <f t="array" aca="1" ref="F121" ca="1">IFERROR(IF(B121,INDEX(INDIRECT(E121),ROWS(INDIRECT(E121)),2),""),"")</f>
        <v/>
      </c>
      <c r="G121" t="str">
        <f t="shared" ca="1" si="12"/>
        <v>rg 7/11/14 TRANSPORMAX, C.A</v>
      </c>
      <c r="H121" t="str">
        <f t="shared" ca="1" si="13"/>
        <v/>
      </c>
      <c r="J121">
        <f t="shared" si="11"/>
        <v>112</v>
      </c>
      <c r="K121" cm="1">
        <f t="array" ref="K121">INDEX(J121:J791,MATCH(1,INDEX((J121:J791&lt;&gt;"")*(J121:J791&lt;&gt;J121),0),0))</f>
        <v>128</v>
      </c>
      <c r="L121" s="1" t="s">
        <v>5427</v>
      </c>
      <c r="M121" s="1" t="s">
        <v>5433</v>
      </c>
      <c r="X121" t="e">
        <v>#N/A</v>
      </c>
    </row>
    <row r="122" spans="1:24" x14ac:dyDescent="0.25">
      <c r="A122">
        <v>12</v>
      </c>
      <c r="B122" t="b">
        <f t="shared" si="7"/>
        <v>0</v>
      </c>
      <c r="C122" t="b">
        <f t="shared" si="8"/>
        <v>0</v>
      </c>
      <c r="D122" t="b">
        <f t="shared" si="9"/>
        <v>0</v>
      </c>
      <c r="E122" t="str">
        <f t="shared" si="10"/>
        <v>$L$112:T$128</v>
      </c>
      <c r="F122" t="str" cm="1">
        <f t="array" aca="1" ref="F122" ca="1">IFERROR(IF(B122,INDEX(INDIRECT(E122),ROWS(INDIRECT(E122)),2),""),"")</f>
        <v/>
      </c>
      <c r="G122" t="str">
        <f t="shared" ca="1" si="12"/>
        <v>rg 7/11/14 TRANSPORMAX, C.A</v>
      </c>
      <c r="H122" t="str">
        <f t="shared" ca="1" si="13"/>
        <v/>
      </c>
      <c r="J122">
        <f t="shared" si="11"/>
        <v>112</v>
      </c>
      <c r="K122" cm="1">
        <f t="array" ref="K122">INDEX(J122:J791,MATCH(1,INDEX((J122:J791&lt;&gt;"")*(J122:J791&lt;&gt;J122),0),0))</f>
        <v>128</v>
      </c>
      <c r="L122" s="1" t="s">
        <v>5434</v>
      </c>
      <c r="M122" s="1" t="s">
        <v>5435</v>
      </c>
    </row>
    <row r="123" spans="1:24" x14ac:dyDescent="0.25">
      <c r="A123">
        <v>12</v>
      </c>
      <c r="B123" t="b">
        <f t="shared" si="7"/>
        <v>0</v>
      </c>
      <c r="C123" t="b">
        <f t="shared" si="8"/>
        <v>0</v>
      </c>
      <c r="D123" t="b">
        <f t="shared" si="9"/>
        <v>0</v>
      </c>
      <c r="E123" t="str">
        <f t="shared" si="10"/>
        <v>$L$112:T$128</v>
      </c>
      <c r="F123" t="str" cm="1">
        <f t="array" aca="1" ref="F123" ca="1">IFERROR(IF(B123,INDEX(INDIRECT(E123),ROWS(INDIRECT(E123)),2),""),"")</f>
        <v/>
      </c>
      <c r="G123" t="str">
        <f t="shared" ca="1" si="12"/>
        <v>rg 7/11/14 TRANSPORMAX, C.A</v>
      </c>
      <c r="H123" t="str">
        <f t="shared" ca="1" si="13"/>
        <v/>
      </c>
      <c r="J123">
        <f t="shared" si="11"/>
        <v>112</v>
      </c>
      <c r="K123" cm="1">
        <f t="array" ref="K123">INDEX(J123:J791,MATCH(1,INDEX((J123:J791&lt;&gt;"")*(J123:J791&lt;&gt;J123),0),0))</f>
        <v>128</v>
      </c>
      <c r="L123" s="1" t="s">
        <v>5436</v>
      </c>
      <c r="M123" s="1" t="s">
        <v>5437</v>
      </c>
    </row>
    <row r="124" spans="1:24" x14ac:dyDescent="0.25">
      <c r="A124">
        <v>12</v>
      </c>
      <c r="B124" t="b">
        <f t="shared" si="7"/>
        <v>0</v>
      </c>
      <c r="C124" t="b">
        <f t="shared" si="8"/>
        <v>0</v>
      </c>
      <c r="D124" t="b">
        <f t="shared" si="9"/>
        <v>0</v>
      </c>
      <c r="E124" t="str">
        <f t="shared" si="10"/>
        <v>$L$112:T$128</v>
      </c>
      <c r="F124" t="str" cm="1">
        <f t="array" aca="1" ref="F124" ca="1">IFERROR(IF(B124,INDEX(INDIRECT(E124),ROWS(INDIRECT(E124)),2),""),"")</f>
        <v/>
      </c>
      <c r="G124" t="str">
        <f t="shared" ca="1" si="12"/>
        <v>rg 7/11/14 TRANSPORMAX, C.A</v>
      </c>
      <c r="H124" t="str">
        <f t="shared" ca="1" si="13"/>
        <v/>
      </c>
      <c r="J124">
        <f t="shared" si="11"/>
        <v>112</v>
      </c>
      <c r="K124" cm="1">
        <f t="array" ref="K124">INDEX(J124:J791,MATCH(1,INDEX((J124:J791&lt;&gt;"")*(J124:J791&lt;&gt;J124),0),0))</f>
        <v>128</v>
      </c>
      <c r="L124" s="1" t="s">
        <v>5438</v>
      </c>
      <c r="M124" s="1" t="s">
        <v>5439</v>
      </c>
    </row>
    <row r="125" spans="1:24" x14ac:dyDescent="0.25">
      <c r="A125">
        <v>12</v>
      </c>
      <c r="B125" t="b">
        <f t="shared" si="7"/>
        <v>0</v>
      </c>
      <c r="C125" t="b">
        <f t="shared" si="8"/>
        <v>0</v>
      </c>
      <c r="D125" t="b">
        <f t="shared" si="9"/>
        <v>0</v>
      </c>
      <c r="E125" t="str">
        <f t="shared" si="10"/>
        <v>$L$112:T$128</v>
      </c>
      <c r="F125" t="str" cm="1">
        <f t="array" aca="1" ref="F125" ca="1">IFERROR(IF(B125,INDEX(INDIRECT(E125),ROWS(INDIRECT(E125)),2),""),"")</f>
        <v/>
      </c>
      <c r="G125" t="str">
        <f t="shared" ca="1" si="12"/>
        <v>rg 7/11/14 TRANSPORMAX, C.A</v>
      </c>
      <c r="H125" t="str">
        <f t="shared" ca="1" si="13"/>
        <v/>
      </c>
      <c r="J125">
        <f t="shared" si="11"/>
        <v>112</v>
      </c>
      <c r="K125" cm="1">
        <f t="array" ref="K125">INDEX(J125:J791,MATCH(1,INDEX((J125:J791&lt;&gt;"")*(J125:J791&lt;&gt;J125),0),0))</f>
        <v>128</v>
      </c>
      <c r="L125" s="1" t="s">
        <v>5440</v>
      </c>
      <c r="M125" s="1" t="s">
        <v>5334</v>
      </c>
    </row>
    <row r="126" spans="1:24" x14ac:dyDescent="0.25">
      <c r="A126">
        <v>12</v>
      </c>
      <c r="B126" t="b">
        <f t="shared" si="7"/>
        <v>0</v>
      </c>
      <c r="C126" t="b">
        <f t="shared" si="8"/>
        <v>0</v>
      </c>
      <c r="D126" t="b">
        <f t="shared" si="9"/>
        <v>0</v>
      </c>
      <c r="E126" t="str">
        <f t="shared" si="10"/>
        <v>$L$112:T$128</v>
      </c>
      <c r="F126" t="str" cm="1">
        <f t="array" aca="1" ref="F126" ca="1">IFERROR(IF(B126,INDEX(INDIRECT(E126),ROWS(INDIRECT(E126)),2),""),"")</f>
        <v/>
      </c>
      <c r="G126" t="str">
        <f t="shared" ca="1" si="12"/>
        <v>rg 7/11/14 TRANSPORMAX, C.A</v>
      </c>
      <c r="H126" t="str">
        <f t="shared" ca="1" si="13"/>
        <v/>
      </c>
      <c r="J126">
        <f t="shared" si="11"/>
        <v>112</v>
      </c>
      <c r="K126" cm="1">
        <f t="array" ref="K126">INDEX(J126:J791,MATCH(1,INDEX((J126:J791&lt;&gt;"")*(J126:J791&lt;&gt;J126),0),0))</f>
        <v>128</v>
      </c>
      <c r="L126" s="1" t="s">
        <v>5441</v>
      </c>
      <c r="O126" s="1" t="s">
        <v>306</v>
      </c>
    </row>
    <row r="127" spans="1:24" x14ac:dyDescent="0.25">
      <c r="A127">
        <v>12</v>
      </c>
      <c r="B127" t="b">
        <f t="shared" si="7"/>
        <v>0</v>
      </c>
      <c r="C127" t="b">
        <f t="shared" si="8"/>
        <v>1</v>
      </c>
      <c r="D127" t="b">
        <f t="shared" si="9"/>
        <v>0</v>
      </c>
      <c r="E127" t="str">
        <f t="shared" si="10"/>
        <v>$L$112:T$128</v>
      </c>
      <c r="F127" t="str" cm="1">
        <f t="array" aca="1" ref="F127" ca="1">IFERROR(IF(B127,INDEX(INDIRECT(E127),ROWS(INDIRECT(E127)),2),""),"")</f>
        <v/>
      </c>
      <c r="G127" t="str">
        <f t="shared" ca="1" si="12"/>
        <v>rg 7/11/14 TRANSPORMAX, C.A</v>
      </c>
      <c r="H127" t="str">
        <f t="shared" ca="1" si="13"/>
        <v/>
      </c>
      <c r="J127">
        <f t="shared" si="11"/>
        <v>112</v>
      </c>
      <c r="K127" cm="1">
        <f t="array" ref="K127">INDEX(J127:J791,MATCH(1,INDEX((J127:J791&lt;&gt;"")*(J127:J791&lt;&gt;J127),0),0))</f>
        <v>128</v>
      </c>
      <c r="M127" s="1" t="s">
        <v>26</v>
      </c>
      <c r="N127" s="1" t="s">
        <v>27</v>
      </c>
    </row>
    <row r="128" spans="1:24" x14ac:dyDescent="0.25">
      <c r="A128">
        <v>12</v>
      </c>
      <c r="B128" t="b">
        <f t="shared" si="7"/>
        <v>1</v>
      </c>
      <c r="C128" t="b">
        <f t="shared" si="8"/>
        <v>0</v>
      </c>
      <c r="D128" t="b">
        <f t="shared" si="9"/>
        <v>0</v>
      </c>
      <c r="E128" t="str">
        <f t="shared" si="10"/>
        <v>$L$128:T$138</v>
      </c>
      <c r="F128" t="str" cm="1">
        <f t="array" aca="1" ref="F128" ca="1">IFERROR(IF(B128,INDEX(INDIRECT(E128),ROWS(INDIRECT(E128)),2),""),"")</f>
        <v xml:space="preserve">IAI 1125 Astra </v>
      </c>
      <c r="G128" t="str">
        <f t="shared" ca="1" si="12"/>
        <v>rg 12/23/14 Actus Aviation Llc Napa CA APC</v>
      </c>
      <c r="H128" t="str">
        <f t="shared" ca="1" si="13"/>
        <v/>
      </c>
      <c r="J128">
        <f t="shared" si="11"/>
        <v>128</v>
      </c>
      <c r="K128" cm="1">
        <f t="array" ref="K128">INDEX(J128:J791,MATCH(1,INDEX((J128:J791&lt;&gt;"")*(J128:J791&lt;&gt;J128),0),0))</f>
        <v>138</v>
      </c>
      <c r="L128" s="1" t="s">
        <v>5442</v>
      </c>
      <c r="M128" s="1" t="s">
        <v>5278</v>
      </c>
      <c r="N128" s="1" t="s">
        <v>5443</v>
      </c>
      <c r="P128" s="1" t="s">
        <v>51</v>
      </c>
      <c r="S128" s="1" t="s">
        <v>5293</v>
      </c>
      <c r="X128" t="e">
        <v>#N/A</v>
      </c>
    </row>
    <row r="129" spans="1:24" x14ac:dyDescent="0.25">
      <c r="A129">
        <v>12</v>
      </c>
      <c r="B129" t="b">
        <f t="shared" si="7"/>
        <v>0</v>
      </c>
      <c r="C129" t="b">
        <f t="shared" si="8"/>
        <v>0</v>
      </c>
      <c r="D129" t="b">
        <f t="shared" si="9"/>
        <v>0</v>
      </c>
      <c r="E129" t="str">
        <f t="shared" si="10"/>
        <v>$L$128:T$138</v>
      </c>
      <c r="F129" t="str" cm="1">
        <f t="array" aca="1" ref="F129" ca="1">IFERROR(IF(B129,INDEX(INDIRECT(E129),ROWS(INDIRECT(E129)),2),""),"")</f>
        <v/>
      </c>
      <c r="G129" t="str">
        <f t="shared" ca="1" si="12"/>
        <v>rg 12/23/14 Actus Aviation Llc Napa CA APC</v>
      </c>
      <c r="H129" t="str">
        <f t="shared" ca="1" si="13"/>
        <v/>
      </c>
      <c r="J129">
        <f t="shared" si="11"/>
        <v>128</v>
      </c>
      <c r="K129" cm="1">
        <f t="array" ref="K129">INDEX(J129:J791,MATCH(1,INDEX((J129:J791&lt;&gt;"")*(J129:J791&lt;&gt;J129),0),0))</f>
        <v>138</v>
      </c>
      <c r="L129" s="1" t="s">
        <v>5444</v>
      </c>
      <c r="M129" s="1" t="s">
        <v>3336</v>
      </c>
    </row>
    <row r="130" spans="1:24" x14ac:dyDescent="0.25">
      <c r="A130">
        <v>12</v>
      </c>
      <c r="B130" t="b">
        <f t="shared" si="7"/>
        <v>0</v>
      </c>
      <c r="C130" t="b">
        <f t="shared" si="8"/>
        <v>0</v>
      </c>
      <c r="D130" t="b">
        <f t="shared" si="9"/>
        <v>0</v>
      </c>
      <c r="E130" t="str">
        <f t="shared" si="10"/>
        <v>$L$128:T$138</v>
      </c>
      <c r="F130" t="str" cm="1">
        <f t="array" aca="1" ref="F130" ca="1">IFERROR(IF(B130,INDEX(INDIRECT(E130),ROWS(INDIRECT(E130)),2),""),"")</f>
        <v/>
      </c>
      <c r="G130" t="str">
        <f t="shared" ca="1" si="12"/>
        <v>rg 12/23/14 Actus Aviation Llc Napa CA APC</v>
      </c>
      <c r="H130" t="str">
        <f t="shared" ca="1" si="13"/>
        <v/>
      </c>
      <c r="J130">
        <f t="shared" si="11"/>
        <v>128</v>
      </c>
      <c r="K130" cm="1">
        <f t="array" ref="K130">INDEX(J130:J791,MATCH(1,INDEX((J130:J791&lt;&gt;"")*(J130:J791&lt;&gt;J130),0),0))</f>
        <v>138</v>
      </c>
      <c r="L130" s="1" t="s">
        <v>5442</v>
      </c>
      <c r="M130" s="1" t="s">
        <v>5445</v>
      </c>
    </row>
    <row r="131" spans="1:24" x14ac:dyDescent="0.25">
      <c r="A131">
        <v>12</v>
      </c>
      <c r="B131" t="b">
        <f t="shared" ref="B131:B194" si="14">AND(E131&lt;&gt;E130,LEFT(L131,LEN("registry("))&lt;&gt;"registry(")</f>
        <v>0</v>
      </c>
      <c r="C131" t="b">
        <f t="shared" ref="C131:C194" si="15">NOT(LEN(N131)=LEN(SUBSTITUTE(N131,"comment - update","")))</f>
        <v>0</v>
      </c>
      <c r="D131" t="b">
        <f t="shared" ref="D131:D194" si="16">NOT(LEN(L131)=LEN(SUBSTITUTE(L131,"modeS(24bit)","")))</f>
        <v>0</v>
      </c>
      <c r="E131" t="str">
        <f t="shared" ref="E131:E194" si="17">"$"&amp;SUBSTITUTE(ADDRESS(1,COLUMN($L$1),4),1,"")&amp;"$"&amp;J131&amp;":"&amp;SUBSTITUTE(ADDRESS(1,COLUMN($T$1),4),1,"")&amp;"$"&amp;K131</f>
        <v>$L$128:T$138</v>
      </c>
      <c r="F131" t="str" cm="1">
        <f t="array" aca="1" ref="F131" ca="1">IFERROR(IF(B131,INDEX(INDIRECT(E131),ROWS(INDIRECT(E131)),2),""),"")</f>
        <v/>
      </c>
      <c r="G131" t="str">
        <f t="shared" ca="1" si="12"/>
        <v>rg 12/23/14 Actus Aviation Llc Napa CA APC</v>
      </c>
      <c r="H131" t="str">
        <f t="shared" ca="1" si="13"/>
        <v/>
      </c>
      <c r="J131">
        <f t="shared" ref="J131:J194" si="18">IF(C130,ROW(C131),IF(D130,ROW(C131),J130))</f>
        <v>128</v>
      </c>
      <c r="K131" cm="1">
        <f t="array" ref="K131">INDEX(J131:J791,MATCH(1,INDEX((J131:J791&lt;&gt;"")*(J131:J791&lt;&gt;J131),0),0))</f>
        <v>138</v>
      </c>
      <c r="L131" s="1" t="s">
        <v>5442</v>
      </c>
      <c r="M131" s="1" t="s">
        <v>5446</v>
      </c>
    </row>
    <row r="132" spans="1:24" x14ac:dyDescent="0.25">
      <c r="A132">
        <v>12</v>
      </c>
      <c r="B132" t="b">
        <f t="shared" si="14"/>
        <v>0</v>
      </c>
      <c r="C132" t="b">
        <f t="shared" si="15"/>
        <v>0</v>
      </c>
      <c r="D132" t="b">
        <f t="shared" si="16"/>
        <v>0</v>
      </c>
      <c r="E132" t="str">
        <f t="shared" si="17"/>
        <v>$L$128:T$138</v>
      </c>
      <c r="F132" t="str" cm="1">
        <f t="array" aca="1" ref="F132" ca="1">IFERROR(IF(B132,INDEX(INDIRECT(E132),ROWS(INDIRECT(E132)),2),""),"")</f>
        <v/>
      </c>
      <c r="G132" t="str">
        <f t="shared" ca="1" si="12"/>
        <v>rg 12/23/14 Actus Aviation Llc Napa CA APC</v>
      </c>
      <c r="H132" t="str">
        <f t="shared" ca="1" si="13"/>
        <v/>
      </c>
      <c r="J132">
        <f t="shared" si="18"/>
        <v>128</v>
      </c>
      <c r="K132" cm="1">
        <f t="array" ref="K132">INDEX(J132:J791,MATCH(1,INDEX((J132:J791&lt;&gt;"")*(J132:J791&lt;&gt;J132),0),0))</f>
        <v>138</v>
      </c>
      <c r="L132" s="1" t="s">
        <v>5442</v>
      </c>
      <c r="M132" s="1" t="s">
        <v>5447</v>
      </c>
      <c r="X132" t="e">
        <v>#N/A</v>
      </c>
    </row>
    <row r="133" spans="1:24" x14ac:dyDescent="0.25">
      <c r="A133">
        <v>12</v>
      </c>
      <c r="B133" t="b">
        <f t="shared" si="14"/>
        <v>0</v>
      </c>
      <c r="C133" t="b">
        <f t="shared" si="15"/>
        <v>0</v>
      </c>
      <c r="D133" t="b">
        <f t="shared" si="16"/>
        <v>0</v>
      </c>
      <c r="E133" t="str">
        <f t="shared" si="17"/>
        <v>$L$128:T$138</v>
      </c>
      <c r="F133" t="str" cm="1">
        <f t="array" aca="1" ref="F133" ca="1">IFERROR(IF(B133,INDEX(INDIRECT(E133),ROWS(INDIRECT(E133)),2),""),"")</f>
        <v/>
      </c>
      <c r="G133" t="str">
        <f t="shared" ca="1" si="12"/>
        <v>rg 12/23/14 Actus Aviation Llc Napa CA APC</v>
      </c>
      <c r="H133" t="str">
        <f t="shared" ca="1" si="13"/>
        <v/>
      </c>
      <c r="J133">
        <f t="shared" si="18"/>
        <v>128</v>
      </c>
      <c r="K133" cm="1">
        <f t="array" ref="K133">INDEX(J133:J791,MATCH(1,INDEX((J133:J791&lt;&gt;"")*(J133:J791&lt;&gt;J133),0),0))</f>
        <v>138</v>
      </c>
      <c r="L133" s="1" t="s">
        <v>5448</v>
      </c>
      <c r="M133" s="1" t="s">
        <v>5449</v>
      </c>
    </row>
    <row r="134" spans="1:24" x14ac:dyDescent="0.25">
      <c r="A134">
        <v>12</v>
      </c>
      <c r="B134" t="b">
        <f t="shared" si="14"/>
        <v>0</v>
      </c>
      <c r="C134" t="b">
        <f t="shared" si="15"/>
        <v>0</v>
      </c>
      <c r="D134" t="b">
        <f t="shared" si="16"/>
        <v>0</v>
      </c>
      <c r="E134" t="str">
        <f t="shared" si="17"/>
        <v>$L$128:T$138</v>
      </c>
      <c r="F134" t="str" cm="1">
        <f t="array" aca="1" ref="F134" ca="1">IFERROR(IF(B134,INDEX(INDIRECT(E134),ROWS(INDIRECT(E134)),2),""),"")</f>
        <v/>
      </c>
      <c r="G134" t="str">
        <f t="shared" ca="1" si="12"/>
        <v>rg 12/23/14 Actus Aviation Llc Napa CA APC</v>
      </c>
      <c r="H134" t="str">
        <f t="shared" ca="1" si="13"/>
        <v/>
      </c>
      <c r="J134">
        <f t="shared" si="18"/>
        <v>128</v>
      </c>
      <c r="K134" cm="1">
        <f t="array" ref="K134">INDEX(J134:J791,MATCH(1,INDEX((J134:J791&lt;&gt;"")*(J134:J791&lt;&gt;J134),0),0))</f>
        <v>138</v>
      </c>
      <c r="L134" s="1" t="s">
        <v>5448</v>
      </c>
      <c r="M134" s="1" t="s">
        <v>5450</v>
      </c>
    </row>
    <row r="135" spans="1:24" x14ac:dyDescent="0.25">
      <c r="A135">
        <v>12</v>
      </c>
      <c r="B135" t="b">
        <f t="shared" si="14"/>
        <v>0</v>
      </c>
      <c r="C135" t="b">
        <f t="shared" si="15"/>
        <v>0</v>
      </c>
      <c r="D135" t="b">
        <f t="shared" si="16"/>
        <v>0</v>
      </c>
      <c r="E135" t="str">
        <f t="shared" si="17"/>
        <v>$L$128:T$138</v>
      </c>
      <c r="F135" t="str" cm="1">
        <f t="array" aca="1" ref="F135" ca="1">IFERROR(IF(B135,INDEX(INDIRECT(E135),ROWS(INDIRECT(E135)),2),""),"")</f>
        <v/>
      </c>
      <c r="G135" t="str">
        <f t="shared" ca="1" si="12"/>
        <v>rg 12/23/14 Actus Aviation Llc Napa CA APC</v>
      </c>
      <c r="H135" t="str">
        <f t="shared" ca="1" si="13"/>
        <v/>
      </c>
      <c r="J135">
        <f t="shared" si="18"/>
        <v>128</v>
      </c>
      <c r="K135" cm="1">
        <f t="array" ref="K135">INDEX(J135:J791,MATCH(1,INDEX((J135:J791&lt;&gt;"")*(J135:J791&lt;&gt;J135),0),0))</f>
        <v>138</v>
      </c>
      <c r="L135" s="1" t="s">
        <v>5451</v>
      </c>
      <c r="M135" s="1" t="s">
        <v>5452</v>
      </c>
    </row>
    <row r="136" spans="1:24" x14ac:dyDescent="0.25">
      <c r="A136">
        <v>12</v>
      </c>
      <c r="B136" t="b">
        <f t="shared" si="14"/>
        <v>0</v>
      </c>
      <c r="C136" t="b">
        <f t="shared" si="15"/>
        <v>0</v>
      </c>
      <c r="D136" t="b">
        <f t="shared" si="16"/>
        <v>0</v>
      </c>
      <c r="E136" t="str">
        <f t="shared" si="17"/>
        <v>$L$128:T$138</v>
      </c>
      <c r="F136" t="str" cm="1">
        <f t="array" aca="1" ref="F136" ca="1">IFERROR(IF(B136,INDEX(INDIRECT(E136),ROWS(INDIRECT(E136)),2),""),"")</f>
        <v/>
      </c>
      <c r="G136" t="str">
        <f t="shared" ca="1" si="12"/>
        <v>rg 12/23/14 Actus Aviation Llc Napa CA APC</v>
      </c>
      <c r="H136" t="str">
        <f t="shared" ca="1" si="13"/>
        <v/>
      </c>
      <c r="J136">
        <f t="shared" si="18"/>
        <v>128</v>
      </c>
      <c r="K136" cm="1">
        <f t="array" ref="K136">INDEX(J136:J791,MATCH(1,INDEX((J136:J791&lt;&gt;"")*(J136:J791&lt;&gt;J136),0),0))</f>
        <v>138</v>
      </c>
      <c r="L136" s="1" t="s">
        <v>5453</v>
      </c>
      <c r="O136" s="1" t="s">
        <v>306</v>
      </c>
    </row>
    <row r="137" spans="1:24" x14ac:dyDescent="0.25">
      <c r="A137">
        <v>12</v>
      </c>
      <c r="B137" t="b">
        <f t="shared" si="14"/>
        <v>0</v>
      </c>
      <c r="C137" t="b">
        <f t="shared" si="15"/>
        <v>1</v>
      </c>
      <c r="D137" t="b">
        <f t="shared" si="16"/>
        <v>0</v>
      </c>
      <c r="E137" t="str">
        <f t="shared" si="17"/>
        <v>$L$128:T$138</v>
      </c>
      <c r="F137" t="str" cm="1">
        <f t="array" aca="1" ref="F137" ca="1">IFERROR(IF(B137,INDEX(INDIRECT(E137),ROWS(INDIRECT(E137)),2),""),"")</f>
        <v/>
      </c>
      <c r="G137" t="str">
        <f t="shared" ca="1" si="12"/>
        <v>rg 12/23/14 Actus Aviation Llc Napa CA APC</v>
      </c>
      <c r="H137" t="str">
        <f t="shared" ca="1" si="13"/>
        <v/>
      </c>
      <c r="J137">
        <f t="shared" si="18"/>
        <v>128</v>
      </c>
      <c r="K137" cm="1">
        <f t="array" ref="K137">INDEX(J137:J791,MATCH(1,INDEX((J137:J791&lt;&gt;"")*(J137:J791&lt;&gt;J137),0),0))</f>
        <v>138</v>
      </c>
      <c r="M137" s="1" t="s">
        <v>26</v>
      </c>
      <c r="N137" s="1" t="s">
        <v>27</v>
      </c>
    </row>
    <row r="138" spans="1:24" x14ac:dyDescent="0.25">
      <c r="A138">
        <v>12</v>
      </c>
      <c r="B138" t="b">
        <f t="shared" si="14"/>
        <v>1</v>
      </c>
      <c r="C138" t="b">
        <f t="shared" si="15"/>
        <v>0</v>
      </c>
      <c r="D138" t="b">
        <f t="shared" si="16"/>
        <v>0</v>
      </c>
      <c r="E138" t="str">
        <f t="shared" si="17"/>
        <v>$L$138:T$157</v>
      </c>
      <c r="F138" t="str" cm="1">
        <f t="array" aca="1" ref="F138" ca="1">IFERROR(IF(B138,INDEX(INDIRECT(E138),ROWS(INDIRECT(E138)),2),""),"")</f>
        <v xml:space="preserve">IAI 1125 Astra </v>
      </c>
      <c r="G138" t="str">
        <f t="shared" ca="1" si="12"/>
        <v>Hanshauf LLC Honeoye Falls NY bought 7/19/17</v>
      </c>
      <c r="H138" t="str">
        <f t="shared" ca="1" si="13"/>
        <v/>
      </c>
      <c r="J138">
        <f t="shared" si="18"/>
        <v>138</v>
      </c>
      <c r="K138" cm="1">
        <f t="array" ref="K138">INDEX(J138:J791,MATCH(1,INDEX((J138:J791&lt;&gt;"")*(J138:J791&lt;&gt;J138),0),0))</f>
        <v>157</v>
      </c>
      <c r="L138" s="1" t="s">
        <v>5454</v>
      </c>
      <c r="M138" s="1" t="s">
        <v>5278</v>
      </c>
      <c r="N138" s="1" t="s">
        <v>5455</v>
      </c>
      <c r="P138" s="1" t="s">
        <v>51</v>
      </c>
      <c r="S138" s="1" t="s">
        <v>5456</v>
      </c>
    </row>
    <row r="139" spans="1:24" x14ac:dyDescent="0.25">
      <c r="A139">
        <v>12</v>
      </c>
      <c r="B139" t="b">
        <f t="shared" si="14"/>
        <v>0</v>
      </c>
      <c r="C139" t="b">
        <f t="shared" si="15"/>
        <v>0</v>
      </c>
      <c r="D139" t="b">
        <f t="shared" si="16"/>
        <v>0</v>
      </c>
      <c r="E139" t="str">
        <f t="shared" si="17"/>
        <v>$L$138:T$157</v>
      </c>
      <c r="F139" t="str" cm="1">
        <f t="array" aca="1" ref="F139" ca="1">IFERROR(IF(B139,INDEX(INDIRECT(E139),ROWS(INDIRECT(E139)),2),""),"")</f>
        <v/>
      </c>
      <c r="G139" t="str">
        <f t="shared" ca="1" si="12"/>
        <v>Hanshauf LLC Honeoye Falls NY bought 7/19/17</v>
      </c>
      <c r="H139" t="str">
        <f t="shared" ca="1" si="13"/>
        <v/>
      </c>
      <c r="J139">
        <f t="shared" si="18"/>
        <v>138</v>
      </c>
      <c r="K139" cm="1">
        <f t="array" ref="K139">INDEX(J139:J791,MATCH(1,INDEX((J139:J791&lt;&gt;"")*(J139:J791&lt;&gt;J139),0),0))</f>
        <v>157</v>
      </c>
      <c r="L139" s="1" t="s">
        <v>5457</v>
      </c>
      <c r="X139" t="e">
        <v>#N/A</v>
      </c>
    </row>
    <row r="140" spans="1:24" x14ac:dyDescent="0.25">
      <c r="A140">
        <v>12</v>
      </c>
      <c r="B140" t="b">
        <f t="shared" si="14"/>
        <v>0</v>
      </c>
      <c r="C140" t="b">
        <f t="shared" si="15"/>
        <v>0</v>
      </c>
      <c r="D140" t="b">
        <f t="shared" si="16"/>
        <v>0</v>
      </c>
      <c r="E140" t="str">
        <f t="shared" si="17"/>
        <v>$L$138:T$157</v>
      </c>
      <c r="F140" t="str" cm="1">
        <f t="array" aca="1" ref="F140" ca="1">IFERROR(IF(B140,INDEX(INDIRECT(E140),ROWS(INDIRECT(E140)),2),""),"")</f>
        <v/>
      </c>
      <c r="G140" t="str">
        <f t="shared" ca="1" si="12"/>
        <v>Hanshauf LLC Honeoye Falls NY bought 7/19/17</v>
      </c>
      <c r="H140" t="str">
        <f t="shared" ca="1" si="13"/>
        <v/>
      </c>
      <c r="J140">
        <f t="shared" si="18"/>
        <v>138</v>
      </c>
      <c r="K140" cm="1">
        <f t="array" ref="K140">INDEX(J140:J791,MATCH(1,INDEX((J140:J791&lt;&gt;"")*(J140:J791&lt;&gt;J140),0),0))</f>
        <v>157</v>
      </c>
      <c r="L140" s="1" t="s">
        <v>5454</v>
      </c>
      <c r="M140" s="1" t="s">
        <v>5458</v>
      </c>
    </row>
    <row r="141" spans="1:24" x14ac:dyDescent="0.25">
      <c r="A141">
        <v>12</v>
      </c>
      <c r="B141" t="b">
        <f t="shared" si="14"/>
        <v>0</v>
      </c>
      <c r="C141" t="b">
        <f t="shared" si="15"/>
        <v>0</v>
      </c>
      <c r="D141" t="b">
        <f t="shared" si="16"/>
        <v>0</v>
      </c>
      <c r="E141" t="str">
        <f t="shared" si="17"/>
        <v>$L$138:T$157</v>
      </c>
      <c r="F141" t="str" cm="1">
        <f t="array" aca="1" ref="F141" ca="1">IFERROR(IF(B141,INDEX(INDIRECT(E141),ROWS(INDIRECT(E141)),2),""),"")</f>
        <v/>
      </c>
      <c r="G141" t="str">
        <f t="shared" ca="1" si="12"/>
        <v>Hanshauf LLC Honeoye Falls NY bought 7/19/17</v>
      </c>
      <c r="H141" t="str">
        <f t="shared" ca="1" si="13"/>
        <v/>
      </c>
      <c r="J141">
        <f t="shared" si="18"/>
        <v>138</v>
      </c>
      <c r="K141" cm="1">
        <f t="array" ref="K141">INDEX(J141:J791,MATCH(1,INDEX((J141:J791&lt;&gt;"")*(J141:J791&lt;&gt;J141),0),0))</f>
        <v>157</v>
      </c>
      <c r="L141" s="1" t="s">
        <v>5459</v>
      </c>
      <c r="M141" s="1" t="s">
        <v>5460</v>
      </c>
    </row>
    <row r="142" spans="1:24" x14ac:dyDescent="0.25">
      <c r="A142">
        <v>12</v>
      </c>
      <c r="B142" t="b">
        <f t="shared" si="14"/>
        <v>0</v>
      </c>
      <c r="C142" t="b">
        <f t="shared" si="15"/>
        <v>0</v>
      </c>
      <c r="D142" t="b">
        <f t="shared" si="16"/>
        <v>0</v>
      </c>
      <c r="E142" t="str">
        <f t="shared" si="17"/>
        <v>$L$138:T$157</v>
      </c>
      <c r="F142" t="str" cm="1">
        <f t="array" aca="1" ref="F142" ca="1">IFERROR(IF(B142,INDEX(INDIRECT(E142),ROWS(INDIRECT(E142)),2),""),"")</f>
        <v/>
      </c>
      <c r="G142" t="str">
        <f t="shared" ref="G142:G205" ca="1" si="19">INDEX(INDIRECT(E142),2,1)</f>
        <v>Hanshauf LLC Honeoye Falls NY bought 7/19/17</v>
      </c>
      <c r="H142" t="str">
        <f t="shared" ref="H142:H205" ca="1" si="20">IF(LEN(INDEX(INDIRECT(E142),1,7))=0,"",INDEX(INDIRECT(E142),1,7))</f>
        <v/>
      </c>
      <c r="J142">
        <f t="shared" si="18"/>
        <v>138</v>
      </c>
      <c r="K142" cm="1">
        <f t="array" ref="K142">INDEX(J142:J791,MATCH(1,INDEX((J142:J791&lt;&gt;"")*(J142:J791&lt;&gt;J142),0),0))</f>
        <v>157</v>
      </c>
      <c r="L142" s="1" t="s">
        <v>5461</v>
      </c>
      <c r="M142" s="1" t="s">
        <v>5462</v>
      </c>
    </row>
    <row r="143" spans="1:24" x14ac:dyDescent="0.25">
      <c r="A143">
        <v>12</v>
      </c>
      <c r="B143" t="b">
        <f t="shared" si="14"/>
        <v>0</v>
      </c>
      <c r="C143" t="b">
        <f t="shared" si="15"/>
        <v>0</v>
      </c>
      <c r="D143" t="b">
        <f t="shared" si="16"/>
        <v>0</v>
      </c>
      <c r="E143" t="str">
        <f t="shared" si="17"/>
        <v>$L$138:T$157</v>
      </c>
      <c r="F143" t="str" cm="1">
        <f t="array" aca="1" ref="F143" ca="1">IFERROR(IF(B143,INDEX(INDIRECT(E143),ROWS(INDIRECT(E143)),2),""),"")</f>
        <v/>
      </c>
      <c r="G143" t="str">
        <f t="shared" ca="1" si="19"/>
        <v>Hanshauf LLC Honeoye Falls NY bought 7/19/17</v>
      </c>
      <c r="H143" t="str">
        <f t="shared" ca="1" si="20"/>
        <v/>
      </c>
      <c r="J143">
        <f t="shared" si="18"/>
        <v>138</v>
      </c>
      <c r="K143" cm="1">
        <f t="array" ref="K143">INDEX(J143:J791,MATCH(1,INDEX((J143:J791&lt;&gt;"")*(J143:J791&lt;&gt;J143),0),0))</f>
        <v>157</v>
      </c>
      <c r="L143" s="1" t="s">
        <v>5461</v>
      </c>
      <c r="M143" s="1" t="s">
        <v>5463</v>
      </c>
    </row>
    <row r="144" spans="1:24" x14ac:dyDescent="0.25">
      <c r="A144">
        <v>12</v>
      </c>
      <c r="B144" t="b">
        <f t="shared" si="14"/>
        <v>0</v>
      </c>
      <c r="C144" t="b">
        <f t="shared" si="15"/>
        <v>0</v>
      </c>
      <c r="D144" t="b">
        <f t="shared" si="16"/>
        <v>0</v>
      </c>
      <c r="E144" t="str">
        <f t="shared" si="17"/>
        <v>$L$138:T$157</v>
      </c>
      <c r="F144" t="str" cm="1">
        <f t="array" aca="1" ref="F144" ca="1">IFERROR(IF(B144,INDEX(INDIRECT(E144),ROWS(INDIRECT(E144)),2),""),"")</f>
        <v/>
      </c>
      <c r="G144" t="str">
        <f t="shared" ca="1" si="19"/>
        <v>Hanshauf LLC Honeoye Falls NY bought 7/19/17</v>
      </c>
      <c r="H144" t="str">
        <f t="shared" ca="1" si="20"/>
        <v/>
      </c>
      <c r="J144">
        <f t="shared" si="18"/>
        <v>138</v>
      </c>
      <c r="K144" cm="1">
        <f t="array" ref="K144">INDEX(J144:J791,MATCH(1,INDEX((J144:J791&lt;&gt;"")*(J144:J791&lt;&gt;J144),0),0))</f>
        <v>157</v>
      </c>
      <c r="L144" s="1" t="s">
        <v>5461</v>
      </c>
      <c r="M144" s="1" t="s">
        <v>5464</v>
      </c>
    </row>
    <row r="145" spans="1:24" x14ac:dyDescent="0.25">
      <c r="A145">
        <v>12</v>
      </c>
      <c r="B145" t="b">
        <f t="shared" si="14"/>
        <v>0</v>
      </c>
      <c r="C145" t="b">
        <f t="shared" si="15"/>
        <v>0</v>
      </c>
      <c r="D145" t="b">
        <f t="shared" si="16"/>
        <v>0</v>
      </c>
      <c r="E145" t="str">
        <f t="shared" si="17"/>
        <v>$L$138:T$157</v>
      </c>
      <c r="F145" t="str" cm="1">
        <f t="array" aca="1" ref="F145" ca="1">IFERROR(IF(B145,INDEX(INDIRECT(E145),ROWS(INDIRECT(E145)),2),""),"")</f>
        <v/>
      </c>
      <c r="G145" t="str">
        <f t="shared" ca="1" si="19"/>
        <v>Hanshauf LLC Honeoye Falls NY bought 7/19/17</v>
      </c>
      <c r="H145" t="str">
        <f t="shared" ca="1" si="20"/>
        <v/>
      </c>
      <c r="J145">
        <f t="shared" si="18"/>
        <v>138</v>
      </c>
      <c r="K145" cm="1">
        <f t="array" ref="K145">INDEX(J145:J791,MATCH(1,INDEX((J145:J791&lt;&gt;"")*(J145:J791&lt;&gt;J145),0),0))</f>
        <v>157</v>
      </c>
      <c r="L145" s="1" t="s">
        <v>5461</v>
      </c>
      <c r="M145" s="1" t="s">
        <v>5465</v>
      </c>
      <c r="X145" t="e">
        <v>#N/A</v>
      </c>
    </row>
    <row r="146" spans="1:24" x14ac:dyDescent="0.25">
      <c r="A146">
        <v>12</v>
      </c>
      <c r="B146" t="b">
        <f t="shared" si="14"/>
        <v>0</v>
      </c>
      <c r="C146" t="b">
        <f t="shared" si="15"/>
        <v>0</v>
      </c>
      <c r="D146" t="b">
        <f t="shared" si="16"/>
        <v>0</v>
      </c>
      <c r="E146" t="str">
        <f t="shared" si="17"/>
        <v>$L$138:T$157</v>
      </c>
      <c r="F146" t="str" cm="1">
        <f t="array" aca="1" ref="F146" ca="1">IFERROR(IF(B146,INDEX(INDIRECT(E146),ROWS(INDIRECT(E146)),2),""),"")</f>
        <v/>
      </c>
      <c r="G146" t="str">
        <f t="shared" ca="1" si="19"/>
        <v>Hanshauf LLC Honeoye Falls NY bought 7/19/17</v>
      </c>
      <c r="H146" t="str">
        <f t="shared" ca="1" si="20"/>
        <v/>
      </c>
      <c r="J146">
        <f t="shared" si="18"/>
        <v>138</v>
      </c>
      <c r="K146" cm="1">
        <f t="array" ref="K146">INDEX(J146:J791,MATCH(1,INDEX((J146:J791&lt;&gt;"")*(J146:J791&lt;&gt;J146),0),0))</f>
        <v>157</v>
      </c>
      <c r="L146" s="1" t="s">
        <v>5466</v>
      </c>
      <c r="M146" s="1" t="s">
        <v>5467</v>
      </c>
    </row>
    <row r="147" spans="1:24" x14ac:dyDescent="0.25">
      <c r="A147">
        <v>12</v>
      </c>
      <c r="B147" t="b">
        <f t="shared" si="14"/>
        <v>0</v>
      </c>
      <c r="C147" t="b">
        <f t="shared" si="15"/>
        <v>0</v>
      </c>
      <c r="D147" t="b">
        <f t="shared" si="16"/>
        <v>0</v>
      </c>
      <c r="E147" t="str">
        <f t="shared" si="17"/>
        <v>$L$138:T$157</v>
      </c>
      <c r="F147" t="str" cm="1">
        <f t="array" aca="1" ref="F147" ca="1">IFERROR(IF(B147,INDEX(INDIRECT(E147),ROWS(INDIRECT(E147)),2),""),"")</f>
        <v/>
      </c>
      <c r="G147" t="str">
        <f t="shared" ca="1" si="19"/>
        <v>Hanshauf LLC Honeoye Falls NY bought 7/19/17</v>
      </c>
      <c r="H147" t="str">
        <f t="shared" ca="1" si="20"/>
        <v/>
      </c>
      <c r="J147">
        <f t="shared" si="18"/>
        <v>138</v>
      </c>
      <c r="K147" cm="1">
        <f t="array" ref="K147">INDEX(J147:J791,MATCH(1,INDEX((J147:J791&lt;&gt;"")*(J147:J791&lt;&gt;J147),0),0))</f>
        <v>157</v>
      </c>
      <c r="L147" s="1" t="s">
        <v>5466</v>
      </c>
      <c r="M147" s="1" t="s">
        <v>5468</v>
      </c>
    </row>
    <row r="148" spans="1:24" x14ac:dyDescent="0.25">
      <c r="A148">
        <v>12</v>
      </c>
      <c r="B148" t="b">
        <f t="shared" si="14"/>
        <v>0</v>
      </c>
      <c r="C148" t="b">
        <f t="shared" si="15"/>
        <v>0</v>
      </c>
      <c r="D148" t="b">
        <f t="shared" si="16"/>
        <v>0</v>
      </c>
      <c r="E148" t="str">
        <f t="shared" si="17"/>
        <v>$L$138:T$157</v>
      </c>
      <c r="F148" t="str" cm="1">
        <f t="array" aca="1" ref="F148" ca="1">IFERROR(IF(B148,INDEX(INDIRECT(E148),ROWS(INDIRECT(E148)),2),""),"")</f>
        <v/>
      </c>
      <c r="G148" t="str">
        <f t="shared" ca="1" si="19"/>
        <v>Hanshauf LLC Honeoye Falls NY bought 7/19/17</v>
      </c>
      <c r="H148" t="str">
        <f t="shared" ca="1" si="20"/>
        <v/>
      </c>
      <c r="J148">
        <f t="shared" si="18"/>
        <v>138</v>
      </c>
      <c r="K148" cm="1">
        <f t="array" ref="K148">INDEX(J148:J791,MATCH(1,INDEX((J148:J791&lt;&gt;"")*(J148:J791&lt;&gt;J148),0),0))</f>
        <v>157</v>
      </c>
      <c r="L148" s="1" t="s">
        <v>5466</v>
      </c>
      <c r="M148" s="1" t="s">
        <v>5469</v>
      </c>
    </row>
    <row r="149" spans="1:24" x14ac:dyDescent="0.25">
      <c r="A149">
        <v>12</v>
      </c>
      <c r="B149" t="b">
        <f t="shared" si="14"/>
        <v>0</v>
      </c>
      <c r="C149" t="b">
        <f t="shared" si="15"/>
        <v>0</v>
      </c>
      <c r="D149" t="b">
        <f t="shared" si="16"/>
        <v>0</v>
      </c>
      <c r="E149" t="str">
        <f t="shared" si="17"/>
        <v>$L$138:T$157</v>
      </c>
      <c r="F149" t="str" cm="1">
        <f t="array" aca="1" ref="F149" ca="1">IFERROR(IF(B149,INDEX(INDIRECT(E149),ROWS(INDIRECT(E149)),2),""),"")</f>
        <v/>
      </c>
      <c r="G149" t="str">
        <f t="shared" ca="1" si="19"/>
        <v>Hanshauf LLC Honeoye Falls NY bought 7/19/17</v>
      </c>
      <c r="H149" t="str">
        <f t="shared" ca="1" si="20"/>
        <v/>
      </c>
      <c r="J149">
        <f t="shared" si="18"/>
        <v>138</v>
      </c>
      <c r="K149" cm="1">
        <f t="array" ref="K149">INDEX(J149:J791,MATCH(1,INDEX((J149:J791&lt;&gt;"")*(J149:J791&lt;&gt;J149),0),0))</f>
        <v>157</v>
      </c>
      <c r="L149" s="1" t="s">
        <v>5466</v>
      </c>
      <c r="M149" s="1" t="s">
        <v>5470</v>
      </c>
    </row>
    <row r="150" spans="1:24" x14ac:dyDescent="0.25">
      <c r="A150">
        <v>12</v>
      </c>
      <c r="B150" t="b">
        <f t="shared" si="14"/>
        <v>0</v>
      </c>
      <c r="C150" t="b">
        <f t="shared" si="15"/>
        <v>0</v>
      </c>
      <c r="D150" t="b">
        <f t="shared" si="16"/>
        <v>0</v>
      </c>
      <c r="E150" t="str">
        <f t="shared" si="17"/>
        <v>$L$138:T$157</v>
      </c>
      <c r="F150" t="str" cm="1">
        <f t="array" aca="1" ref="F150" ca="1">IFERROR(IF(B150,INDEX(INDIRECT(E150),ROWS(INDIRECT(E150)),2),""),"")</f>
        <v/>
      </c>
      <c r="G150" t="str">
        <f t="shared" ca="1" si="19"/>
        <v>Hanshauf LLC Honeoye Falls NY bought 7/19/17</v>
      </c>
      <c r="H150" t="str">
        <f t="shared" ca="1" si="20"/>
        <v/>
      </c>
      <c r="J150">
        <f t="shared" si="18"/>
        <v>138</v>
      </c>
      <c r="K150" cm="1">
        <f t="array" ref="K150">INDEX(J150:J791,MATCH(1,INDEX((J150:J791&lt;&gt;"")*(J150:J791&lt;&gt;J150),0),0))</f>
        <v>157</v>
      </c>
      <c r="L150" s="1" t="s">
        <v>5466</v>
      </c>
      <c r="M150" s="1" t="s">
        <v>5471</v>
      </c>
      <c r="P150" s="1" t="s">
        <v>25</v>
      </c>
      <c r="X150" t="e">
        <v>#N/A</v>
      </c>
    </row>
    <row r="151" spans="1:24" x14ac:dyDescent="0.25">
      <c r="A151">
        <v>12</v>
      </c>
      <c r="B151" t="b">
        <f t="shared" si="14"/>
        <v>0</v>
      </c>
      <c r="C151" t="b">
        <f t="shared" si="15"/>
        <v>0</v>
      </c>
      <c r="D151" t="b">
        <f t="shared" si="16"/>
        <v>0</v>
      </c>
      <c r="E151" t="str">
        <f t="shared" si="17"/>
        <v>$L$138:T$157</v>
      </c>
      <c r="F151" t="str" cm="1">
        <f t="array" aca="1" ref="F151" ca="1">IFERROR(IF(B151,INDEX(INDIRECT(E151),ROWS(INDIRECT(E151)),2),""),"")</f>
        <v/>
      </c>
      <c r="G151" t="str">
        <f t="shared" ca="1" si="19"/>
        <v>Hanshauf LLC Honeoye Falls NY bought 7/19/17</v>
      </c>
      <c r="H151" t="str">
        <f t="shared" ca="1" si="20"/>
        <v/>
      </c>
      <c r="J151">
        <f t="shared" si="18"/>
        <v>138</v>
      </c>
      <c r="K151" cm="1">
        <f t="array" ref="K151">INDEX(J151:J791,MATCH(1,INDEX((J151:J791&lt;&gt;"")*(J151:J791&lt;&gt;J151),0),0))</f>
        <v>157</v>
      </c>
      <c r="L151" s="1" t="s">
        <v>5472</v>
      </c>
      <c r="M151" s="1" t="s">
        <v>5473</v>
      </c>
    </row>
    <row r="152" spans="1:24" x14ac:dyDescent="0.25">
      <c r="A152">
        <v>12</v>
      </c>
      <c r="B152" t="b">
        <f t="shared" si="14"/>
        <v>0</v>
      </c>
      <c r="C152" t="b">
        <f t="shared" si="15"/>
        <v>0</v>
      </c>
      <c r="D152" t="b">
        <f t="shared" si="16"/>
        <v>0</v>
      </c>
      <c r="E152" t="str">
        <f t="shared" si="17"/>
        <v>$L$138:T$157</v>
      </c>
      <c r="F152" t="str" cm="1">
        <f t="array" aca="1" ref="F152" ca="1">IFERROR(IF(B152,INDEX(INDIRECT(E152),ROWS(INDIRECT(E152)),2),""),"")</f>
        <v/>
      </c>
      <c r="G152" t="str">
        <f t="shared" ca="1" si="19"/>
        <v>Hanshauf LLC Honeoye Falls NY bought 7/19/17</v>
      </c>
      <c r="H152" t="str">
        <f t="shared" ca="1" si="20"/>
        <v/>
      </c>
      <c r="J152">
        <f t="shared" si="18"/>
        <v>138</v>
      </c>
      <c r="K152" cm="1">
        <f t="array" ref="K152">INDEX(J152:J791,MATCH(1,INDEX((J152:J791&lt;&gt;"")*(J152:J791&lt;&gt;J152),0),0))</f>
        <v>157</v>
      </c>
      <c r="L152" s="1" t="s">
        <v>5472</v>
      </c>
      <c r="M152" s="1" t="s">
        <v>5474</v>
      </c>
    </row>
    <row r="153" spans="1:24" x14ac:dyDescent="0.25">
      <c r="A153">
        <v>12</v>
      </c>
      <c r="B153" t="b">
        <f t="shared" si="14"/>
        <v>0</v>
      </c>
      <c r="C153" t="b">
        <f t="shared" si="15"/>
        <v>0</v>
      </c>
      <c r="D153" t="b">
        <f t="shared" si="16"/>
        <v>0</v>
      </c>
      <c r="E153" t="str">
        <f t="shared" si="17"/>
        <v>$L$138:T$157</v>
      </c>
      <c r="F153" t="str" cm="1">
        <f t="array" aca="1" ref="F153" ca="1">IFERROR(IF(B153,INDEX(INDIRECT(E153),ROWS(INDIRECT(E153)),2),""),"")</f>
        <v/>
      </c>
      <c r="G153" t="str">
        <f t="shared" ca="1" si="19"/>
        <v>Hanshauf LLC Honeoye Falls NY bought 7/19/17</v>
      </c>
      <c r="H153" t="str">
        <f t="shared" ca="1" si="20"/>
        <v/>
      </c>
      <c r="J153">
        <f t="shared" si="18"/>
        <v>138</v>
      </c>
      <c r="K153" cm="1">
        <f t="array" ref="K153">INDEX(J153:J791,MATCH(1,INDEX((J153:J791&lt;&gt;"")*(J153:J791&lt;&gt;J153),0),0))</f>
        <v>157</v>
      </c>
      <c r="L153" s="1" t="s">
        <v>5333</v>
      </c>
      <c r="M153" s="1" t="s">
        <v>5475</v>
      </c>
    </row>
    <row r="154" spans="1:24" x14ac:dyDescent="0.25">
      <c r="A154">
        <v>12</v>
      </c>
      <c r="B154" t="b">
        <f t="shared" si="14"/>
        <v>0</v>
      </c>
      <c r="C154" t="b">
        <f t="shared" si="15"/>
        <v>0</v>
      </c>
      <c r="D154" t="b">
        <f t="shared" si="16"/>
        <v>0</v>
      </c>
      <c r="E154" t="str">
        <f t="shared" si="17"/>
        <v>$L$138:T$157</v>
      </c>
      <c r="F154" t="str" cm="1">
        <f t="array" aca="1" ref="F154" ca="1">IFERROR(IF(B154,INDEX(INDIRECT(E154),ROWS(INDIRECT(E154)),2),""),"")</f>
        <v/>
      </c>
      <c r="G154" t="str">
        <f t="shared" ca="1" si="19"/>
        <v>Hanshauf LLC Honeoye Falls NY bought 7/19/17</v>
      </c>
      <c r="H154" t="str">
        <f t="shared" ca="1" si="20"/>
        <v/>
      </c>
      <c r="J154">
        <f t="shared" si="18"/>
        <v>138</v>
      </c>
      <c r="K154" cm="1">
        <f t="array" ref="K154">INDEX(J154:J791,MATCH(1,INDEX((J154:J791&lt;&gt;"")*(J154:J791&lt;&gt;J154),0),0))</f>
        <v>157</v>
      </c>
      <c r="L154" s="1" t="s">
        <v>5333</v>
      </c>
      <c r="M154" s="1" t="s">
        <v>5334</v>
      </c>
    </row>
    <row r="155" spans="1:24" x14ac:dyDescent="0.25">
      <c r="A155">
        <v>12</v>
      </c>
      <c r="B155" t="b">
        <f t="shared" si="14"/>
        <v>0</v>
      </c>
      <c r="C155" t="b">
        <f t="shared" si="15"/>
        <v>0</v>
      </c>
      <c r="D155" t="b">
        <f t="shared" si="16"/>
        <v>0</v>
      </c>
      <c r="E155" t="str">
        <f t="shared" si="17"/>
        <v>$L$138:T$157</v>
      </c>
      <c r="F155" t="str" cm="1">
        <f t="array" aca="1" ref="F155" ca="1">IFERROR(IF(B155,INDEX(INDIRECT(E155),ROWS(INDIRECT(E155)),2),""),"")</f>
        <v/>
      </c>
      <c r="G155" t="str">
        <f t="shared" ca="1" si="19"/>
        <v>Hanshauf LLC Honeoye Falls NY bought 7/19/17</v>
      </c>
      <c r="H155" t="str">
        <f t="shared" ca="1" si="20"/>
        <v/>
      </c>
      <c r="J155">
        <f t="shared" si="18"/>
        <v>138</v>
      </c>
      <c r="K155" cm="1">
        <f t="array" ref="K155">INDEX(J155:J791,MATCH(1,INDEX((J155:J791&lt;&gt;"")*(J155:J791&lt;&gt;J155),0),0))</f>
        <v>157</v>
      </c>
      <c r="L155" s="1" t="s">
        <v>5441</v>
      </c>
      <c r="O155" s="1" t="s">
        <v>306</v>
      </c>
      <c r="X155" t="e">
        <v>#N/A</v>
      </c>
    </row>
    <row r="156" spans="1:24" x14ac:dyDescent="0.25">
      <c r="A156">
        <v>12</v>
      </c>
      <c r="B156" t="b">
        <f t="shared" si="14"/>
        <v>0</v>
      </c>
      <c r="C156" t="b">
        <f t="shared" si="15"/>
        <v>1</v>
      </c>
      <c r="D156" t="b">
        <f t="shared" si="16"/>
        <v>0</v>
      </c>
      <c r="E156" t="str">
        <f t="shared" si="17"/>
        <v>$L$138:T$157</v>
      </c>
      <c r="F156" t="str" cm="1">
        <f t="array" aca="1" ref="F156" ca="1">IFERROR(IF(B156,INDEX(INDIRECT(E156),ROWS(INDIRECT(E156)),2),""),"")</f>
        <v/>
      </c>
      <c r="G156" t="str">
        <f t="shared" ca="1" si="19"/>
        <v>Hanshauf LLC Honeoye Falls NY bought 7/19/17</v>
      </c>
      <c r="H156" t="str">
        <f t="shared" ca="1" si="20"/>
        <v/>
      </c>
      <c r="J156">
        <f t="shared" si="18"/>
        <v>138</v>
      </c>
      <c r="K156" cm="1">
        <f t="array" ref="K156">INDEX(J156:J791,MATCH(1,INDEX((J156:J791&lt;&gt;"")*(J156:J791&lt;&gt;J156),0),0))</f>
        <v>157</v>
      </c>
      <c r="M156" s="1" t="s">
        <v>26</v>
      </c>
      <c r="N156" s="1" t="s">
        <v>27</v>
      </c>
    </row>
    <row r="157" spans="1:24" x14ac:dyDescent="0.25">
      <c r="A157">
        <v>12</v>
      </c>
      <c r="B157" t="b">
        <f t="shared" si="14"/>
        <v>1</v>
      </c>
      <c r="C157" t="b">
        <f t="shared" si="15"/>
        <v>0</v>
      </c>
      <c r="D157" t="b">
        <f t="shared" si="16"/>
        <v>0</v>
      </c>
      <c r="E157" t="str">
        <f t="shared" si="17"/>
        <v>$L$157:T$167</v>
      </c>
      <c r="F157" t="str" cm="1">
        <f t="array" aca="1" ref="F157" ca="1">IFERROR(IF(B157,INDEX(INDIRECT(E157),ROWS(INDIRECT(E157)),2),""),"")</f>
        <v xml:space="preserve">IAI 1125 Astra </v>
      </c>
      <c r="G157" t="str">
        <f t="shared" ca="1" si="19"/>
        <v>E Micah Aviation Inc. Cincinnati OH bought 10/28/14, rrg 1/26/15</v>
      </c>
      <c r="H157" t="str">
        <f t="shared" ca="1" si="20"/>
        <v/>
      </c>
      <c r="J157">
        <f t="shared" si="18"/>
        <v>157</v>
      </c>
      <c r="K157" cm="1">
        <f t="array" ref="K157">INDEX(J157:J791,MATCH(1,INDEX((J157:J791&lt;&gt;"")*(J157:J791&lt;&gt;J157),0),0))</f>
        <v>167</v>
      </c>
      <c r="L157" s="1" t="s">
        <v>5476</v>
      </c>
      <c r="M157" s="1" t="s">
        <v>5278</v>
      </c>
      <c r="N157" s="1" t="s">
        <v>5477</v>
      </c>
      <c r="P157" s="1" t="s">
        <v>5478</v>
      </c>
      <c r="S157" s="1" t="s">
        <v>5456</v>
      </c>
    </row>
    <row r="158" spans="1:24" x14ac:dyDescent="0.25">
      <c r="A158">
        <v>12</v>
      </c>
      <c r="B158" t="b">
        <f t="shared" si="14"/>
        <v>0</v>
      </c>
      <c r="C158" t="b">
        <f t="shared" si="15"/>
        <v>0</v>
      </c>
      <c r="D158" t="b">
        <f t="shared" si="16"/>
        <v>0</v>
      </c>
      <c r="E158" t="str">
        <f t="shared" si="17"/>
        <v>$L$157:T$167</v>
      </c>
      <c r="F158" t="str" cm="1">
        <f t="array" aca="1" ref="F158" ca="1">IFERROR(IF(B158,INDEX(INDIRECT(E158),ROWS(INDIRECT(E158)),2),""),"")</f>
        <v/>
      </c>
      <c r="G158" t="str">
        <f t="shared" ca="1" si="19"/>
        <v>E Micah Aviation Inc. Cincinnati OH bought 10/28/14, rrg 1/26/15</v>
      </c>
      <c r="H158" t="str">
        <f t="shared" ca="1" si="20"/>
        <v/>
      </c>
      <c r="J158">
        <f t="shared" si="18"/>
        <v>157</v>
      </c>
      <c r="K158" cm="1">
        <f t="array" ref="K158">INDEX(J158:J791,MATCH(1,INDEX((J158:J791&lt;&gt;"")*(J158:J791&lt;&gt;J158),0),0))</f>
        <v>167</v>
      </c>
      <c r="L158" s="1" t="s">
        <v>5479</v>
      </c>
      <c r="M158" s="1" t="s">
        <v>2739</v>
      </c>
    </row>
    <row r="159" spans="1:24" x14ac:dyDescent="0.25">
      <c r="A159">
        <v>12</v>
      </c>
      <c r="B159" t="b">
        <f t="shared" si="14"/>
        <v>0</v>
      </c>
      <c r="C159" t="b">
        <f t="shared" si="15"/>
        <v>0</v>
      </c>
      <c r="D159" t="b">
        <f t="shared" si="16"/>
        <v>0</v>
      </c>
      <c r="E159" t="str">
        <f t="shared" si="17"/>
        <v>$L$157:T$167</v>
      </c>
      <c r="F159" t="str" cm="1">
        <f t="array" aca="1" ref="F159" ca="1">IFERROR(IF(B159,INDEX(INDIRECT(E159),ROWS(INDIRECT(E159)),2),""),"")</f>
        <v/>
      </c>
      <c r="G159" t="str">
        <f t="shared" ca="1" si="19"/>
        <v>E Micah Aviation Inc. Cincinnati OH bought 10/28/14, rrg 1/26/15</v>
      </c>
      <c r="H159" t="str">
        <f t="shared" ca="1" si="20"/>
        <v/>
      </c>
      <c r="J159">
        <f t="shared" si="18"/>
        <v>157</v>
      </c>
      <c r="K159" cm="1">
        <f t="array" ref="K159">INDEX(J159:J791,MATCH(1,INDEX((J159:J791&lt;&gt;"")*(J159:J791&lt;&gt;J159),0),0))</f>
        <v>167</v>
      </c>
      <c r="L159" s="1" t="s">
        <v>5480</v>
      </c>
      <c r="M159" s="1" t="s">
        <v>5481</v>
      </c>
    </row>
    <row r="160" spans="1:24" x14ac:dyDescent="0.25">
      <c r="A160">
        <v>12</v>
      </c>
      <c r="B160" t="b">
        <f t="shared" si="14"/>
        <v>0</v>
      </c>
      <c r="C160" t="b">
        <f t="shared" si="15"/>
        <v>0</v>
      </c>
      <c r="D160" t="b">
        <f t="shared" si="16"/>
        <v>0</v>
      </c>
      <c r="E160" t="str">
        <f t="shared" si="17"/>
        <v>$L$157:T$167</v>
      </c>
      <c r="F160" t="str" cm="1">
        <f t="array" aca="1" ref="F160" ca="1">IFERROR(IF(B160,INDEX(INDIRECT(E160),ROWS(INDIRECT(E160)),2),""),"")</f>
        <v/>
      </c>
      <c r="G160" t="str">
        <f t="shared" ca="1" si="19"/>
        <v>E Micah Aviation Inc. Cincinnati OH bought 10/28/14, rrg 1/26/15</v>
      </c>
      <c r="H160" t="str">
        <f t="shared" ca="1" si="20"/>
        <v/>
      </c>
      <c r="J160">
        <f t="shared" si="18"/>
        <v>157</v>
      </c>
      <c r="K160" cm="1">
        <f t="array" ref="K160">INDEX(J160:J791,MATCH(1,INDEX((J160:J791&lt;&gt;"")*(J160:J791&lt;&gt;J160),0),0))</f>
        <v>167</v>
      </c>
      <c r="L160" s="1" t="s">
        <v>5480</v>
      </c>
      <c r="M160" s="1" t="s">
        <v>5482</v>
      </c>
    </row>
    <row r="161" spans="1:24" x14ac:dyDescent="0.25">
      <c r="A161">
        <v>12</v>
      </c>
      <c r="B161" t="b">
        <f t="shared" si="14"/>
        <v>0</v>
      </c>
      <c r="C161" t="b">
        <f t="shared" si="15"/>
        <v>0</v>
      </c>
      <c r="D161" t="b">
        <f t="shared" si="16"/>
        <v>0</v>
      </c>
      <c r="E161" t="str">
        <f t="shared" si="17"/>
        <v>$L$157:T$167</v>
      </c>
      <c r="F161" t="str" cm="1">
        <f t="array" aca="1" ref="F161" ca="1">IFERROR(IF(B161,INDEX(INDIRECT(E161),ROWS(INDIRECT(E161)),2),""),"")</f>
        <v/>
      </c>
      <c r="G161" t="str">
        <f t="shared" ca="1" si="19"/>
        <v>E Micah Aviation Inc. Cincinnati OH bought 10/28/14, rrg 1/26/15</v>
      </c>
      <c r="H161" t="str">
        <f t="shared" ca="1" si="20"/>
        <v/>
      </c>
      <c r="J161">
        <f t="shared" si="18"/>
        <v>157</v>
      </c>
      <c r="K161" cm="1">
        <f t="array" ref="K161">INDEX(J161:J791,MATCH(1,INDEX((J161:J791&lt;&gt;"")*(J161:J791&lt;&gt;J161),0),0))</f>
        <v>167</v>
      </c>
      <c r="L161" s="1" t="s">
        <v>5480</v>
      </c>
      <c r="M161" s="1" t="s">
        <v>5483</v>
      </c>
    </row>
    <row r="162" spans="1:24" x14ac:dyDescent="0.25">
      <c r="A162">
        <v>12</v>
      </c>
      <c r="B162" t="b">
        <f t="shared" si="14"/>
        <v>0</v>
      </c>
      <c r="C162" t="b">
        <f t="shared" si="15"/>
        <v>0</v>
      </c>
      <c r="D162" t="b">
        <f t="shared" si="16"/>
        <v>0</v>
      </c>
      <c r="E162" t="str">
        <f t="shared" si="17"/>
        <v>$L$157:T$167</v>
      </c>
      <c r="F162" t="str" cm="1">
        <f t="array" aca="1" ref="F162" ca="1">IFERROR(IF(B162,INDEX(INDIRECT(E162),ROWS(INDIRECT(E162)),2),""),"")</f>
        <v/>
      </c>
      <c r="G162" t="str">
        <f t="shared" ca="1" si="19"/>
        <v>E Micah Aviation Inc. Cincinnati OH bought 10/28/14, rrg 1/26/15</v>
      </c>
      <c r="H162" t="str">
        <f t="shared" ca="1" si="20"/>
        <v/>
      </c>
      <c r="J162">
        <f t="shared" si="18"/>
        <v>157</v>
      </c>
      <c r="K162" cm="1">
        <f t="array" ref="K162">INDEX(J162:J791,MATCH(1,INDEX((J162:J791&lt;&gt;"")*(J162:J791&lt;&gt;J162),0),0))</f>
        <v>167</v>
      </c>
      <c r="L162" s="1" t="s">
        <v>5484</v>
      </c>
      <c r="M162" s="1" t="s">
        <v>5485</v>
      </c>
    </row>
    <row r="163" spans="1:24" x14ac:dyDescent="0.25">
      <c r="A163">
        <v>12</v>
      </c>
      <c r="B163" t="b">
        <f t="shared" si="14"/>
        <v>0</v>
      </c>
      <c r="C163" t="b">
        <f t="shared" si="15"/>
        <v>0</v>
      </c>
      <c r="D163" t="b">
        <f t="shared" si="16"/>
        <v>0</v>
      </c>
      <c r="E163" t="str">
        <f t="shared" si="17"/>
        <v>$L$157:T$167</v>
      </c>
      <c r="F163" t="str" cm="1">
        <f t="array" aca="1" ref="F163" ca="1">IFERROR(IF(B163,INDEX(INDIRECT(E163),ROWS(INDIRECT(E163)),2),""),"")</f>
        <v/>
      </c>
      <c r="G163" t="str">
        <f t="shared" ca="1" si="19"/>
        <v>E Micah Aviation Inc. Cincinnati OH bought 10/28/14, rrg 1/26/15</v>
      </c>
      <c r="H163" t="str">
        <f t="shared" ca="1" si="20"/>
        <v/>
      </c>
      <c r="J163">
        <f t="shared" si="18"/>
        <v>157</v>
      </c>
      <c r="K163" cm="1">
        <f t="array" ref="K163">INDEX(J163:J791,MATCH(1,INDEX((J163:J791&lt;&gt;"")*(J163:J791&lt;&gt;J163),0),0))</f>
        <v>167</v>
      </c>
      <c r="L163" s="1" t="s">
        <v>5484</v>
      </c>
      <c r="M163" s="1" t="s">
        <v>5486</v>
      </c>
    </row>
    <row r="164" spans="1:24" x14ac:dyDescent="0.25">
      <c r="A164">
        <v>12</v>
      </c>
      <c r="B164" t="b">
        <f t="shared" si="14"/>
        <v>0</v>
      </c>
      <c r="C164" t="b">
        <f t="shared" si="15"/>
        <v>0</v>
      </c>
      <c r="D164" t="b">
        <f t="shared" si="16"/>
        <v>0</v>
      </c>
      <c r="E164" t="str">
        <f t="shared" si="17"/>
        <v>$L$157:T$167</v>
      </c>
      <c r="F164" t="str" cm="1">
        <f t="array" aca="1" ref="F164" ca="1">IFERROR(IF(B164,INDEX(INDIRECT(E164),ROWS(INDIRECT(E164)),2),""),"")</f>
        <v/>
      </c>
      <c r="G164" t="str">
        <f t="shared" ca="1" si="19"/>
        <v>E Micah Aviation Inc. Cincinnati OH bought 10/28/14, rrg 1/26/15</v>
      </c>
      <c r="H164" t="str">
        <f t="shared" ca="1" si="20"/>
        <v/>
      </c>
      <c r="J164">
        <f t="shared" si="18"/>
        <v>157</v>
      </c>
      <c r="K164" cm="1">
        <f t="array" ref="K164">INDEX(J164:J791,MATCH(1,INDEX((J164:J791&lt;&gt;"")*(J164:J791&lt;&gt;J164),0),0))</f>
        <v>167</v>
      </c>
      <c r="L164" s="1" t="s">
        <v>5484</v>
      </c>
      <c r="M164" s="1" t="s">
        <v>5487</v>
      </c>
    </row>
    <row r="165" spans="1:24" x14ac:dyDescent="0.25">
      <c r="A165">
        <v>12</v>
      </c>
      <c r="B165" t="b">
        <f t="shared" si="14"/>
        <v>0</v>
      </c>
      <c r="C165" t="b">
        <f t="shared" si="15"/>
        <v>0</v>
      </c>
      <c r="D165" t="b">
        <f t="shared" si="16"/>
        <v>0</v>
      </c>
      <c r="E165" t="str">
        <f t="shared" si="17"/>
        <v>$L$157:T$167</v>
      </c>
      <c r="F165" t="str" cm="1">
        <f t="array" aca="1" ref="F165" ca="1">IFERROR(IF(B165,INDEX(INDIRECT(E165),ROWS(INDIRECT(E165)),2),""),"")</f>
        <v/>
      </c>
      <c r="G165" t="str">
        <f t="shared" ca="1" si="19"/>
        <v>E Micah Aviation Inc. Cincinnati OH bought 10/28/14, rrg 1/26/15</v>
      </c>
      <c r="H165" t="str">
        <f t="shared" ca="1" si="20"/>
        <v/>
      </c>
      <c r="J165">
        <f t="shared" si="18"/>
        <v>157</v>
      </c>
      <c r="K165" cm="1">
        <f t="array" ref="K165">INDEX(J165:J791,MATCH(1,INDEX((J165:J791&lt;&gt;"")*(J165:J791&lt;&gt;J165),0),0))</f>
        <v>167</v>
      </c>
      <c r="L165" s="1" t="s">
        <v>5488</v>
      </c>
      <c r="M165" s="1" t="s">
        <v>5489</v>
      </c>
    </row>
    <row r="166" spans="1:24" x14ac:dyDescent="0.25">
      <c r="A166">
        <v>12</v>
      </c>
      <c r="B166" t="b">
        <f t="shared" si="14"/>
        <v>0</v>
      </c>
      <c r="C166" t="b">
        <f t="shared" si="15"/>
        <v>1</v>
      </c>
      <c r="D166" t="b">
        <f t="shared" si="16"/>
        <v>0</v>
      </c>
      <c r="E166" t="str">
        <f t="shared" si="17"/>
        <v>$L$157:T$167</v>
      </c>
      <c r="F166" t="str" cm="1">
        <f t="array" aca="1" ref="F166" ca="1">IFERROR(IF(B166,INDEX(INDIRECT(E166),ROWS(INDIRECT(E166)),2),""),"")</f>
        <v/>
      </c>
      <c r="G166" t="str">
        <f t="shared" ca="1" si="19"/>
        <v>E Micah Aviation Inc. Cincinnati OH bought 10/28/14, rrg 1/26/15</v>
      </c>
      <c r="H166" t="str">
        <f t="shared" ca="1" si="20"/>
        <v/>
      </c>
      <c r="J166">
        <f t="shared" si="18"/>
        <v>157</v>
      </c>
      <c r="K166" cm="1">
        <f t="array" ref="K166">INDEX(J166:J791,MATCH(1,INDEX((J166:J791&lt;&gt;"")*(J166:J791&lt;&gt;J166),0),0))</f>
        <v>167</v>
      </c>
      <c r="M166" s="1" t="s">
        <v>26</v>
      </c>
      <c r="N166" s="1" t="s">
        <v>27</v>
      </c>
    </row>
    <row r="167" spans="1:24" x14ac:dyDescent="0.25">
      <c r="A167">
        <v>12</v>
      </c>
      <c r="B167" t="b">
        <f t="shared" si="14"/>
        <v>1</v>
      </c>
      <c r="C167" t="b">
        <f t="shared" si="15"/>
        <v>0</v>
      </c>
      <c r="D167" t="b">
        <f t="shared" si="16"/>
        <v>0</v>
      </c>
      <c r="E167" t="str">
        <f t="shared" si="17"/>
        <v>$L$167:T$176</v>
      </c>
      <c r="F167" t="str" cm="1">
        <f t="array" aca="1" ref="F167" ca="1">IFERROR(IF(B167,INDEX(INDIRECT(E167),ROWS(INDIRECT(E167)),2),""),"")</f>
        <v xml:space="preserve">IAI 1125 Astra </v>
      </c>
      <c r="G167" t="str">
        <f t="shared" ca="1" si="19"/>
        <v>rg 8/11</v>
      </c>
      <c r="H167" t="str">
        <f t="shared" ca="1" si="20"/>
        <v/>
      </c>
      <c r="J167">
        <f t="shared" si="18"/>
        <v>167</v>
      </c>
      <c r="K167" cm="1">
        <f t="array" ref="K167">INDEX(J167:J791,MATCH(1,INDEX((J167:J791&lt;&gt;"")*(J167:J791&lt;&gt;J167),0),0))</f>
        <v>176</v>
      </c>
      <c r="L167" s="1" t="s">
        <v>5490</v>
      </c>
      <c r="M167" s="1" t="s">
        <v>5278</v>
      </c>
      <c r="N167" s="1" t="s">
        <v>5491</v>
      </c>
      <c r="P167" s="1" t="s">
        <v>51</v>
      </c>
      <c r="S167" s="1" t="s">
        <v>5456</v>
      </c>
    </row>
    <row r="168" spans="1:24" x14ac:dyDescent="0.25">
      <c r="A168">
        <v>12</v>
      </c>
      <c r="B168" t="b">
        <f t="shared" si="14"/>
        <v>0</v>
      </c>
      <c r="C168" t="b">
        <f t="shared" si="15"/>
        <v>0</v>
      </c>
      <c r="D168" t="b">
        <f t="shared" si="16"/>
        <v>0</v>
      </c>
      <c r="E168" t="str">
        <f t="shared" si="17"/>
        <v>$L$167:T$176</v>
      </c>
      <c r="F168" t="str" cm="1">
        <f t="array" aca="1" ref="F168" ca="1">IFERROR(IF(B168,INDEX(INDIRECT(E168),ROWS(INDIRECT(E168)),2),""),"")</f>
        <v/>
      </c>
      <c r="G168" t="str">
        <f t="shared" ca="1" si="19"/>
        <v>rg 8/11</v>
      </c>
      <c r="H168" t="str">
        <f t="shared" ca="1" si="20"/>
        <v/>
      </c>
      <c r="J168">
        <f t="shared" si="18"/>
        <v>167</v>
      </c>
      <c r="K168" cm="1">
        <f t="array" ref="K168">INDEX(J168:J791,MATCH(1,INDEX((J168:J791&lt;&gt;"")*(J168:J791&lt;&gt;J168),0),0))</f>
        <v>176</v>
      </c>
      <c r="L168" s="1" t="s">
        <v>5492</v>
      </c>
      <c r="M168" s="1" t="s">
        <v>5493</v>
      </c>
    </row>
    <row r="169" spans="1:24" x14ac:dyDescent="0.25">
      <c r="A169">
        <v>12</v>
      </c>
      <c r="B169" t="b">
        <f t="shared" si="14"/>
        <v>0</v>
      </c>
      <c r="C169" t="b">
        <f t="shared" si="15"/>
        <v>0</v>
      </c>
      <c r="D169" t="b">
        <f t="shared" si="16"/>
        <v>0</v>
      </c>
      <c r="E169" t="str">
        <f t="shared" si="17"/>
        <v>$L$167:T$176</v>
      </c>
      <c r="F169" t="str" cm="1">
        <f t="array" aca="1" ref="F169" ca="1">IFERROR(IF(B169,INDEX(INDIRECT(E169),ROWS(INDIRECT(E169)),2),""),"")</f>
        <v/>
      </c>
      <c r="G169" t="str">
        <f t="shared" ca="1" si="19"/>
        <v>rg 8/11</v>
      </c>
      <c r="H169" t="str">
        <f t="shared" ca="1" si="20"/>
        <v/>
      </c>
      <c r="J169">
        <f t="shared" si="18"/>
        <v>167</v>
      </c>
      <c r="K169" cm="1">
        <f t="array" ref="K169">INDEX(J169:J791,MATCH(1,INDEX((J169:J791&lt;&gt;"")*(J169:J791&lt;&gt;J169),0),0))</f>
        <v>176</v>
      </c>
      <c r="L169" s="1" t="s">
        <v>5494</v>
      </c>
      <c r="M169" s="1" t="s">
        <v>5495</v>
      </c>
      <c r="X169" t="e">
        <v>#N/A</v>
      </c>
    </row>
    <row r="170" spans="1:24" x14ac:dyDescent="0.25">
      <c r="A170">
        <v>12</v>
      </c>
      <c r="B170" t="b">
        <f t="shared" si="14"/>
        <v>0</v>
      </c>
      <c r="C170" t="b">
        <f t="shared" si="15"/>
        <v>0</v>
      </c>
      <c r="D170" t="b">
        <f t="shared" si="16"/>
        <v>0</v>
      </c>
      <c r="E170" t="str">
        <f t="shared" si="17"/>
        <v>$L$167:T$176</v>
      </c>
      <c r="F170" t="str" cm="1">
        <f t="array" aca="1" ref="F170" ca="1">IFERROR(IF(B170,INDEX(INDIRECT(E170),ROWS(INDIRECT(E170)),2),""),"")</f>
        <v/>
      </c>
      <c r="G170" t="str">
        <f t="shared" ca="1" si="19"/>
        <v>rg 8/11</v>
      </c>
      <c r="H170" t="str">
        <f t="shared" ca="1" si="20"/>
        <v/>
      </c>
      <c r="J170">
        <f t="shared" si="18"/>
        <v>167</v>
      </c>
      <c r="K170" cm="1">
        <f t="array" ref="K170">INDEX(J170:J791,MATCH(1,INDEX((J170:J791&lt;&gt;"")*(J170:J791&lt;&gt;J170),0),0))</f>
        <v>176</v>
      </c>
      <c r="L170" s="1" t="s">
        <v>5496</v>
      </c>
      <c r="M170" s="1" t="s">
        <v>5497</v>
      </c>
    </row>
    <row r="171" spans="1:24" x14ac:dyDescent="0.25">
      <c r="A171">
        <v>12</v>
      </c>
      <c r="B171" t="b">
        <f t="shared" si="14"/>
        <v>0</v>
      </c>
      <c r="C171" t="b">
        <f t="shared" si="15"/>
        <v>0</v>
      </c>
      <c r="D171" t="b">
        <f t="shared" si="16"/>
        <v>0</v>
      </c>
      <c r="E171" t="str">
        <f t="shared" si="17"/>
        <v>$L$167:T$176</v>
      </c>
      <c r="F171" t="str" cm="1">
        <f t="array" aca="1" ref="F171" ca="1">IFERROR(IF(B171,INDEX(INDIRECT(E171),ROWS(INDIRECT(E171)),2),""),"")</f>
        <v/>
      </c>
      <c r="G171" t="str">
        <f t="shared" ca="1" si="19"/>
        <v>rg 8/11</v>
      </c>
      <c r="H171" t="str">
        <f t="shared" ca="1" si="20"/>
        <v/>
      </c>
      <c r="J171">
        <f t="shared" si="18"/>
        <v>167</v>
      </c>
      <c r="K171" cm="1">
        <f t="array" ref="K171">INDEX(J171:J791,MATCH(1,INDEX((J171:J791&lt;&gt;"")*(J171:J791&lt;&gt;J171),0),0))</f>
        <v>176</v>
      </c>
      <c r="L171" s="1" t="s">
        <v>5496</v>
      </c>
      <c r="M171" s="1" t="s">
        <v>5498</v>
      </c>
    </row>
    <row r="172" spans="1:24" x14ac:dyDescent="0.25">
      <c r="A172">
        <v>12</v>
      </c>
      <c r="B172" t="b">
        <f t="shared" si="14"/>
        <v>0</v>
      </c>
      <c r="C172" t="b">
        <f t="shared" si="15"/>
        <v>0</v>
      </c>
      <c r="D172" t="b">
        <f t="shared" si="16"/>
        <v>0</v>
      </c>
      <c r="E172" t="str">
        <f t="shared" si="17"/>
        <v>$L$167:T$176</v>
      </c>
      <c r="F172" t="str" cm="1">
        <f t="array" aca="1" ref="F172" ca="1">IFERROR(IF(B172,INDEX(INDIRECT(E172),ROWS(INDIRECT(E172)),2),""),"")</f>
        <v/>
      </c>
      <c r="G172" t="str">
        <f t="shared" ca="1" si="19"/>
        <v>rg 8/11</v>
      </c>
      <c r="H172" t="str">
        <f t="shared" ca="1" si="20"/>
        <v/>
      </c>
      <c r="J172">
        <f t="shared" si="18"/>
        <v>167</v>
      </c>
      <c r="K172" cm="1">
        <f t="array" ref="K172">INDEX(J172:J791,MATCH(1,INDEX((J172:J791&lt;&gt;"")*(J172:J791&lt;&gt;J172),0),0))</f>
        <v>176</v>
      </c>
      <c r="L172" s="1" t="s">
        <v>5499</v>
      </c>
      <c r="M172" s="1" t="s">
        <v>5500</v>
      </c>
      <c r="X172" t="e">
        <v>#N/A</v>
      </c>
    </row>
    <row r="173" spans="1:24" x14ac:dyDescent="0.25">
      <c r="A173">
        <v>12</v>
      </c>
      <c r="B173" t="b">
        <f t="shared" si="14"/>
        <v>0</v>
      </c>
      <c r="C173" t="b">
        <f t="shared" si="15"/>
        <v>0</v>
      </c>
      <c r="D173" t="b">
        <f t="shared" si="16"/>
        <v>0</v>
      </c>
      <c r="E173" t="str">
        <f t="shared" si="17"/>
        <v>$L$167:T$176</v>
      </c>
      <c r="F173" t="str" cm="1">
        <f t="array" aca="1" ref="F173" ca="1">IFERROR(IF(B173,INDEX(INDIRECT(E173),ROWS(INDIRECT(E173)),2),""),"")</f>
        <v/>
      </c>
      <c r="G173" t="str">
        <f t="shared" ca="1" si="19"/>
        <v>rg 8/11</v>
      </c>
      <c r="H173" t="str">
        <f t="shared" ca="1" si="20"/>
        <v/>
      </c>
      <c r="J173">
        <f t="shared" si="18"/>
        <v>167</v>
      </c>
      <c r="K173" cm="1">
        <f t="array" ref="K173">INDEX(J173:J791,MATCH(1,INDEX((J173:J791&lt;&gt;"")*(J173:J791&lt;&gt;J173),0),0))</f>
        <v>176</v>
      </c>
      <c r="L173" s="1" t="s">
        <v>5499</v>
      </c>
      <c r="M173" s="1" t="s">
        <v>5501</v>
      </c>
    </row>
    <row r="174" spans="1:24" x14ac:dyDescent="0.25">
      <c r="A174">
        <v>12</v>
      </c>
      <c r="B174" t="b">
        <f t="shared" si="14"/>
        <v>0</v>
      </c>
      <c r="C174" t="b">
        <f t="shared" si="15"/>
        <v>0</v>
      </c>
      <c r="D174" t="b">
        <f t="shared" si="16"/>
        <v>0</v>
      </c>
      <c r="E174" t="str">
        <f t="shared" si="17"/>
        <v>$L$167:T$176</v>
      </c>
      <c r="F174" t="str" cm="1">
        <f t="array" aca="1" ref="F174" ca="1">IFERROR(IF(B174,INDEX(INDIRECT(E174),ROWS(INDIRECT(E174)),2),""),"")</f>
        <v/>
      </c>
      <c r="G174" t="str">
        <f t="shared" ca="1" si="19"/>
        <v>rg 8/11</v>
      </c>
      <c r="H174" t="str">
        <f t="shared" ca="1" si="20"/>
        <v/>
      </c>
      <c r="J174">
        <f t="shared" si="18"/>
        <v>167</v>
      </c>
      <c r="K174" cm="1">
        <f t="array" ref="K174">INDEX(J174:J791,MATCH(1,INDEX((J174:J791&lt;&gt;"")*(J174:J791&lt;&gt;J174),0),0))</f>
        <v>176</v>
      </c>
      <c r="L174" s="1" t="s">
        <v>5353</v>
      </c>
      <c r="O174" s="1" t="s">
        <v>306</v>
      </c>
    </row>
    <row r="175" spans="1:24" x14ac:dyDescent="0.25">
      <c r="A175">
        <v>12</v>
      </c>
      <c r="B175" t="b">
        <f t="shared" si="14"/>
        <v>0</v>
      </c>
      <c r="C175" t="b">
        <f t="shared" si="15"/>
        <v>1</v>
      </c>
      <c r="D175" t="b">
        <f t="shared" si="16"/>
        <v>0</v>
      </c>
      <c r="E175" t="str">
        <f t="shared" si="17"/>
        <v>$L$167:T$176</v>
      </c>
      <c r="F175" t="str" cm="1">
        <f t="array" aca="1" ref="F175" ca="1">IFERROR(IF(B175,INDEX(INDIRECT(E175),ROWS(INDIRECT(E175)),2),""),"")</f>
        <v/>
      </c>
      <c r="G175" t="str">
        <f t="shared" ca="1" si="19"/>
        <v>rg 8/11</v>
      </c>
      <c r="H175" t="str">
        <f t="shared" ca="1" si="20"/>
        <v/>
      </c>
      <c r="J175">
        <f t="shared" si="18"/>
        <v>167</v>
      </c>
      <c r="K175" cm="1">
        <f t="array" ref="K175">INDEX(J175:J791,MATCH(1,INDEX((J175:J791&lt;&gt;"")*(J175:J791&lt;&gt;J175),0),0))</f>
        <v>176</v>
      </c>
      <c r="M175" s="1" t="s">
        <v>26</v>
      </c>
      <c r="N175" s="1" t="s">
        <v>27</v>
      </c>
    </row>
    <row r="176" spans="1:24" x14ac:dyDescent="0.25">
      <c r="A176">
        <v>12</v>
      </c>
      <c r="B176" t="b">
        <f t="shared" si="14"/>
        <v>1</v>
      </c>
      <c r="C176" t="b">
        <f t="shared" si="15"/>
        <v>0</v>
      </c>
      <c r="D176" t="b">
        <f t="shared" si="16"/>
        <v>0</v>
      </c>
      <c r="E176" t="str">
        <f t="shared" si="17"/>
        <v>$L$176:T$185</v>
      </c>
      <c r="F176" t="str" cm="1">
        <f t="array" aca="1" ref="F176" ca="1">IFERROR(IF(B176,INDEX(INDIRECT(E176),ROWS(INDIRECT(E176)),2),""),"")</f>
        <v xml:space="preserve">IAI 1125 Astra </v>
      </c>
      <c r="G176" t="str">
        <f t="shared" ca="1" si="19"/>
        <v>Amafly LLC bought 1/19/22</v>
      </c>
      <c r="H176" t="str">
        <f t="shared" ca="1" si="20"/>
        <v/>
      </c>
      <c r="J176">
        <f t="shared" si="18"/>
        <v>176</v>
      </c>
      <c r="K176" cm="1">
        <f t="array" ref="K176">INDEX(J176:J791,MATCH(1,INDEX((J176:J791&lt;&gt;"")*(J176:J791&lt;&gt;J176),0),0))</f>
        <v>185</v>
      </c>
      <c r="L176" s="1" t="s">
        <v>5502</v>
      </c>
      <c r="M176" s="1" t="s">
        <v>5278</v>
      </c>
      <c r="N176" s="1" t="s">
        <v>5503</v>
      </c>
      <c r="P176" s="1" t="s">
        <v>51</v>
      </c>
    </row>
    <row r="177" spans="1:24" x14ac:dyDescent="0.25">
      <c r="A177">
        <v>12</v>
      </c>
      <c r="B177" t="b">
        <f t="shared" si="14"/>
        <v>0</v>
      </c>
      <c r="C177" t="b">
        <f t="shared" si="15"/>
        <v>0</v>
      </c>
      <c r="D177" t="b">
        <f t="shared" si="16"/>
        <v>0</v>
      </c>
      <c r="E177" t="str">
        <f t="shared" si="17"/>
        <v>$L$176:T$185</v>
      </c>
      <c r="F177" t="str" cm="1">
        <f t="array" aca="1" ref="F177" ca="1">IFERROR(IF(B177,INDEX(INDIRECT(E177),ROWS(INDIRECT(E177)),2),""),"")</f>
        <v/>
      </c>
      <c r="G177" t="str">
        <f t="shared" ca="1" si="19"/>
        <v>Amafly LLC bought 1/19/22</v>
      </c>
      <c r="H177" t="str">
        <f t="shared" ca="1" si="20"/>
        <v/>
      </c>
      <c r="J177">
        <f t="shared" si="18"/>
        <v>176</v>
      </c>
      <c r="K177" cm="1">
        <f t="array" ref="K177">INDEX(J177:J791,MATCH(1,INDEX((J177:J791&lt;&gt;"")*(J177:J791&lt;&gt;J177),0),0))</f>
        <v>185</v>
      </c>
      <c r="L177" s="1" t="s">
        <v>5504</v>
      </c>
    </row>
    <row r="178" spans="1:24" x14ac:dyDescent="0.25">
      <c r="A178">
        <v>12</v>
      </c>
      <c r="B178" t="b">
        <f t="shared" si="14"/>
        <v>0</v>
      </c>
      <c r="C178" t="b">
        <f t="shared" si="15"/>
        <v>0</v>
      </c>
      <c r="D178" t="b">
        <f t="shared" si="16"/>
        <v>0</v>
      </c>
      <c r="E178" t="str">
        <f t="shared" si="17"/>
        <v>$L$176:T$185</v>
      </c>
      <c r="F178" t="str" cm="1">
        <f t="array" aca="1" ref="F178" ca="1">IFERROR(IF(B178,INDEX(INDIRECT(E178),ROWS(INDIRECT(E178)),2),""),"")</f>
        <v/>
      </c>
      <c r="G178" t="str">
        <f t="shared" ca="1" si="19"/>
        <v>Amafly LLC bought 1/19/22</v>
      </c>
      <c r="H178" t="str">
        <f t="shared" ca="1" si="20"/>
        <v/>
      </c>
      <c r="J178">
        <f t="shared" si="18"/>
        <v>176</v>
      </c>
      <c r="K178" cm="1">
        <f t="array" ref="K178">INDEX(J178:J791,MATCH(1,INDEX((J178:J791&lt;&gt;"")*(J178:J791&lt;&gt;J178),0),0))</f>
        <v>185</v>
      </c>
      <c r="L178" s="1" t="s">
        <v>5502</v>
      </c>
      <c r="M178" s="1" t="s">
        <v>5505</v>
      </c>
    </row>
    <row r="179" spans="1:24" x14ac:dyDescent="0.25">
      <c r="A179">
        <v>12</v>
      </c>
      <c r="B179" t="b">
        <f t="shared" si="14"/>
        <v>0</v>
      </c>
      <c r="C179" t="b">
        <f t="shared" si="15"/>
        <v>0</v>
      </c>
      <c r="D179" t="b">
        <f t="shared" si="16"/>
        <v>0</v>
      </c>
      <c r="E179" t="str">
        <f t="shared" si="17"/>
        <v>$L$176:T$185</v>
      </c>
      <c r="F179" t="str" cm="1">
        <f t="array" aca="1" ref="F179" ca="1">IFERROR(IF(B179,INDEX(INDIRECT(E179),ROWS(INDIRECT(E179)),2),""),"")</f>
        <v/>
      </c>
      <c r="G179" t="str">
        <f t="shared" ca="1" si="19"/>
        <v>Amafly LLC bought 1/19/22</v>
      </c>
      <c r="H179" t="str">
        <f t="shared" ca="1" si="20"/>
        <v/>
      </c>
      <c r="J179">
        <f t="shared" si="18"/>
        <v>176</v>
      </c>
      <c r="K179" cm="1">
        <f t="array" ref="K179">INDEX(J179:J791,MATCH(1,INDEX((J179:J791&lt;&gt;"")*(J179:J791&lt;&gt;J179),0),0))</f>
        <v>185</v>
      </c>
      <c r="L179" s="1" t="s">
        <v>5502</v>
      </c>
      <c r="M179" s="1" t="s">
        <v>5506</v>
      </c>
      <c r="O179" s="1" t="s">
        <v>5507</v>
      </c>
    </row>
    <row r="180" spans="1:24" x14ac:dyDescent="0.25">
      <c r="A180">
        <v>12</v>
      </c>
      <c r="B180" t="b">
        <f t="shared" si="14"/>
        <v>0</v>
      </c>
      <c r="C180" t="b">
        <f t="shared" si="15"/>
        <v>0</v>
      </c>
      <c r="D180" t="b">
        <f t="shared" si="16"/>
        <v>0</v>
      </c>
      <c r="E180" t="str">
        <f t="shared" si="17"/>
        <v>$L$176:T$185</v>
      </c>
      <c r="F180" t="str" cm="1">
        <f t="array" aca="1" ref="F180" ca="1">IFERROR(IF(B180,INDEX(INDIRECT(E180),ROWS(INDIRECT(E180)),2),""),"")</f>
        <v/>
      </c>
      <c r="G180" t="str">
        <f t="shared" ca="1" si="19"/>
        <v>Amafly LLC bought 1/19/22</v>
      </c>
      <c r="H180" t="str">
        <f t="shared" ca="1" si="20"/>
        <v/>
      </c>
      <c r="J180">
        <f t="shared" si="18"/>
        <v>176</v>
      </c>
      <c r="K180" cm="1">
        <f t="array" ref="K180">INDEX(J180:J791,MATCH(1,INDEX((J180:J791&lt;&gt;"")*(J180:J791&lt;&gt;J180),0),0))</f>
        <v>185</v>
      </c>
      <c r="L180" s="1" t="s">
        <v>5508</v>
      </c>
      <c r="M180" s="1" t="s">
        <v>5509</v>
      </c>
    </row>
    <row r="181" spans="1:24" x14ac:dyDescent="0.25">
      <c r="A181">
        <v>12</v>
      </c>
      <c r="B181" t="b">
        <f t="shared" si="14"/>
        <v>0</v>
      </c>
      <c r="C181" t="b">
        <f t="shared" si="15"/>
        <v>0</v>
      </c>
      <c r="D181" t="b">
        <f t="shared" si="16"/>
        <v>0</v>
      </c>
      <c r="E181" t="str">
        <f t="shared" si="17"/>
        <v>$L$176:T$185</v>
      </c>
      <c r="F181" t="str" cm="1">
        <f t="array" aca="1" ref="F181" ca="1">IFERROR(IF(B181,INDEX(INDIRECT(E181),ROWS(INDIRECT(E181)),2),""),"")</f>
        <v/>
      </c>
      <c r="G181" t="str">
        <f t="shared" ca="1" si="19"/>
        <v>Amafly LLC bought 1/19/22</v>
      </c>
      <c r="H181" t="str">
        <f t="shared" ca="1" si="20"/>
        <v/>
      </c>
      <c r="J181">
        <f t="shared" si="18"/>
        <v>176</v>
      </c>
      <c r="K181" cm="1">
        <f t="array" ref="K181">INDEX(J181:J791,MATCH(1,INDEX((J181:J791&lt;&gt;"")*(J181:J791&lt;&gt;J181),0),0))</f>
        <v>185</v>
      </c>
      <c r="L181" s="1" t="s">
        <v>5510</v>
      </c>
      <c r="M181" s="1" t="s">
        <v>5511</v>
      </c>
    </row>
    <row r="182" spans="1:24" x14ac:dyDescent="0.25">
      <c r="A182">
        <v>12</v>
      </c>
      <c r="B182" t="b">
        <f t="shared" si="14"/>
        <v>0</v>
      </c>
      <c r="C182" t="b">
        <f t="shared" si="15"/>
        <v>0</v>
      </c>
      <c r="D182" t="b">
        <f t="shared" si="16"/>
        <v>0</v>
      </c>
      <c r="E182" t="str">
        <f t="shared" si="17"/>
        <v>$L$176:T$185</v>
      </c>
      <c r="F182" t="str" cm="1">
        <f t="array" aca="1" ref="F182" ca="1">IFERROR(IF(B182,INDEX(INDIRECT(E182),ROWS(INDIRECT(E182)),2),""),"")</f>
        <v/>
      </c>
      <c r="G182" t="str">
        <f t="shared" ca="1" si="19"/>
        <v>Amafly LLC bought 1/19/22</v>
      </c>
      <c r="H182" t="str">
        <f t="shared" ca="1" si="20"/>
        <v/>
      </c>
      <c r="J182">
        <f t="shared" si="18"/>
        <v>176</v>
      </c>
      <c r="K182" cm="1">
        <f t="array" ref="K182">INDEX(J182:J791,MATCH(1,INDEX((J182:J791&lt;&gt;"")*(J182:J791&lt;&gt;J182),0),0))</f>
        <v>185</v>
      </c>
      <c r="L182" s="1" t="s">
        <v>5510</v>
      </c>
      <c r="M182" s="1" t="s">
        <v>5512</v>
      </c>
    </row>
    <row r="183" spans="1:24" x14ac:dyDescent="0.25">
      <c r="A183">
        <v>12</v>
      </c>
      <c r="B183" t="b">
        <f t="shared" si="14"/>
        <v>0</v>
      </c>
      <c r="C183" t="b">
        <f t="shared" si="15"/>
        <v>0</v>
      </c>
      <c r="D183" t="b">
        <f t="shared" si="16"/>
        <v>0</v>
      </c>
      <c r="E183" t="str">
        <f t="shared" si="17"/>
        <v>$L$176:T$185</v>
      </c>
      <c r="F183" t="str" cm="1">
        <f t="array" aca="1" ref="F183" ca="1">IFERROR(IF(B183,INDEX(INDIRECT(E183),ROWS(INDIRECT(E183)),2),""),"")</f>
        <v/>
      </c>
      <c r="G183" t="str">
        <f t="shared" ca="1" si="19"/>
        <v>Amafly LLC bought 1/19/22</v>
      </c>
      <c r="H183" t="str">
        <f t="shared" ca="1" si="20"/>
        <v/>
      </c>
      <c r="J183">
        <f t="shared" si="18"/>
        <v>176</v>
      </c>
      <c r="K183" cm="1">
        <f t="array" ref="K183">INDEX(J183:J791,MATCH(1,INDEX((J183:J791&lt;&gt;"")*(J183:J791&lt;&gt;J183),0),0))</f>
        <v>185</v>
      </c>
      <c r="L183" s="1" t="s">
        <v>5513</v>
      </c>
      <c r="O183" s="1" t="s">
        <v>306</v>
      </c>
      <c r="X183" t="e">
        <v>#N/A</v>
      </c>
    </row>
    <row r="184" spans="1:24" x14ac:dyDescent="0.25">
      <c r="A184">
        <v>12</v>
      </c>
      <c r="B184" t="b">
        <f t="shared" si="14"/>
        <v>0</v>
      </c>
      <c r="C184" t="b">
        <f t="shared" si="15"/>
        <v>1</v>
      </c>
      <c r="D184" t="b">
        <f t="shared" si="16"/>
        <v>0</v>
      </c>
      <c r="E184" t="str">
        <f t="shared" si="17"/>
        <v>$L$176:T$185</v>
      </c>
      <c r="F184" t="str" cm="1">
        <f t="array" aca="1" ref="F184" ca="1">IFERROR(IF(B184,INDEX(INDIRECT(E184),ROWS(INDIRECT(E184)),2),""),"")</f>
        <v/>
      </c>
      <c r="G184" t="str">
        <f t="shared" ca="1" si="19"/>
        <v>Amafly LLC bought 1/19/22</v>
      </c>
      <c r="H184" t="str">
        <f t="shared" ca="1" si="20"/>
        <v/>
      </c>
      <c r="J184">
        <f t="shared" si="18"/>
        <v>176</v>
      </c>
      <c r="K184" cm="1">
        <f t="array" ref="K184">INDEX(J184:J791,MATCH(1,INDEX((J184:J791&lt;&gt;"")*(J184:J791&lt;&gt;J184),0),0))</f>
        <v>185</v>
      </c>
      <c r="M184" s="1" t="s">
        <v>26</v>
      </c>
      <c r="N184" s="1" t="s">
        <v>27</v>
      </c>
    </row>
    <row r="185" spans="1:24" x14ac:dyDescent="0.25">
      <c r="A185">
        <v>12</v>
      </c>
      <c r="B185" t="b">
        <f t="shared" si="14"/>
        <v>1</v>
      </c>
      <c r="C185" t="b">
        <f t="shared" si="15"/>
        <v>0</v>
      </c>
      <c r="D185" t="b">
        <f t="shared" si="16"/>
        <v>0</v>
      </c>
      <c r="E185" t="str">
        <f t="shared" si="17"/>
        <v>$L$185:T$196</v>
      </c>
      <c r="F185" t="str" cm="1">
        <f t="array" aca="1" ref="F185" ca="1">IFERROR(IF(B185,INDEX(INDIRECT(E185),ROWS(INDIRECT(E185)),2),""),"")</f>
        <v xml:space="preserve">IAI 1125 Astra </v>
      </c>
      <c r="G185" t="str">
        <f t="shared" ca="1" si="19"/>
        <v>Gema Aviation Ltd bought 7/30/13</v>
      </c>
      <c r="H185" t="str">
        <f t="shared" ca="1" si="20"/>
        <v/>
      </c>
      <c r="J185">
        <f t="shared" si="18"/>
        <v>185</v>
      </c>
      <c r="K185" cm="1">
        <f t="array" ref="K185">INDEX(J185:J791,MATCH(1,INDEX((J185:J791&lt;&gt;"")*(J185:J791&lt;&gt;J185),0),0))</f>
        <v>196</v>
      </c>
      <c r="L185" s="1" t="s">
        <v>5514</v>
      </c>
      <c r="M185" s="1" t="s">
        <v>5278</v>
      </c>
      <c r="N185" s="1" t="s">
        <v>5515</v>
      </c>
      <c r="P185" s="1" t="s">
        <v>51</v>
      </c>
      <c r="S185" s="1" t="s">
        <v>5338</v>
      </c>
    </row>
    <row r="186" spans="1:24" x14ac:dyDescent="0.25">
      <c r="A186">
        <v>12</v>
      </c>
      <c r="B186" t="b">
        <f t="shared" si="14"/>
        <v>0</v>
      </c>
      <c r="C186" t="b">
        <f t="shared" si="15"/>
        <v>0</v>
      </c>
      <c r="D186" t="b">
        <f t="shared" si="16"/>
        <v>0</v>
      </c>
      <c r="E186" t="str">
        <f t="shared" si="17"/>
        <v>$L$185:T$196</v>
      </c>
      <c r="F186" t="str" cm="1">
        <f t="array" aca="1" ref="F186" ca="1">IFERROR(IF(B186,INDEX(INDIRECT(E186),ROWS(INDIRECT(E186)),2),""),"")</f>
        <v/>
      </c>
      <c r="G186" t="str">
        <f t="shared" ca="1" si="19"/>
        <v>Gema Aviation Ltd bought 7/30/13</v>
      </c>
      <c r="H186" t="str">
        <f t="shared" ca="1" si="20"/>
        <v/>
      </c>
      <c r="J186">
        <f t="shared" si="18"/>
        <v>185</v>
      </c>
      <c r="K186" cm="1">
        <f t="array" ref="K186">INDEX(J186:J791,MATCH(1,INDEX((J186:J791&lt;&gt;"")*(J186:J791&lt;&gt;J186),0),0))</f>
        <v>196</v>
      </c>
      <c r="L186" s="1" t="s">
        <v>5516</v>
      </c>
      <c r="M186" s="1" t="s">
        <v>2941</v>
      </c>
    </row>
    <row r="187" spans="1:24" x14ac:dyDescent="0.25">
      <c r="A187">
        <v>12</v>
      </c>
      <c r="B187" t="b">
        <f t="shared" si="14"/>
        <v>0</v>
      </c>
      <c r="C187" t="b">
        <f t="shared" si="15"/>
        <v>0</v>
      </c>
      <c r="D187" t="b">
        <f t="shared" si="16"/>
        <v>0</v>
      </c>
      <c r="E187" t="str">
        <f t="shared" si="17"/>
        <v>$L$185:T$196</v>
      </c>
      <c r="F187" t="str" cm="1">
        <f t="array" aca="1" ref="F187" ca="1">IFERROR(IF(B187,INDEX(INDIRECT(E187),ROWS(INDIRECT(E187)),2),""),"")</f>
        <v/>
      </c>
      <c r="G187" t="str">
        <f t="shared" ca="1" si="19"/>
        <v>Gema Aviation Ltd bought 7/30/13</v>
      </c>
      <c r="H187" t="str">
        <f t="shared" ca="1" si="20"/>
        <v/>
      </c>
      <c r="J187">
        <f t="shared" si="18"/>
        <v>185</v>
      </c>
      <c r="K187" cm="1">
        <f t="array" ref="K187">INDEX(J187:J791,MATCH(1,INDEX((J187:J791&lt;&gt;"")*(J187:J791&lt;&gt;J187),0),0))</f>
        <v>196</v>
      </c>
      <c r="L187" s="1" t="s">
        <v>5514</v>
      </c>
      <c r="M187" s="1" t="s">
        <v>5517</v>
      </c>
    </row>
    <row r="188" spans="1:24" x14ac:dyDescent="0.25">
      <c r="A188">
        <v>12</v>
      </c>
      <c r="B188" t="b">
        <f t="shared" si="14"/>
        <v>0</v>
      </c>
      <c r="C188" t="b">
        <f t="shared" si="15"/>
        <v>0</v>
      </c>
      <c r="D188" t="b">
        <f t="shared" si="16"/>
        <v>0</v>
      </c>
      <c r="E188" t="str">
        <f t="shared" si="17"/>
        <v>$L$185:T$196</v>
      </c>
      <c r="F188" t="str" cm="1">
        <f t="array" aca="1" ref="F188" ca="1">IFERROR(IF(B188,INDEX(INDIRECT(E188),ROWS(INDIRECT(E188)),2),""),"")</f>
        <v/>
      </c>
      <c r="G188" t="str">
        <f t="shared" ca="1" si="19"/>
        <v>Gema Aviation Ltd bought 7/30/13</v>
      </c>
      <c r="H188" t="str">
        <f t="shared" ca="1" si="20"/>
        <v/>
      </c>
      <c r="J188">
        <f t="shared" si="18"/>
        <v>185</v>
      </c>
      <c r="K188" cm="1">
        <f t="array" ref="K188">INDEX(J188:J791,MATCH(1,INDEX((J188:J791&lt;&gt;"")*(J188:J791&lt;&gt;J188),0),0))</f>
        <v>196</v>
      </c>
      <c r="L188" s="1" t="s">
        <v>5518</v>
      </c>
      <c r="M188" s="1" t="s">
        <v>5519</v>
      </c>
    </row>
    <row r="189" spans="1:24" x14ac:dyDescent="0.25">
      <c r="A189">
        <v>12</v>
      </c>
      <c r="B189" t="b">
        <f t="shared" si="14"/>
        <v>0</v>
      </c>
      <c r="C189" t="b">
        <f t="shared" si="15"/>
        <v>0</v>
      </c>
      <c r="D189" t="b">
        <f t="shared" si="16"/>
        <v>0</v>
      </c>
      <c r="E189" t="str">
        <f t="shared" si="17"/>
        <v>$L$185:T$196</v>
      </c>
      <c r="F189" t="str" cm="1">
        <f t="array" aca="1" ref="F189" ca="1">IFERROR(IF(B189,INDEX(INDIRECT(E189),ROWS(INDIRECT(E189)),2),""),"")</f>
        <v/>
      </c>
      <c r="G189" t="str">
        <f t="shared" ca="1" si="19"/>
        <v>Gema Aviation Ltd bought 7/30/13</v>
      </c>
      <c r="H189" t="str">
        <f t="shared" ca="1" si="20"/>
        <v/>
      </c>
      <c r="J189">
        <f t="shared" si="18"/>
        <v>185</v>
      </c>
      <c r="K189" cm="1">
        <f t="array" ref="K189">INDEX(J189:J791,MATCH(1,INDEX((J189:J791&lt;&gt;"")*(J189:J791&lt;&gt;J189),0),0))</f>
        <v>196</v>
      </c>
      <c r="L189" s="1" t="s">
        <v>5518</v>
      </c>
      <c r="M189" s="1" t="s">
        <v>5520</v>
      </c>
      <c r="X189" t="e">
        <v>#N/A</v>
      </c>
    </row>
    <row r="190" spans="1:24" x14ac:dyDescent="0.25">
      <c r="A190">
        <v>12</v>
      </c>
      <c r="B190" t="b">
        <f t="shared" si="14"/>
        <v>0</v>
      </c>
      <c r="C190" t="b">
        <f t="shared" si="15"/>
        <v>0</v>
      </c>
      <c r="D190" t="b">
        <f t="shared" si="16"/>
        <v>0</v>
      </c>
      <c r="E190" t="str">
        <f t="shared" si="17"/>
        <v>$L$185:T$196</v>
      </c>
      <c r="F190" t="str" cm="1">
        <f t="array" aca="1" ref="F190" ca="1">IFERROR(IF(B190,INDEX(INDIRECT(E190),ROWS(INDIRECT(E190)),2),""),"")</f>
        <v/>
      </c>
      <c r="G190" t="str">
        <f t="shared" ca="1" si="19"/>
        <v>Gema Aviation Ltd bought 7/30/13</v>
      </c>
      <c r="H190" t="str">
        <f t="shared" ca="1" si="20"/>
        <v/>
      </c>
      <c r="J190">
        <f t="shared" si="18"/>
        <v>185</v>
      </c>
      <c r="K190" cm="1">
        <f t="array" ref="K190">INDEX(J190:J791,MATCH(1,INDEX((J190:J791&lt;&gt;"")*(J190:J791&lt;&gt;J190),0),0))</f>
        <v>196</v>
      </c>
      <c r="L190" s="1" t="s">
        <v>5521</v>
      </c>
      <c r="M190" s="1" t="s">
        <v>5522</v>
      </c>
    </row>
    <row r="191" spans="1:24" x14ac:dyDescent="0.25">
      <c r="A191">
        <v>12</v>
      </c>
      <c r="B191" t="b">
        <f t="shared" si="14"/>
        <v>0</v>
      </c>
      <c r="C191" t="b">
        <f t="shared" si="15"/>
        <v>0</v>
      </c>
      <c r="D191" t="b">
        <f t="shared" si="16"/>
        <v>0</v>
      </c>
      <c r="E191" t="str">
        <f t="shared" si="17"/>
        <v>$L$185:T$196</v>
      </c>
      <c r="F191" t="str" cm="1">
        <f t="array" aca="1" ref="F191" ca="1">IFERROR(IF(B191,INDEX(INDIRECT(E191),ROWS(INDIRECT(E191)),2),""),"")</f>
        <v/>
      </c>
      <c r="G191" t="str">
        <f t="shared" ca="1" si="19"/>
        <v>Gema Aviation Ltd bought 7/30/13</v>
      </c>
      <c r="H191" t="str">
        <f t="shared" ca="1" si="20"/>
        <v/>
      </c>
      <c r="J191">
        <f t="shared" si="18"/>
        <v>185</v>
      </c>
      <c r="K191" cm="1">
        <f t="array" ref="K191">INDEX(J191:J791,MATCH(1,INDEX((J191:J791&lt;&gt;"")*(J191:J791&lt;&gt;J191),0),0))</f>
        <v>196</v>
      </c>
      <c r="L191" s="1" t="s">
        <v>5523</v>
      </c>
      <c r="M191" s="1" t="s">
        <v>5524</v>
      </c>
    </row>
    <row r="192" spans="1:24" x14ac:dyDescent="0.25">
      <c r="A192">
        <v>12</v>
      </c>
      <c r="B192" t="b">
        <f t="shared" si="14"/>
        <v>0</v>
      </c>
      <c r="C192" t="b">
        <f t="shared" si="15"/>
        <v>0</v>
      </c>
      <c r="D192" t="b">
        <f t="shared" si="16"/>
        <v>0</v>
      </c>
      <c r="E192" t="str">
        <f t="shared" si="17"/>
        <v>$L$185:T$196</v>
      </c>
      <c r="F192" t="str" cm="1">
        <f t="array" aca="1" ref="F192" ca="1">IFERROR(IF(B192,INDEX(INDIRECT(E192),ROWS(INDIRECT(E192)),2),""),"")</f>
        <v/>
      </c>
      <c r="G192" t="str">
        <f t="shared" ca="1" si="19"/>
        <v>Gema Aviation Ltd bought 7/30/13</v>
      </c>
      <c r="H192" t="str">
        <f t="shared" ca="1" si="20"/>
        <v/>
      </c>
      <c r="J192">
        <f t="shared" si="18"/>
        <v>185</v>
      </c>
      <c r="K192" cm="1">
        <f t="array" ref="K192">INDEX(J192:J791,MATCH(1,INDEX((J192:J791&lt;&gt;"")*(J192:J791&lt;&gt;J192),0),0))</f>
        <v>196</v>
      </c>
      <c r="L192" s="1" t="s">
        <v>5525</v>
      </c>
      <c r="M192" s="1" t="s">
        <v>5526</v>
      </c>
    </row>
    <row r="193" spans="1:24" x14ac:dyDescent="0.25">
      <c r="A193">
        <v>12</v>
      </c>
      <c r="B193" t="b">
        <f t="shared" si="14"/>
        <v>0</v>
      </c>
      <c r="C193" t="b">
        <f t="shared" si="15"/>
        <v>0</v>
      </c>
      <c r="D193" t="b">
        <f t="shared" si="16"/>
        <v>0</v>
      </c>
      <c r="E193" t="str">
        <f t="shared" si="17"/>
        <v>$L$185:T$196</v>
      </c>
      <c r="F193" t="str" cm="1">
        <f t="array" aca="1" ref="F193" ca="1">IFERROR(IF(B193,INDEX(INDIRECT(E193),ROWS(INDIRECT(E193)),2),""),"")</f>
        <v/>
      </c>
      <c r="G193" t="str">
        <f t="shared" ca="1" si="19"/>
        <v>Gema Aviation Ltd bought 7/30/13</v>
      </c>
      <c r="H193" t="str">
        <f t="shared" ca="1" si="20"/>
        <v/>
      </c>
      <c r="J193">
        <f t="shared" si="18"/>
        <v>185</v>
      </c>
      <c r="K193" cm="1">
        <f t="array" ref="K193">INDEX(J193:J791,MATCH(1,INDEX((J193:J791&lt;&gt;"")*(J193:J791&lt;&gt;J193),0),0))</f>
        <v>196</v>
      </c>
      <c r="L193" s="1" t="s">
        <v>5527</v>
      </c>
      <c r="M193" s="1" t="s">
        <v>5528</v>
      </c>
    </row>
    <row r="194" spans="1:24" x14ac:dyDescent="0.25">
      <c r="A194">
        <v>12</v>
      </c>
      <c r="B194" t="b">
        <f t="shared" si="14"/>
        <v>0</v>
      </c>
      <c r="C194" t="b">
        <f t="shared" si="15"/>
        <v>0</v>
      </c>
      <c r="D194" t="b">
        <f t="shared" si="16"/>
        <v>0</v>
      </c>
      <c r="E194" t="str">
        <f t="shared" si="17"/>
        <v>$L$185:T$196</v>
      </c>
      <c r="F194" t="str" cm="1">
        <f t="array" aca="1" ref="F194" ca="1">IFERROR(IF(B194,INDEX(INDIRECT(E194),ROWS(INDIRECT(E194)),2),""),"")</f>
        <v/>
      </c>
      <c r="G194" t="str">
        <f t="shared" ca="1" si="19"/>
        <v>Gema Aviation Ltd bought 7/30/13</v>
      </c>
      <c r="H194" t="str">
        <f t="shared" ca="1" si="20"/>
        <v/>
      </c>
      <c r="J194">
        <f t="shared" si="18"/>
        <v>185</v>
      </c>
      <c r="K194" cm="1">
        <f t="array" ref="K194">INDEX(J194:J791,MATCH(1,INDEX((J194:J791&lt;&gt;"")*(J194:J791&lt;&gt;J194),0),0))</f>
        <v>196</v>
      </c>
      <c r="L194" s="1" t="s">
        <v>5529</v>
      </c>
      <c r="O194" s="1" t="s">
        <v>306</v>
      </c>
    </row>
    <row r="195" spans="1:24" x14ac:dyDescent="0.25">
      <c r="A195">
        <v>12</v>
      </c>
      <c r="B195" t="b">
        <f t="shared" ref="B195:B258" si="21">AND(E195&lt;&gt;E194,LEFT(L195,LEN("registry("))&lt;&gt;"registry(")</f>
        <v>0</v>
      </c>
      <c r="C195" t="b">
        <f t="shared" ref="C195:C258" si="22">NOT(LEN(N195)=LEN(SUBSTITUTE(N195,"comment - update","")))</f>
        <v>1</v>
      </c>
      <c r="D195" t="b">
        <f t="shared" ref="D195:D258" si="23">NOT(LEN(L195)=LEN(SUBSTITUTE(L195,"modeS(24bit)","")))</f>
        <v>0</v>
      </c>
      <c r="E195" t="str">
        <f t="shared" ref="E195:E258" si="24">"$"&amp;SUBSTITUTE(ADDRESS(1,COLUMN($L$1),4),1,"")&amp;"$"&amp;J195&amp;":"&amp;SUBSTITUTE(ADDRESS(1,COLUMN($T$1),4),1,"")&amp;"$"&amp;K195</f>
        <v>$L$185:T$196</v>
      </c>
      <c r="F195" t="str" cm="1">
        <f t="array" aca="1" ref="F195" ca="1">IFERROR(IF(B195,INDEX(INDIRECT(E195),ROWS(INDIRECT(E195)),2),""),"")</f>
        <v/>
      </c>
      <c r="G195" t="str">
        <f t="shared" ca="1" si="19"/>
        <v>Gema Aviation Ltd bought 7/30/13</v>
      </c>
      <c r="H195" t="str">
        <f t="shared" ca="1" si="20"/>
        <v/>
      </c>
      <c r="J195">
        <f t="shared" ref="J195:J258" si="25">IF(C194,ROW(C195),IF(D194,ROW(C195),J194))</f>
        <v>185</v>
      </c>
      <c r="K195" cm="1">
        <f t="array" ref="K195">INDEX(J195:J791,MATCH(1,INDEX((J195:J791&lt;&gt;"")*(J195:J791&lt;&gt;J195),0),0))</f>
        <v>196</v>
      </c>
      <c r="M195" s="1" t="s">
        <v>26</v>
      </c>
      <c r="N195" s="1" t="s">
        <v>27</v>
      </c>
      <c r="X195" t="e">
        <v>#N/A</v>
      </c>
    </row>
    <row r="196" spans="1:24" x14ac:dyDescent="0.25">
      <c r="A196">
        <v>12</v>
      </c>
      <c r="B196" t="b">
        <f t="shared" si="21"/>
        <v>1</v>
      </c>
      <c r="C196" t="b">
        <f t="shared" si="22"/>
        <v>0</v>
      </c>
      <c r="D196" t="b">
        <f t="shared" si="23"/>
        <v>0</v>
      </c>
      <c r="E196" t="str">
        <f t="shared" si="24"/>
        <v>$L$196:T$207</v>
      </c>
      <c r="F196" t="str" cm="1">
        <f t="array" aca="1" ref="F196" ca="1">IFERROR(IF(B196,INDEX(INDIRECT(E196),ROWS(INDIRECT(E196)),2),""),"")</f>
        <v xml:space="preserve">IAI 1125 Astra </v>
      </c>
      <c r="G196" t="str">
        <f t="shared" ca="1" si="19"/>
        <v>2029 Aircraft Trust 2 LLC (Trustee), Hollywood FL bought 9/10/13</v>
      </c>
      <c r="H196" t="str">
        <f t="shared" ca="1" si="20"/>
        <v/>
      </c>
      <c r="J196">
        <f t="shared" si="25"/>
        <v>196</v>
      </c>
      <c r="K196" cm="1">
        <f t="array" ref="K196">INDEX(J196:J791,MATCH(1,INDEX((J196:J791&lt;&gt;"")*(J196:J791&lt;&gt;J196),0),0))</f>
        <v>207</v>
      </c>
      <c r="L196" s="1" t="s">
        <v>5530</v>
      </c>
      <c r="M196" s="1" t="s">
        <v>5278</v>
      </c>
      <c r="N196" s="1" t="s">
        <v>5531</v>
      </c>
      <c r="P196" s="1" t="s">
        <v>51</v>
      </c>
      <c r="S196" s="1" t="s">
        <v>5532</v>
      </c>
    </row>
    <row r="197" spans="1:24" x14ac:dyDescent="0.25">
      <c r="A197">
        <v>12</v>
      </c>
      <c r="B197" t="b">
        <f t="shared" si="21"/>
        <v>0</v>
      </c>
      <c r="C197" t="b">
        <f t="shared" si="22"/>
        <v>0</v>
      </c>
      <c r="D197" t="b">
        <f t="shared" si="23"/>
        <v>0</v>
      </c>
      <c r="E197" t="str">
        <f t="shared" si="24"/>
        <v>$L$196:T$207</v>
      </c>
      <c r="F197" t="str" cm="1">
        <f t="array" aca="1" ref="F197" ca="1">IFERROR(IF(B197,INDEX(INDIRECT(E197),ROWS(INDIRECT(E197)),2),""),"")</f>
        <v/>
      </c>
      <c r="G197" t="str">
        <f t="shared" ca="1" si="19"/>
        <v>2029 Aircraft Trust 2 LLC (Trustee), Hollywood FL bought 9/10/13</v>
      </c>
      <c r="H197" t="str">
        <f t="shared" ca="1" si="20"/>
        <v/>
      </c>
      <c r="J197">
        <f t="shared" si="25"/>
        <v>196</v>
      </c>
      <c r="K197" cm="1">
        <f t="array" ref="K197">INDEX(J197:J791,MATCH(1,INDEX((J197:J791&lt;&gt;"")*(J197:J791&lt;&gt;J197),0),0))</f>
        <v>207</v>
      </c>
      <c r="L197" s="1" t="s">
        <v>5533</v>
      </c>
    </row>
    <row r="198" spans="1:24" x14ac:dyDescent="0.25">
      <c r="A198">
        <v>12</v>
      </c>
      <c r="B198" t="b">
        <f t="shared" si="21"/>
        <v>0</v>
      </c>
      <c r="C198" t="b">
        <f t="shared" si="22"/>
        <v>0</v>
      </c>
      <c r="D198" t="b">
        <f t="shared" si="23"/>
        <v>0</v>
      </c>
      <c r="E198" t="str">
        <f t="shared" si="24"/>
        <v>$L$196:T$207</v>
      </c>
      <c r="F198" t="str" cm="1">
        <f t="array" aca="1" ref="F198" ca="1">IFERROR(IF(B198,INDEX(INDIRECT(E198),ROWS(INDIRECT(E198)),2),""),"")</f>
        <v/>
      </c>
      <c r="G198" t="str">
        <f t="shared" ca="1" si="19"/>
        <v>2029 Aircraft Trust 2 LLC (Trustee), Hollywood FL bought 9/10/13</v>
      </c>
      <c r="H198" t="str">
        <f t="shared" ca="1" si="20"/>
        <v/>
      </c>
      <c r="J198">
        <f t="shared" si="25"/>
        <v>196</v>
      </c>
      <c r="K198" cm="1">
        <f t="array" ref="K198">INDEX(J198:J791,MATCH(1,INDEX((J198:J791&lt;&gt;"")*(J198:J791&lt;&gt;J198),0),0))</f>
        <v>207</v>
      </c>
      <c r="L198" s="1" t="s">
        <v>5534</v>
      </c>
      <c r="M198" s="1" t="s">
        <v>5535</v>
      </c>
      <c r="O198" s="1" t="s">
        <v>410</v>
      </c>
    </row>
    <row r="199" spans="1:24" x14ac:dyDescent="0.25">
      <c r="A199">
        <v>12</v>
      </c>
      <c r="B199" t="b">
        <f t="shared" si="21"/>
        <v>0</v>
      </c>
      <c r="C199" t="b">
        <f t="shared" si="22"/>
        <v>0</v>
      </c>
      <c r="D199" t="b">
        <f t="shared" si="23"/>
        <v>0</v>
      </c>
      <c r="E199" t="str">
        <f t="shared" si="24"/>
        <v>$L$196:T$207</v>
      </c>
      <c r="F199" t="str" cm="1">
        <f t="array" aca="1" ref="F199" ca="1">IFERROR(IF(B199,INDEX(INDIRECT(E199),ROWS(INDIRECT(E199)),2),""),"")</f>
        <v/>
      </c>
      <c r="G199" t="str">
        <f t="shared" ca="1" si="19"/>
        <v>2029 Aircraft Trust 2 LLC (Trustee), Hollywood FL bought 9/10/13</v>
      </c>
      <c r="H199" t="str">
        <f t="shared" ca="1" si="20"/>
        <v/>
      </c>
      <c r="J199">
        <f t="shared" si="25"/>
        <v>196</v>
      </c>
      <c r="K199" cm="1">
        <f t="array" ref="K199">INDEX(J199:J791,MATCH(1,INDEX((J199:J791&lt;&gt;"")*(J199:J791&lt;&gt;J199),0),0))</f>
        <v>207</v>
      </c>
      <c r="L199" s="1" t="s">
        <v>5534</v>
      </c>
      <c r="M199" s="1" t="s">
        <v>5536</v>
      </c>
    </row>
    <row r="200" spans="1:24" x14ac:dyDescent="0.25">
      <c r="A200">
        <v>12</v>
      </c>
      <c r="B200" t="b">
        <f t="shared" si="21"/>
        <v>0</v>
      </c>
      <c r="C200" t="b">
        <f t="shared" si="22"/>
        <v>0</v>
      </c>
      <c r="D200" t="b">
        <f t="shared" si="23"/>
        <v>0</v>
      </c>
      <c r="E200" t="str">
        <f t="shared" si="24"/>
        <v>$L$196:T$207</v>
      </c>
      <c r="F200" t="str" cm="1">
        <f t="array" aca="1" ref="F200" ca="1">IFERROR(IF(B200,INDEX(INDIRECT(E200),ROWS(INDIRECT(E200)),2),""),"")</f>
        <v/>
      </c>
      <c r="G200" t="str">
        <f t="shared" ca="1" si="19"/>
        <v>2029 Aircraft Trust 2 LLC (Trustee), Hollywood FL bought 9/10/13</v>
      </c>
      <c r="H200" t="str">
        <f t="shared" ca="1" si="20"/>
        <v/>
      </c>
      <c r="J200">
        <f t="shared" si="25"/>
        <v>196</v>
      </c>
      <c r="K200" cm="1">
        <f t="array" ref="K200">INDEX(J200:J791,MATCH(1,INDEX((J200:J791&lt;&gt;"")*(J200:J791&lt;&gt;J200),0),0))</f>
        <v>207</v>
      </c>
      <c r="L200" s="1" t="s">
        <v>5534</v>
      </c>
      <c r="M200" s="1" t="s">
        <v>5537</v>
      </c>
    </row>
    <row r="201" spans="1:24" x14ac:dyDescent="0.25">
      <c r="A201">
        <v>12</v>
      </c>
      <c r="B201" t="b">
        <f t="shared" si="21"/>
        <v>0</v>
      </c>
      <c r="C201" t="b">
        <f t="shared" si="22"/>
        <v>0</v>
      </c>
      <c r="D201" t="b">
        <f t="shared" si="23"/>
        <v>0</v>
      </c>
      <c r="E201" t="str">
        <f t="shared" si="24"/>
        <v>$L$196:T$207</v>
      </c>
      <c r="F201" t="str" cm="1">
        <f t="array" aca="1" ref="F201" ca="1">IFERROR(IF(B201,INDEX(INDIRECT(E201),ROWS(INDIRECT(E201)),2),""),"")</f>
        <v/>
      </c>
      <c r="G201" t="str">
        <f t="shared" ca="1" si="19"/>
        <v>2029 Aircraft Trust 2 LLC (Trustee), Hollywood FL bought 9/10/13</v>
      </c>
      <c r="H201" t="str">
        <f t="shared" ca="1" si="20"/>
        <v/>
      </c>
      <c r="J201">
        <f t="shared" si="25"/>
        <v>196</v>
      </c>
      <c r="K201" cm="1">
        <f t="array" ref="K201">INDEX(J201:J791,MATCH(1,INDEX((J201:J791&lt;&gt;"")*(J201:J791&lt;&gt;J201),0),0))</f>
        <v>207</v>
      </c>
      <c r="L201" s="1" t="s">
        <v>5534</v>
      </c>
      <c r="M201" s="1" t="s">
        <v>5538</v>
      </c>
    </row>
    <row r="202" spans="1:24" x14ac:dyDescent="0.25">
      <c r="A202">
        <v>12</v>
      </c>
      <c r="B202" t="b">
        <f t="shared" si="21"/>
        <v>0</v>
      </c>
      <c r="C202" t="b">
        <f t="shared" si="22"/>
        <v>0</v>
      </c>
      <c r="D202" t="b">
        <f t="shared" si="23"/>
        <v>0</v>
      </c>
      <c r="E202" t="str">
        <f t="shared" si="24"/>
        <v>$L$196:T$207</v>
      </c>
      <c r="F202" t="str" cm="1">
        <f t="array" aca="1" ref="F202" ca="1">IFERROR(IF(B202,INDEX(INDIRECT(E202),ROWS(INDIRECT(E202)),2),""),"")</f>
        <v/>
      </c>
      <c r="G202" t="str">
        <f t="shared" ca="1" si="19"/>
        <v>2029 Aircraft Trust 2 LLC (Trustee), Hollywood FL bought 9/10/13</v>
      </c>
      <c r="H202" t="str">
        <f t="shared" ca="1" si="20"/>
        <v/>
      </c>
      <c r="J202">
        <f t="shared" si="25"/>
        <v>196</v>
      </c>
      <c r="K202" cm="1">
        <f t="array" ref="K202">INDEX(J202:J791,MATCH(1,INDEX((J202:J791&lt;&gt;"")*(J202:J791&lt;&gt;J202),0),0))</f>
        <v>207</v>
      </c>
      <c r="L202" s="1" t="s">
        <v>5534</v>
      </c>
      <c r="M202" s="1" t="s">
        <v>5539</v>
      </c>
    </row>
    <row r="203" spans="1:24" x14ac:dyDescent="0.25">
      <c r="A203">
        <v>12</v>
      </c>
      <c r="B203" t="b">
        <f t="shared" si="21"/>
        <v>0</v>
      </c>
      <c r="C203" t="b">
        <f t="shared" si="22"/>
        <v>0</v>
      </c>
      <c r="D203" t="b">
        <f t="shared" si="23"/>
        <v>0</v>
      </c>
      <c r="E203" t="str">
        <f t="shared" si="24"/>
        <v>$L$196:T$207</v>
      </c>
      <c r="F203" t="str" cm="1">
        <f t="array" aca="1" ref="F203" ca="1">IFERROR(IF(B203,INDEX(INDIRECT(E203),ROWS(INDIRECT(E203)),2),""),"")</f>
        <v/>
      </c>
      <c r="G203" t="str">
        <f t="shared" ca="1" si="19"/>
        <v>2029 Aircraft Trust 2 LLC (Trustee), Hollywood FL bought 9/10/13</v>
      </c>
      <c r="H203" t="str">
        <f t="shared" ca="1" si="20"/>
        <v/>
      </c>
      <c r="J203">
        <f t="shared" si="25"/>
        <v>196</v>
      </c>
      <c r="K203" cm="1">
        <f t="array" ref="K203">INDEX(J203:J791,MATCH(1,INDEX((J203:J791&lt;&gt;"")*(J203:J791&lt;&gt;J203),0),0))</f>
        <v>207</v>
      </c>
      <c r="L203" s="1" t="s">
        <v>5540</v>
      </c>
      <c r="M203" s="1" t="s">
        <v>5541</v>
      </c>
    </row>
    <row r="204" spans="1:24" x14ac:dyDescent="0.25">
      <c r="A204">
        <v>12</v>
      </c>
      <c r="B204" t="b">
        <f t="shared" si="21"/>
        <v>0</v>
      </c>
      <c r="C204" t="b">
        <f t="shared" si="22"/>
        <v>0</v>
      </c>
      <c r="D204" t="b">
        <f t="shared" si="23"/>
        <v>0</v>
      </c>
      <c r="E204" t="str">
        <f t="shared" si="24"/>
        <v>$L$196:T$207</v>
      </c>
      <c r="F204" t="str" cm="1">
        <f t="array" aca="1" ref="F204" ca="1">IFERROR(IF(B204,INDEX(INDIRECT(E204),ROWS(INDIRECT(E204)),2),""),"")</f>
        <v/>
      </c>
      <c r="G204" t="str">
        <f t="shared" ca="1" si="19"/>
        <v>2029 Aircraft Trust 2 LLC (Trustee), Hollywood FL bought 9/10/13</v>
      </c>
      <c r="H204" t="str">
        <f t="shared" ca="1" si="20"/>
        <v/>
      </c>
      <c r="J204">
        <f t="shared" si="25"/>
        <v>196</v>
      </c>
      <c r="K204" cm="1">
        <f t="array" ref="K204">INDEX(J204:J791,MATCH(1,INDEX((J204:J791&lt;&gt;"")*(J204:J791&lt;&gt;J204),0),0))</f>
        <v>207</v>
      </c>
      <c r="L204" s="1" t="s">
        <v>5542</v>
      </c>
      <c r="M204" s="1" t="s">
        <v>5543</v>
      </c>
    </row>
    <row r="205" spans="1:24" x14ac:dyDescent="0.25">
      <c r="A205">
        <v>12</v>
      </c>
      <c r="B205" t="b">
        <f t="shared" si="21"/>
        <v>0</v>
      </c>
      <c r="C205" t="b">
        <f t="shared" si="22"/>
        <v>0</v>
      </c>
      <c r="D205" t="b">
        <f t="shared" si="23"/>
        <v>0</v>
      </c>
      <c r="E205" t="str">
        <f t="shared" si="24"/>
        <v>$L$196:T$207</v>
      </c>
      <c r="F205" t="str" cm="1">
        <f t="array" aca="1" ref="F205" ca="1">IFERROR(IF(B205,INDEX(INDIRECT(E205),ROWS(INDIRECT(E205)),2),""),"")</f>
        <v/>
      </c>
      <c r="G205" t="str">
        <f t="shared" ca="1" si="19"/>
        <v>2029 Aircraft Trust 2 LLC (Trustee), Hollywood FL bought 9/10/13</v>
      </c>
      <c r="H205" t="str">
        <f t="shared" ca="1" si="20"/>
        <v/>
      </c>
      <c r="J205">
        <f t="shared" si="25"/>
        <v>196</v>
      </c>
      <c r="K205" cm="1">
        <f t="array" ref="K205">INDEX(J205:J791,MATCH(1,INDEX((J205:J791&lt;&gt;"")*(J205:J791&lt;&gt;J205),0),0))</f>
        <v>207</v>
      </c>
      <c r="L205" s="1" t="s">
        <v>5544</v>
      </c>
      <c r="O205" s="1" t="s">
        <v>306</v>
      </c>
      <c r="X205" t="e">
        <v>#N/A</v>
      </c>
    </row>
    <row r="206" spans="1:24" x14ac:dyDescent="0.25">
      <c r="A206">
        <v>12</v>
      </c>
      <c r="B206" t="b">
        <f t="shared" si="21"/>
        <v>0</v>
      </c>
      <c r="C206" t="b">
        <f t="shared" si="22"/>
        <v>1</v>
      </c>
      <c r="D206" t="b">
        <f t="shared" si="23"/>
        <v>0</v>
      </c>
      <c r="E206" t="str">
        <f t="shared" si="24"/>
        <v>$L$196:T$207</v>
      </c>
      <c r="F206" t="str" cm="1">
        <f t="array" aca="1" ref="F206" ca="1">IFERROR(IF(B206,INDEX(INDIRECT(E206),ROWS(INDIRECT(E206)),2),""),"")</f>
        <v/>
      </c>
      <c r="G206" t="str">
        <f t="shared" ref="G206:G269" ca="1" si="26">INDEX(INDIRECT(E206),2,1)</f>
        <v>2029 Aircraft Trust 2 LLC (Trustee), Hollywood FL bought 9/10/13</v>
      </c>
      <c r="H206" t="str">
        <f t="shared" ref="H206:H269" ca="1" si="27">IF(LEN(INDEX(INDIRECT(E206),1,7))=0,"",INDEX(INDIRECT(E206),1,7))</f>
        <v/>
      </c>
      <c r="J206">
        <f t="shared" si="25"/>
        <v>196</v>
      </c>
      <c r="K206" cm="1">
        <f t="array" ref="K206">INDEX(J206:J791,MATCH(1,INDEX((J206:J791&lt;&gt;"")*(J206:J791&lt;&gt;J206),0),0))</f>
        <v>207</v>
      </c>
      <c r="M206" s="1" t="s">
        <v>26</v>
      </c>
      <c r="N206" s="1" t="s">
        <v>27</v>
      </c>
    </row>
    <row r="207" spans="1:24" x14ac:dyDescent="0.25">
      <c r="A207">
        <v>12</v>
      </c>
      <c r="B207" t="b">
        <f t="shared" si="21"/>
        <v>1</v>
      </c>
      <c r="C207" t="b">
        <f t="shared" si="22"/>
        <v>0</v>
      </c>
      <c r="D207" t="b">
        <f t="shared" si="23"/>
        <v>0</v>
      </c>
      <c r="E207" t="str">
        <f t="shared" si="24"/>
        <v>$L$207:T$221</v>
      </c>
      <c r="F207" t="str" cm="1">
        <f t="array" aca="1" ref="F207" ca="1">IFERROR(IF(B207,INDEX(INDIRECT(E207),ROWS(INDIRECT(E207)),2),""),"")</f>
        <v xml:space="preserve">IAI 1125 Astra </v>
      </c>
      <c r="G207" t="str">
        <f t="shared" ca="1" si="26"/>
        <v>Highland Group LLC, Lahaina HI bought 5/18/17</v>
      </c>
      <c r="H207" t="str">
        <f t="shared" ca="1" si="27"/>
        <v/>
      </c>
      <c r="J207">
        <f t="shared" si="25"/>
        <v>207</v>
      </c>
      <c r="K207" cm="1">
        <f t="array" ref="K207">INDEX(J207:J791,MATCH(1,INDEX((J207:J791&lt;&gt;"")*(J207:J791&lt;&gt;J207),0),0))</f>
        <v>221</v>
      </c>
      <c r="L207" s="1" t="s">
        <v>5545</v>
      </c>
      <c r="M207" s="1" t="s">
        <v>5278</v>
      </c>
      <c r="N207" s="1" t="s">
        <v>5546</v>
      </c>
      <c r="P207" s="1" t="s">
        <v>51</v>
      </c>
      <c r="S207" s="1" t="s">
        <v>5547</v>
      </c>
    </row>
    <row r="208" spans="1:24" x14ac:dyDescent="0.25">
      <c r="A208">
        <v>12</v>
      </c>
      <c r="B208" t="b">
        <f t="shared" si="21"/>
        <v>0</v>
      </c>
      <c r="C208" t="b">
        <f t="shared" si="22"/>
        <v>0</v>
      </c>
      <c r="D208" t="b">
        <f t="shared" si="23"/>
        <v>0</v>
      </c>
      <c r="E208" t="str">
        <f t="shared" si="24"/>
        <v>$L$207:T$221</v>
      </c>
      <c r="F208" t="str" cm="1">
        <f t="array" aca="1" ref="F208" ca="1">IFERROR(IF(B208,INDEX(INDIRECT(E208),ROWS(INDIRECT(E208)),2),""),"")</f>
        <v/>
      </c>
      <c r="G208" t="str">
        <f t="shared" ca="1" si="26"/>
        <v>Highland Group LLC, Lahaina HI bought 5/18/17</v>
      </c>
      <c r="H208" t="str">
        <f t="shared" ca="1" si="27"/>
        <v/>
      </c>
      <c r="J208">
        <f t="shared" si="25"/>
        <v>207</v>
      </c>
      <c r="K208" cm="1">
        <f t="array" ref="K208">INDEX(J208:J791,MATCH(1,INDEX((J208:J791&lt;&gt;"")*(J208:J791&lt;&gt;J208),0),0))</f>
        <v>221</v>
      </c>
      <c r="L208" s="1" t="s">
        <v>5548</v>
      </c>
    </row>
    <row r="209" spans="1:24" x14ac:dyDescent="0.25">
      <c r="A209">
        <v>12</v>
      </c>
      <c r="B209" t="b">
        <f t="shared" si="21"/>
        <v>0</v>
      </c>
      <c r="C209" t="b">
        <f t="shared" si="22"/>
        <v>0</v>
      </c>
      <c r="D209" t="b">
        <f t="shared" si="23"/>
        <v>0</v>
      </c>
      <c r="E209" t="str">
        <f t="shared" si="24"/>
        <v>$L$207:T$221</v>
      </c>
      <c r="F209" t="str" cm="1">
        <f t="array" aca="1" ref="F209" ca="1">IFERROR(IF(B209,INDEX(INDIRECT(E209),ROWS(INDIRECT(E209)),2),""),"")</f>
        <v/>
      </c>
      <c r="G209" t="str">
        <f t="shared" ca="1" si="26"/>
        <v>Highland Group LLC, Lahaina HI bought 5/18/17</v>
      </c>
      <c r="H209" t="str">
        <f t="shared" ca="1" si="27"/>
        <v/>
      </c>
      <c r="J209">
        <f t="shared" si="25"/>
        <v>207</v>
      </c>
      <c r="K209" cm="1">
        <f t="array" ref="K209">INDEX(J209:J791,MATCH(1,INDEX((J209:J791&lt;&gt;"")*(J209:J791&lt;&gt;J209),0),0))</f>
        <v>221</v>
      </c>
      <c r="L209" s="1" t="s">
        <v>5545</v>
      </c>
      <c r="M209" s="1" t="s">
        <v>5549</v>
      </c>
    </row>
    <row r="210" spans="1:24" x14ac:dyDescent="0.25">
      <c r="A210">
        <v>12</v>
      </c>
      <c r="B210" t="b">
        <f t="shared" si="21"/>
        <v>0</v>
      </c>
      <c r="C210" t="b">
        <f t="shared" si="22"/>
        <v>0</v>
      </c>
      <c r="D210" t="b">
        <f t="shared" si="23"/>
        <v>0</v>
      </c>
      <c r="E210" t="str">
        <f t="shared" si="24"/>
        <v>$L$207:T$221</v>
      </c>
      <c r="F210" t="str" cm="1">
        <f t="array" aca="1" ref="F210" ca="1">IFERROR(IF(B210,INDEX(INDIRECT(E210),ROWS(INDIRECT(E210)),2),""),"")</f>
        <v/>
      </c>
      <c r="G210" t="str">
        <f t="shared" ca="1" si="26"/>
        <v>Highland Group LLC, Lahaina HI bought 5/18/17</v>
      </c>
      <c r="H210" t="str">
        <f t="shared" ca="1" si="27"/>
        <v/>
      </c>
      <c r="J210">
        <f t="shared" si="25"/>
        <v>207</v>
      </c>
      <c r="K210" cm="1">
        <f t="array" ref="K210">INDEX(J210:J791,MATCH(1,INDEX((J210:J791&lt;&gt;"")*(J210:J791&lt;&gt;J210),0),0))</f>
        <v>221</v>
      </c>
      <c r="L210" s="1" t="s">
        <v>5545</v>
      </c>
      <c r="M210" s="1" t="s">
        <v>5550</v>
      </c>
    </row>
    <row r="211" spans="1:24" x14ac:dyDescent="0.25">
      <c r="A211">
        <v>12</v>
      </c>
      <c r="B211" t="b">
        <f t="shared" si="21"/>
        <v>0</v>
      </c>
      <c r="C211" t="b">
        <f t="shared" si="22"/>
        <v>0</v>
      </c>
      <c r="D211" t="b">
        <f t="shared" si="23"/>
        <v>0</v>
      </c>
      <c r="E211" t="str">
        <f t="shared" si="24"/>
        <v>$L$207:T$221</v>
      </c>
      <c r="F211" t="str" cm="1">
        <f t="array" aca="1" ref="F211" ca="1">IFERROR(IF(B211,INDEX(INDIRECT(E211),ROWS(INDIRECT(E211)),2),""),"")</f>
        <v/>
      </c>
      <c r="G211" t="str">
        <f t="shared" ca="1" si="26"/>
        <v>Highland Group LLC, Lahaina HI bought 5/18/17</v>
      </c>
      <c r="H211" t="str">
        <f t="shared" ca="1" si="27"/>
        <v/>
      </c>
      <c r="J211">
        <f t="shared" si="25"/>
        <v>207</v>
      </c>
      <c r="K211" cm="1">
        <f t="array" ref="K211">INDEX(J211:J791,MATCH(1,INDEX((J211:J791&lt;&gt;"")*(J211:J791&lt;&gt;J211),0),0))</f>
        <v>221</v>
      </c>
      <c r="L211" s="1" t="s">
        <v>5545</v>
      </c>
      <c r="M211" s="1" t="s">
        <v>5551</v>
      </c>
      <c r="X211" t="e">
        <v>#N/A</v>
      </c>
    </row>
    <row r="212" spans="1:24" x14ac:dyDescent="0.25">
      <c r="A212">
        <v>12</v>
      </c>
      <c r="B212" t="b">
        <f t="shared" si="21"/>
        <v>0</v>
      </c>
      <c r="C212" t="b">
        <f t="shared" si="22"/>
        <v>0</v>
      </c>
      <c r="D212" t="b">
        <f t="shared" si="23"/>
        <v>0</v>
      </c>
      <c r="E212" t="str">
        <f t="shared" si="24"/>
        <v>$L$207:T$221</v>
      </c>
      <c r="F212" t="str" cm="1">
        <f t="array" aca="1" ref="F212" ca="1">IFERROR(IF(B212,INDEX(INDIRECT(E212),ROWS(INDIRECT(E212)),2),""),"")</f>
        <v/>
      </c>
      <c r="G212" t="str">
        <f t="shared" ca="1" si="26"/>
        <v>Highland Group LLC, Lahaina HI bought 5/18/17</v>
      </c>
      <c r="H212" t="str">
        <f t="shared" ca="1" si="27"/>
        <v/>
      </c>
      <c r="J212">
        <f t="shared" si="25"/>
        <v>207</v>
      </c>
      <c r="K212" cm="1">
        <f t="array" ref="K212">INDEX(J212:J791,MATCH(1,INDEX((J212:J791&lt;&gt;"")*(J212:J791&lt;&gt;J212),0),0))</f>
        <v>221</v>
      </c>
      <c r="L212" s="1" t="s">
        <v>5552</v>
      </c>
      <c r="M212" s="1" t="s">
        <v>5553</v>
      </c>
      <c r="P212" s="1" t="s">
        <v>5554</v>
      </c>
    </row>
    <row r="213" spans="1:24" x14ac:dyDescent="0.25">
      <c r="A213">
        <v>12</v>
      </c>
      <c r="B213" t="b">
        <f t="shared" si="21"/>
        <v>0</v>
      </c>
      <c r="C213" t="b">
        <f t="shared" si="22"/>
        <v>0</v>
      </c>
      <c r="D213" t="b">
        <f t="shared" si="23"/>
        <v>0</v>
      </c>
      <c r="E213" t="str">
        <f t="shared" si="24"/>
        <v>$L$207:T$221</v>
      </c>
      <c r="F213" t="str" cm="1">
        <f t="array" aca="1" ref="F213" ca="1">IFERROR(IF(B213,INDEX(INDIRECT(E213),ROWS(INDIRECT(E213)),2),""),"")</f>
        <v/>
      </c>
      <c r="G213" t="str">
        <f t="shared" ca="1" si="26"/>
        <v>Highland Group LLC, Lahaina HI bought 5/18/17</v>
      </c>
      <c r="H213" t="str">
        <f t="shared" ca="1" si="27"/>
        <v/>
      </c>
      <c r="J213">
        <f t="shared" si="25"/>
        <v>207</v>
      </c>
      <c r="K213" cm="1">
        <f t="array" ref="K213">INDEX(J213:J791,MATCH(1,INDEX((J213:J791&lt;&gt;"")*(J213:J791&lt;&gt;J213),0),0))</f>
        <v>221</v>
      </c>
      <c r="L213" s="1" t="s">
        <v>5555</v>
      </c>
      <c r="M213" s="1" t="s">
        <v>5556</v>
      </c>
    </row>
    <row r="214" spans="1:24" x14ac:dyDescent="0.25">
      <c r="A214">
        <v>12</v>
      </c>
      <c r="B214" t="b">
        <f t="shared" si="21"/>
        <v>0</v>
      </c>
      <c r="C214" t="b">
        <f t="shared" si="22"/>
        <v>0</v>
      </c>
      <c r="D214" t="b">
        <f t="shared" si="23"/>
        <v>0</v>
      </c>
      <c r="E214" t="str">
        <f t="shared" si="24"/>
        <v>$L$207:T$221</v>
      </c>
      <c r="F214" t="str" cm="1">
        <f t="array" aca="1" ref="F214" ca="1">IFERROR(IF(B214,INDEX(INDIRECT(E214),ROWS(INDIRECT(E214)),2),""),"")</f>
        <v/>
      </c>
      <c r="G214" t="str">
        <f t="shared" ca="1" si="26"/>
        <v>Highland Group LLC, Lahaina HI bought 5/18/17</v>
      </c>
      <c r="H214" t="str">
        <f t="shared" ca="1" si="27"/>
        <v/>
      </c>
      <c r="J214">
        <f t="shared" si="25"/>
        <v>207</v>
      </c>
      <c r="K214" cm="1">
        <f t="array" ref="K214">INDEX(J214:J791,MATCH(1,INDEX((J214:J791&lt;&gt;"")*(J214:J791&lt;&gt;J214),0),0))</f>
        <v>221</v>
      </c>
      <c r="L214" s="1" t="s">
        <v>5557</v>
      </c>
      <c r="M214" s="1" t="s">
        <v>5558</v>
      </c>
    </row>
    <row r="215" spans="1:24" x14ac:dyDescent="0.25">
      <c r="A215">
        <v>12</v>
      </c>
      <c r="B215" t="b">
        <f t="shared" si="21"/>
        <v>0</v>
      </c>
      <c r="C215" t="b">
        <f t="shared" si="22"/>
        <v>0</v>
      </c>
      <c r="D215" t="b">
        <f t="shared" si="23"/>
        <v>0</v>
      </c>
      <c r="E215" t="str">
        <f t="shared" si="24"/>
        <v>$L$207:T$221</v>
      </c>
      <c r="F215" t="str" cm="1">
        <f t="array" aca="1" ref="F215" ca="1">IFERROR(IF(B215,INDEX(INDIRECT(E215),ROWS(INDIRECT(E215)),2),""),"")</f>
        <v/>
      </c>
      <c r="G215" t="str">
        <f t="shared" ca="1" si="26"/>
        <v>Highland Group LLC, Lahaina HI bought 5/18/17</v>
      </c>
      <c r="H215" t="str">
        <f t="shared" ca="1" si="27"/>
        <v/>
      </c>
      <c r="J215">
        <f t="shared" si="25"/>
        <v>207</v>
      </c>
      <c r="K215" cm="1">
        <f t="array" ref="K215">INDEX(J215:J791,MATCH(1,INDEX((J215:J791&lt;&gt;"")*(J215:J791&lt;&gt;J215),0),0))</f>
        <v>221</v>
      </c>
      <c r="L215" s="1" t="s">
        <v>5557</v>
      </c>
      <c r="M215" s="1" t="s">
        <v>5559</v>
      </c>
    </row>
    <row r="216" spans="1:24" x14ac:dyDescent="0.25">
      <c r="A216">
        <v>12</v>
      </c>
      <c r="B216" t="b">
        <f t="shared" si="21"/>
        <v>0</v>
      </c>
      <c r="C216" t="b">
        <f t="shared" si="22"/>
        <v>0</v>
      </c>
      <c r="D216" t="b">
        <f t="shared" si="23"/>
        <v>0</v>
      </c>
      <c r="E216" t="str">
        <f t="shared" si="24"/>
        <v>$L$207:T$221</v>
      </c>
      <c r="F216" t="str" cm="1">
        <f t="array" aca="1" ref="F216" ca="1">IFERROR(IF(B216,INDEX(INDIRECT(E216),ROWS(INDIRECT(E216)),2),""),"")</f>
        <v/>
      </c>
      <c r="G216" t="str">
        <f t="shared" ca="1" si="26"/>
        <v>Highland Group LLC, Lahaina HI bought 5/18/17</v>
      </c>
      <c r="H216" t="str">
        <f t="shared" ca="1" si="27"/>
        <v/>
      </c>
      <c r="J216">
        <f t="shared" si="25"/>
        <v>207</v>
      </c>
      <c r="K216" cm="1">
        <f t="array" ref="K216">INDEX(J216:J791,MATCH(1,INDEX((J216:J791&lt;&gt;"")*(J216:J791&lt;&gt;J216),0),0))</f>
        <v>221</v>
      </c>
      <c r="L216" s="1" t="s">
        <v>5560</v>
      </c>
      <c r="M216" s="1" t="s">
        <v>5561</v>
      </c>
    </row>
    <row r="217" spans="1:24" x14ac:dyDescent="0.25">
      <c r="A217">
        <v>12</v>
      </c>
      <c r="B217" t="b">
        <f t="shared" si="21"/>
        <v>0</v>
      </c>
      <c r="C217" t="b">
        <f t="shared" si="22"/>
        <v>0</v>
      </c>
      <c r="D217" t="b">
        <f t="shared" si="23"/>
        <v>0</v>
      </c>
      <c r="E217" t="str">
        <f t="shared" si="24"/>
        <v>$L$207:T$221</v>
      </c>
      <c r="F217" t="str" cm="1">
        <f t="array" aca="1" ref="F217" ca="1">IFERROR(IF(B217,INDEX(INDIRECT(E217),ROWS(INDIRECT(E217)),2),""),"")</f>
        <v/>
      </c>
      <c r="G217" t="str">
        <f t="shared" ca="1" si="26"/>
        <v>Highland Group LLC, Lahaina HI bought 5/18/17</v>
      </c>
      <c r="H217" t="str">
        <f t="shared" ca="1" si="27"/>
        <v/>
      </c>
      <c r="J217">
        <f t="shared" si="25"/>
        <v>207</v>
      </c>
      <c r="K217" cm="1">
        <f t="array" ref="K217">INDEX(J217:J791,MATCH(1,INDEX((J217:J791&lt;&gt;"")*(J217:J791&lt;&gt;J217),0),0))</f>
        <v>221</v>
      </c>
      <c r="L217" s="1" t="s">
        <v>5562</v>
      </c>
      <c r="M217" s="1" t="s">
        <v>5563</v>
      </c>
    </row>
    <row r="218" spans="1:24" x14ac:dyDescent="0.25">
      <c r="A218">
        <v>12</v>
      </c>
      <c r="B218" t="b">
        <f t="shared" si="21"/>
        <v>0</v>
      </c>
      <c r="C218" t="b">
        <f t="shared" si="22"/>
        <v>0</v>
      </c>
      <c r="D218" t="b">
        <f t="shared" si="23"/>
        <v>0</v>
      </c>
      <c r="E218" t="str">
        <f t="shared" si="24"/>
        <v>$L$207:T$221</v>
      </c>
      <c r="F218" t="str" cm="1">
        <f t="array" aca="1" ref="F218" ca="1">IFERROR(IF(B218,INDEX(INDIRECT(E218),ROWS(INDIRECT(E218)),2),""),"")</f>
        <v/>
      </c>
      <c r="G218" t="str">
        <f t="shared" ca="1" si="26"/>
        <v>Highland Group LLC, Lahaina HI bought 5/18/17</v>
      </c>
      <c r="H218" t="str">
        <f t="shared" ca="1" si="27"/>
        <v/>
      </c>
      <c r="J218">
        <f t="shared" si="25"/>
        <v>207</v>
      </c>
      <c r="K218" cm="1">
        <f t="array" ref="K218">INDEX(J218:J791,MATCH(1,INDEX((J218:J791&lt;&gt;"")*(J218:J791&lt;&gt;J218),0),0))</f>
        <v>221</v>
      </c>
      <c r="L218" s="1" t="s">
        <v>5564</v>
      </c>
      <c r="M218" s="1" t="s">
        <v>5565</v>
      </c>
    </row>
    <row r="219" spans="1:24" x14ac:dyDescent="0.25">
      <c r="A219">
        <v>12</v>
      </c>
      <c r="B219" t="b">
        <f t="shared" si="21"/>
        <v>0</v>
      </c>
      <c r="C219" t="b">
        <f t="shared" si="22"/>
        <v>0</v>
      </c>
      <c r="D219" t="b">
        <f t="shared" si="23"/>
        <v>0</v>
      </c>
      <c r="E219" t="str">
        <f t="shared" si="24"/>
        <v>$L$207:T$221</v>
      </c>
      <c r="F219" t="str" cm="1">
        <f t="array" aca="1" ref="F219" ca="1">IFERROR(IF(B219,INDEX(INDIRECT(E219),ROWS(INDIRECT(E219)),2),""),"")</f>
        <v/>
      </c>
      <c r="G219" t="str">
        <f t="shared" ca="1" si="26"/>
        <v>Highland Group LLC, Lahaina HI bought 5/18/17</v>
      </c>
      <c r="H219" t="str">
        <f t="shared" ca="1" si="27"/>
        <v/>
      </c>
      <c r="J219">
        <f t="shared" si="25"/>
        <v>207</v>
      </c>
      <c r="K219" cm="1">
        <f t="array" ref="K219">INDEX(J219:J791,MATCH(1,INDEX((J219:J791&lt;&gt;"")*(J219:J791&lt;&gt;J219),0),0))</f>
        <v>221</v>
      </c>
      <c r="L219" s="1" t="s">
        <v>5564</v>
      </c>
      <c r="M219" s="1" t="s">
        <v>5566</v>
      </c>
    </row>
    <row r="220" spans="1:24" x14ac:dyDescent="0.25">
      <c r="A220">
        <v>12</v>
      </c>
      <c r="B220" t="b">
        <f t="shared" si="21"/>
        <v>0</v>
      </c>
      <c r="C220" t="b">
        <f t="shared" si="22"/>
        <v>1</v>
      </c>
      <c r="D220" t="b">
        <f t="shared" si="23"/>
        <v>0</v>
      </c>
      <c r="E220" t="str">
        <f t="shared" si="24"/>
        <v>$L$207:T$221</v>
      </c>
      <c r="F220" t="str" cm="1">
        <f t="array" aca="1" ref="F220" ca="1">IFERROR(IF(B220,INDEX(INDIRECT(E220),ROWS(INDIRECT(E220)),2),""),"")</f>
        <v/>
      </c>
      <c r="G220" t="str">
        <f t="shared" ca="1" si="26"/>
        <v>Highland Group LLC, Lahaina HI bought 5/18/17</v>
      </c>
      <c r="H220" t="str">
        <f t="shared" ca="1" si="27"/>
        <v/>
      </c>
      <c r="J220">
        <f t="shared" si="25"/>
        <v>207</v>
      </c>
      <c r="K220" cm="1">
        <f t="array" ref="K220">INDEX(J220:J791,MATCH(1,INDEX((J220:J791&lt;&gt;"")*(J220:J791&lt;&gt;J220),0),0))</f>
        <v>221</v>
      </c>
      <c r="M220" s="1" t="s">
        <v>26</v>
      </c>
      <c r="N220" s="1" t="s">
        <v>27</v>
      </c>
      <c r="X220" t="e">
        <v>#N/A</v>
      </c>
    </row>
    <row r="221" spans="1:24" x14ac:dyDescent="0.25">
      <c r="A221">
        <v>12</v>
      </c>
      <c r="B221" t="b">
        <f t="shared" si="21"/>
        <v>1</v>
      </c>
      <c r="C221" t="b">
        <f t="shared" si="22"/>
        <v>0</v>
      </c>
      <c r="D221" t="b">
        <f t="shared" si="23"/>
        <v>0</v>
      </c>
      <c r="E221" t="str">
        <f t="shared" si="24"/>
        <v>$L$221:T$233</v>
      </c>
      <c r="F221" t="str" cm="1">
        <f t="array" aca="1" ref="F221" ca="1">IFERROR(IF(B221,INDEX(INDIRECT(E221),ROWS(INDIRECT(E221)),2),""),"")</f>
        <v xml:space="preserve">IAI 1125 Astra </v>
      </c>
      <c r="G221" t="str">
        <f t="shared" ca="1" si="26"/>
        <v>Seis Primos Investments LLC, Mexia TX bought 10/25/21</v>
      </c>
      <c r="H221" t="str">
        <f t="shared" ca="1" si="27"/>
        <v/>
      </c>
      <c r="J221">
        <f t="shared" si="25"/>
        <v>221</v>
      </c>
      <c r="K221" cm="1">
        <f t="array" ref="K221">INDEX(J221:J791,MATCH(1,INDEX((J221:J791&lt;&gt;"")*(J221:J791&lt;&gt;J221),0),0))</f>
        <v>233</v>
      </c>
      <c r="L221" s="1" t="s">
        <v>5567</v>
      </c>
      <c r="M221" s="1" t="s">
        <v>5278</v>
      </c>
      <c r="N221" s="1" t="s">
        <v>5568</v>
      </c>
      <c r="P221" s="1" t="s">
        <v>51</v>
      </c>
      <c r="S221" s="1" t="s">
        <v>5547</v>
      </c>
    </row>
    <row r="222" spans="1:24" x14ac:dyDescent="0.25">
      <c r="A222">
        <v>12</v>
      </c>
      <c r="B222" t="b">
        <f t="shared" si="21"/>
        <v>0</v>
      </c>
      <c r="C222" t="b">
        <f t="shared" si="22"/>
        <v>0</v>
      </c>
      <c r="D222" t="b">
        <f t="shared" si="23"/>
        <v>0</v>
      </c>
      <c r="E222" t="str">
        <f t="shared" si="24"/>
        <v>$L$221:T$233</v>
      </c>
      <c r="F222" t="str" cm="1">
        <f t="array" aca="1" ref="F222" ca="1">IFERROR(IF(B222,INDEX(INDIRECT(E222),ROWS(INDIRECT(E222)),2),""),"")</f>
        <v/>
      </c>
      <c r="G222" t="str">
        <f t="shared" ca="1" si="26"/>
        <v>Seis Primos Investments LLC, Mexia TX bought 10/25/21</v>
      </c>
      <c r="H222" t="str">
        <f t="shared" ca="1" si="27"/>
        <v/>
      </c>
      <c r="J222">
        <f t="shared" si="25"/>
        <v>221</v>
      </c>
      <c r="K222" cm="1">
        <f t="array" ref="K222">INDEX(J222:J791,MATCH(1,INDEX((J222:J791&lt;&gt;"")*(J222:J791&lt;&gt;J222),0),0))</f>
        <v>233</v>
      </c>
      <c r="L222" s="1" t="s">
        <v>5569</v>
      </c>
    </row>
    <row r="223" spans="1:24" x14ac:dyDescent="0.25">
      <c r="A223">
        <v>12</v>
      </c>
      <c r="B223" t="b">
        <f t="shared" si="21"/>
        <v>0</v>
      </c>
      <c r="C223" t="b">
        <f t="shared" si="22"/>
        <v>0</v>
      </c>
      <c r="D223" t="b">
        <f t="shared" si="23"/>
        <v>0</v>
      </c>
      <c r="E223" t="str">
        <f t="shared" si="24"/>
        <v>$L$221:T$233</v>
      </c>
      <c r="F223" t="str" cm="1">
        <f t="array" aca="1" ref="F223" ca="1">IFERROR(IF(B223,INDEX(INDIRECT(E223),ROWS(INDIRECT(E223)),2),""),"")</f>
        <v/>
      </c>
      <c r="G223" t="str">
        <f t="shared" ca="1" si="26"/>
        <v>Seis Primos Investments LLC, Mexia TX bought 10/25/21</v>
      </c>
      <c r="H223" t="str">
        <f t="shared" ca="1" si="27"/>
        <v/>
      </c>
      <c r="J223">
        <f t="shared" si="25"/>
        <v>221</v>
      </c>
      <c r="K223" cm="1">
        <f t="array" ref="K223">INDEX(J223:J791,MATCH(1,INDEX((J223:J791&lt;&gt;"")*(J223:J791&lt;&gt;J223),0),0))</f>
        <v>233</v>
      </c>
      <c r="L223" s="1" t="s">
        <v>5567</v>
      </c>
      <c r="M223" s="1" t="s">
        <v>5570</v>
      </c>
    </row>
    <row r="224" spans="1:24" x14ac:dyDescent="0.25">
      <c r="A224">
        <v>12</v>
      </c>
      <c r="B224" t="b">
        <f t="shared" si="21"/>
        <v>0</v>
      </c>
      <c r="C224" t="b">
        <f t="shared" si="22"/>
        <v>0</v>
      </c>
      <c r="D224" t="b">
        <f t="shared" si="23"/>
        <v>0</v>
      </c>
      <c r="E224" t="str">
        <f t="shared" si="24"/>
        <v>$L$221:T$233</v>
      </c>
      <c r="F224" t="str" cm="1">
        <f t="array" aca="1" ref="F224" ca="1">IFERROR(IF(B224,INDEX(INDIRECT(E224),ROWS(INDIRECT(E224)),2),""),"")</f>
        <v/>
      </c>
      <c r="G224" t="str">
        <f t="shared" ca="1" si="26"/>
        <v>Seis Primos Investments LLC, Mexia TX bought 10/25/21</v>
      </c>
      <c r="H224" t="str">
        <f t="shared" ca="1" si="27"/>
        <v/>
      </c>
      <c r="J224">
        <f t="shared" si="25"/>
        <v>221</v>
      </c>
      <c r="K224" cm="1">
        <f t="array" ref="K224">INDEX(J224:J791,MATCH(1,INDEX((J224:J791&lt;&gt;"")*(J224:J791&lt;&gt;J224),0),0))</f>
        <v>233</v>
      </c>
      <c r="L224" s="1" t="s">
        <v>5571</v>
      </c>
      <c r="M224" s="1" t="s">
        <v>5572</v>
      </c>
    </row>
    <row r="225" spans="1:24" x14ac:dyDescent="0.25">
      <c r="A225">
        <v>12</v>
      </c>
      <c r="B225" t="b">
        <f t="shared" si="21"/>
        <v>0</v>
      </c>
      <c r="C225" t="b">
        <f t="shared" si="22"/>
        <v>0</v>
      </c>
      <c r="D225" t="b">
        <f t="shared" si="23"/>
        <v>0</v>
      </c>
      <c r="E225" t="str">
        <f t="shared" si="24"/>
        <v>$L$221:T$233</v>
      </c>
      <c r="F225" t="str" cm="1">
        <f t="array" aca="1" ref="F225" ca="1">IFERROR(IF(B225,INDEX(INDIRECT(E225),ROWS(INDIRECT(E225)),2),""),"")</f>
        <v/>
      </c>
      <c r="G225" t="str">
        <f t="shared" ca="1" si="26"/>
        <v>Seis Primos Investments LLC, Mexia TX bought 10/25/21</v>
      </c>
      <c r="H225" t="str">
        <f t="shared" ca="1" si="27"/>
        <v/>
      </c>
      <c r="J225">
        <f t="shared" si="25"/>
        <v>221</v>
      </c>
      <c r="K225" cm="1">
        <f t="array" ref="K225">INDEX(J225:J791,MATCH(1,INDEX((J225:J791&lt;&gt;"")*(J225:J791&lt;&gt;J225),0),0))</f>
        <v>233</v>
      </c>
      <c r="L225" s="1" t="s">
        <v>5571</v>
      </c>
      <c r="M225" s="1" t="s">
        <v>5573</v>
      </c>
    </row>
    <row r="226" spans="1:24" x14ac:dyDescent="0.25">
      <c r="A226">
        <v>12</v>
      </c>
      <c r="B226" t="b">
        <f t="shared" si="21"/>
        <v>0</v>
      </c>
      <c r="C226" t="b">
        <f t="shared" si="22"/>
        <v>0</v>
      </c>
      <c r="D226" t="b">
        <f t="shared" si="23"/>
        <v>0</v>
      </c>
      <c r="E226" t="str">
        <f t="shared" si="24"/>
        <v>$L$221:T$233</v>
      </c>
      <c r="F226" t="str" cm="1">
        <f t="array" aca="1" ref="F226" ca="1">IFERROR(IF(B226,INDEX(INDIRECT(E226),ROWS(INDIRECT(E226)),2),""),"")</f>
        <v/>
      </c>
      <c r="G226" t="str">
        <f t="shared" ca="1" si="26"/>
        <v>Seis Primos Investments LLC, Mexia TX bought 10/25/21</v>
      </c>
      <c r="H226" t="str">
        <f t="shared" ca="1" si="27"/>
        <v/>
      </c>
      <c r="J226">
        <f t="shared" si="25"/>
        <v>221</v>
      </c>
      <c r="K226" cm="1">
        <f t="array" ref="K226">INDEX(J226:J791,MATCH(1,INDEX((J226:J791&lt;&gt;"")*(J226:J791&lt;&gt;J226),0),0))</f>
        <v>233</v>
      </c>
      <c r="L226" s="1" t="s">
        <v>5571</v>
      </c>
      <c r="M226" s="1" t="s">
        <v>5574</v>
      </c>
      <c r="P226" s="1" t="s">
        <v>5575</v>
      </c>
    </row>
    <row r="227" spans="1:24" x14ac:dyDescent="0.25">
      <c r="A227">
        <v>12</v>
      </c>
      <c r="B227" t="b">
        <f t="shared" si="21"/>
        <v>0</v>
      </c>
      <c r="C227" t="b">
        <f t="shared" si="22"/>
        <v>0</v>
      </c>
      <c r="D227" t="b">
        <f t="shared" si="23"/>
        <v>0</v>
      </c>
      <c r="E227" t="str">
        <f t="shared" si="24"/>
        <v>$L$221:T$233</v>
      </c>
      <c r="F227" t="str" cm="1">
        <f t="array" aca="1" ref="F227" ca="1">IFERROR(IF(B227,INDEX(INDIRECT(E227),ROWS(INDIRECT(E227)),2),""),"")</f>
        <v/>
      </c>
      <c r="G227" t="str">
        <f t="shared" ca="1" si="26"/>
        <v>Seis Primos Investments LLC, Mexia TX bought 10/25/21</v>
      </c>
      <c r="H227" t="str">
        <f t="shared" ca="1" si="27"/>
        <v/>
      </c>
      <c r="J227">
        <f t="shared" si="25"/>
        <v>221</v>
      </c>
      <c r="K227" cm="1">
        <f t="array" ref="K227">INDEX(J227:J791,MATCH(1,INDEX((J227:J791&lt;&gt;"")*(J227:J791&lt;&gt;J227),0),0))</f>
        <v>233</v>
      </c>
      <c r="L227" s="1" t="s">
        <v>5576</v>
      </c>
      <c r="M227" s="1" t="s">
        <v>5577</v>
      </c>
    </row>
    <row r="228" spans="1:24" x14ac:dyDescent="0.25">
      <c r="A228">
        <v>12</v>
      </c>
      <c r="B228" t="b">
        <f t="shared" si="21"/>
        <v>0</v>
      </c>
      <c r="C228" t="b">
        <f t="shared" si="22"/>
        <v>0</v>
      </c>
      <c r="D228" t="b">
        <f t="shared" si="23"/>
        <v>0</v>
      </c>
      <c r="E228" t="str">
        <f t="shared" si="24"/>
        <v>$L$221:T$233</v>
      </c>
      <c r="F228" t="str" cm="1">
        <f t="array" aca="1" ref="F228" ca="1">IFERROR(IF(B228,INDEX(INDIRECT(E228),ROWS(INDIRECT(E228)),2),""),"")</f>
        <v/>
      </c>
      <c r="G228" t="str">
        <f t="shared" ca="1" si="26"/>
        <v>Seis Primos Investments LLC, Mexia TX bought 10/25/21</v>
      </c>
      <c r="H228" t="str">
        <f t="shared" ca="1" si="27"/>
        <v/>
      </c>
      <c r="J228">
        <f t="shared" si="25"/>
        <v>221</v>
      </c>
      <c r="K228" cm="1">
        <f t="array" ref="K228">INDEX(J228:J791,MATCH(1,INDEX((J228:J791&lt;&gt;"")*(J228:J791&lt;&gt;J228),0),0))</f>
        <v>233</v>
      </c>
      <c r="L228" s="1" t="s">
        <v>5578</v>
      </c>
      <c r="M228" s="1" t="s">
        <v>5579</v>
      </c>
    </row>
    <row r="229" spans="1:24" x14ac:dyDescent="0.25">
      <c r="A229">
        <v>12</v>
      </c>
      <c r="B229" t="b">
        <f t="shared" si="21"/>
        <v>0</v>
      </c>
      <c r="C229" t="b">
        <f t="shared" si="22"/>
        <v>0</v>
      </c>
      <c r="D229" t="b">
        <f t="shared" si="23"/>
        <v>0</v>
      </c>
      <c r="E229" t="str">
        <f t="shared" si="24"/>
        <v>$L$221:T$233</v>
      </c>
      <c r="F229" t="str" cm="1">
        <f t="array" aca="1" ref="F229" ca="1">IFERROR(IF(B229,INDEX(INDIRECT(E229),ROWS(INDIRECT(E229)),2),""),"")</f>
        <v/>
      </c>
      <c r="G229" t="str">
        <f t="shared" ca="1" si="26"/>
        <v>Seis Primos Investments LLC, Mexia TX bought 10/25/21</v>
      </c>
      <c r="H229" t="str">
        <f t="shared" ca="1" si="27"/>
        <v/>
      </c>
      <c r="J229">
        <f t="shared" si="25"/>
        <v>221</v>
      </c>
      <c r="K229" cm="1">
        <f t="array" ref="K229">INDEX(J229:J791,MATCH(1,INDEX((J229:J791&lt;&gt;"")*(J229:J791&lt;&gt;J229),0),0))</f>
        <v>233</v>
      </c>
      <c r="L229" s="1" t="s">
        <v>5580</v>
      </c>
      <c r="M229" s="1" t="s">
        <v>5581</v>
      </c>
    </row>
    <row r="230" spans="1:24" x14ac:dyDescent="0.25">
      <c r="A230">
        <v>12</v>
      </c>
      <c r="B230" t="b">
        <f t="shared" si="21"/>
        <v>0</v>
      </c>
      <c r="C230" t="b">
        <f t="shared" si="22"/>
        <v>0</v>
      </c>
      <c r="D230" t="b">
        <f t="shared" si="23"/>
        <v>0</v>
      </c>
      <c r="E230" t="str">
        <f t="shared" si="24"/>
        <v>$L$221:T$233</v>
      </c>
      <c r="F230" t="str" cm="1">
        <f t="array" aca="1" ref="F230" ca="1">IFERROR(IF(B230,INDEX(INDIRECT(E230),ROWS(INDIRECT(E230)),2),""),"")</f>
        <v/>
      </c>
      <c r="G230" t="str">
        <f t="shared" ca="1" si="26"/>
        <v>Seis Primos Investments LLC, Mexia TX bought 10/25/21</v>
      </c>
      <c r="H230" t="str">
        <f t="shared" ca="1" si="27"/>
        <v/>
      </c>
      <c r="J230">
        <f t="shared" si="25"/>
        <v>221</v>
      </c>
      <c r="K230" cm="1">
        <f t="array" ref="K230">INDEX(J230:J791,MATCH(1,INDEX((J230:J791&lt;&gt;"")*(J230:J791&lt;&gt;J230),0),0))</f>
        <v>233</v>
      </c>
      <c r="L230" s="1" t="s">
        <v>5582</v>
      </c>
      <c r="M230" s="1" t="s">
        <v>5583</v>
      </c>
    </row>
    <row r="231" spans="1:24" x14ac:dyDescent="0.25">
      <c r="A231">
        <v>12</v>
      </c>
      <c r="B231" t="b">
        <f t="shared" si="21"/>
        <v>0</v>
      </c>
      <c r="C231" t="b">
        <f t="shared" si="22"/>
        <v>0</v>
      </c>
      <c r="D231" t="b">
        <f t="shared" si="23"/>
        <v>0</v>
      </c>
      <c r="E231" t="str">
        <f t="shared" si="24"/>
        <v>$L$221:T$233</v>
      </c>
      <c r="F231" t="str" cm="1">
        <f t="array" aca="1" ref="F231" ca="1">IFERROR(IF(B231,INDEX(INDIRECT(E231),ROWS(INDIRECT(E231)),2),""),"")</f>
        <v/>
      </c>
      <c r="G231" t="str">
        <f t="shared" ca="1" si="26"/>
        <v>Seis Primos Investments LLC, Mexia TX bought 10/25/21</v>
      </c>
      <c r="H231" t="str">
        <f t="shared" ca="1" si="27"/>
        <v/>
      </c>
      <c r="J231">
        <f t="shared" si="25"/>
        <v>221</v>
      </c>
      <c r="K231" cm="1">
        <f t="array" ref="K231">INDEX(J231:J791,MATCH(1,INDEX((J231:J791&lt;&gt;"")*(J231:J791&lt;&gt;J231),0),0))</f>
        <v>233</v>
      </c>
      <c r="L231" s="1" t="s">
        <v>5529</v>
      </c>
      <c r="O231" s="1" t="s">
        <v>306</v>
      </c>
      <c r="X231" t="e">
        <v>#N/A</v>
      </c>
    </row>
    <row r="232" spans="1:24" x14ac:dyDescent="0.25">
      <c r="A232">
        <v>12</v>
      </c>
      <c r="B232" t="b">
        <f t="shared" si="21"/>
        <v>0</v>
      </c>
      <c r="C232" t="b">
        <f t="shared" si="22"/>
        <v>1</v>
      </c>
      <c r="D232" t="b">
        <f t="shared" si="23"/>
        <v>0</v>
      </c>
      <c r="E232" t="str">
        <f t="shared" si="24"/>
        <v>$L$221:T$233</v>
      </c>
      <c r="F232" t="str" cm="1">
        <f t="array" aca="1" ref="F232" ca="1">IFERROR(IF(B232,INDEX(INDIRECT(E232),ROWS(INDIRECT(E232)),2),""),"")</f>
        <v/>
      </c>
      <c r="G232" t="str">
        <f t="shared" ca="1" si="26"/>
        <v>Seis Primos Investments LLC, Mexia TX bought 10/25/21</v>
      </c>
      <c r="H232" t="str">
        <f t="shared" ca="1" si="27"/>
        <v/>
      </c>
      <c r="J232">
        <f t="shared" si="25"/>
        <v>221</v>
      </c>
      <c r="K232" cm="1">
        <f t="array" ref="K232">INDEX(J232:J791,MATCH(1,INDEX((J232:J791&lt;&gt;"")*(J232:J791&lt;&gt;J232),0),0))</f>
        <v>233</v>
      </c>
      <c r="M232" s="1" t="s">
        <v>26</v>
      </c>
      <c r="N232" s="1" t="s">
        <v>27</v>
      </c>
    </row>
    <row r="233" spans="1:24" x14ac:dyDescent="0.25">
      <c r="A233">
        <v>12</v>
      </c>
      <c r="B233" t="b">
        <f t="shared" si="21"/>
        <v>1</v>
      </c>
      <c r="C233" t="b">
        <f t="shared" si="22"/>
        <v>0</v>
      </c>
      <c r="D233" t="b">
        <f t="shared" si="23"/>
        <v>0</v>
      </c>
      <c r="E233" t="str">
        <f t="shared" si="24"/>
        <v>$L$233:T$247</v>
      </c>
      <c r="F233" t="str" cm="1">
        <f t="array" aca="1" ref="F233" ca="1">IFERROR(IF(B233,INDEX(INDIRECT(E233),ROWS(INDIRECT(E233)),2),""),"")</f>
        <v xml:space="preserve">IAI 1125 Astra </v>
      </c>
      <c r="G233" t="str">
        <f t="shared" ca="1" si="26"/>
        <v>D&amp;E Aviation LLC Missoula MT bought 8/3/17, rg 08/17/17</v>
      </c>
      <c r="H233" t="str">
        <f t="shared" ca="1" si="27"/>
        <v/>
      </c>
      <c r="J233">
        <f t="shared" si="25"/>
        <v>233</v>
      </c>
      <c r="K233" cm="1">
        <f t="array" ref="K233">INDEX(J233:J791,MATCH(1,INDEX((J233:J791&lt;&gt;"")*(J233:J791&lt;&gt;J233),0),0))</f>
        <v>247</v>
      </c>
      <c r="L233" s="1" t="s">
        <v>5584</v>
      </c>
      <c r="M233" s="1" t="s">
        <v>5278</v>
      </c>
      <c r="N233" s="1" t="s">
        <v>5585</v>
      </c>
      <c r="P233" s="1" t="s">
        <v>5586</v>
      </c>
      <c r="S233" s="1" t="s">
        <v>5547</v>
      </c>
    </row>
    <row r="234" spans="1:24" x14ac:dyDescent="0.25">
      <c r="A234">
        <v>12</v>
      </c>
      <c r="B234" t="b">
        <f t="shared" si="21"/>
        <v>0</v>
      </c>
      <c r="C234" t="b">
        <f t="shared" si="22"/>
        <v>0</v>
      </c>
      <c r="D234" t="b">
        <f t="shared" si="23"/>
        <v>0</v>
      </c>
      <c r="E234" t="str">
        <f t="shared" si="24"/>
        <v>$L$233:T$247</v>
      </c>
      <c r="F234" t="str" cm="1">
        <f t="array" aca="1" ref="F234" ca="1">IFERROR(IF(B234,INDEX(INDIRECT(E234),ROWS(INDIRECT(E234)),2),""),"")</f>
        <v/>
      </c>
      <c r="G234" t="str">
        <f t="shared" ca="1" si="26"/>
        <v>D&amp;E Aviation LLC Missoula MT bought 8/3/17, rg 08/17/17</v>
      </c>
      <c r="H234" t="str">
        <f t="shared" ca="1" si="27"/>
        <v/>
      </c>
      <c r="J234">
        <f t="shared" si="25"/>
        <v>233</v>
      </c>
      <c r="K234" cm="1">
        <f t="array" ref="K234">INDEX(J234:J791,MATCH(1,INDEX((J234:J791&lt;&gt;"")*(J234:J791&lt;&gt;J234),0),0))</f>
        <v>247</v>
      </c>
      <c r="L234" s="1" t="s">
        <v>5587</v>
      </c>
      <c r="M234" s="1" t="s">
        <v>3541</v>
      </c>
    </row>
    <row r="235" spans="1:24" x14ac:dyDescent="0.25">
      <c r="A235">
        <v>12</v>
      </c>
      <c r="B235" t="b">
        <f t="shared" si="21"/>
        <v>0</v>
      </c>
      <c r="C235" t="b">
        <f t="shared" si="22"/>
        <v>0</v>
      </c>
      <c r="D235" t="b">
        <f t="shared" si="23"/>
        <v>0</v>
      </c>
      <c r="E235" t="str">
        <f t="shared" si="24"/>
        <v>$L$233:T$247</v>
      </c>
      <c r="F235" t="str" cm="1">
        <f t="array" aca="1" ref="F235" ca="1">IFERROR(IF(B235,INDEX(INDIRECT(E235),ROWS(INDIRECT(E235)),2),""),"")</f>
        <v/>
      </c>
      <c r="G235" t="str">
        <f t="shared" ca="1" si="26"/>
        <v>D&amp;E Aviation LLC Missoula MT bought 8/3/17, rg 08/17/17</v>
      </c>
      <c r="H235" t="str">
        <f t="shared" ca="1" si="27"/>
        <v/>
      </c>
      <c r="J235">
        <f t="shared" si="25"/>
        <v>233</v>
      </c>
      <c r="K235" cm="1">
        <f t="array" ref="K235">INDEX(J235:J791,MATCH(1,INDEX((J235:J791&lt;&gt;"")*(J235:J791&lt;&gt;J235),0),0))</f>
        <v>247</v>
      </c>
      <c r="L235" s="1" t="s">
        <v>5584</v>
      </c>
      <c r="M235" s="1" t="s">
        <v>5588</v>
      </c>
    </row>
    <row r="236" spans="1:24" x14ac:dyDescent="0.25">
      <c r="A236">
        <v>12</v>
      </c>
      <c r="B236" t="b">
        <f t="shared" si="21"/>
        <v>0</v>
      </c>
      <c r="C236" t="b">
        <f t="shared" si="22"/>
        <v>0</v>
      </c>
      <c r="D236" t="b">
        <f t="shared" si="23"/>
        <v>0</v>
      </c>
      <c r="E236" t="str">
        <f t="shared" si="24"/>
        <v>$L$233:T$247</v>
      </c>
      <c r="F236" t="str" cm="1">
        <f t="array" aca="1" ref="F236" ca="1">IFERROR(IF(B236,INDEX(INDIRECT(E236),ROWS(INDIRECT(E236)),2),""),"")</f>
        <v/>
      </c>
      <c r="G236" t="str">
        <f t="shared" ca="1" si="26"/>
        <v>D&amp;E Aviation LLC Missoula MT bought 8/3/17, rg 08/17/17</v>
      </c>
      <c r="H236" t="str">
        <f t="shared" ca="1" si="27"/>
        <v/>
      </c>
      <c r="J236">
        <f t="shared" si="25"/>
        <v>233</v>
      </c>
      <c r="K236" cm="1">
        <f t="array" ref="K236">INDEX(J236:J791,MATCH(1,INDEX((J236:J791&lt;&gt;"")*(J236:J791&lt;&gt;J236),0),0))</f>
        <v>247</v>
      </c>
      <c r="L236" s="1" t="s">
        <v>5584</v>
      </c>
      <c r="M236" s="1" t="s">
        <v>5589</v>
      </c>
      <c r="P236" s="1" t="s">
        <v>5590</v>
      </c>
    </row>
    <row r="237" spans="1:24" x14ac:dyDescent="0.25">
      <c r="A237">
        <v>12</v>
      </c>
      <c r="B237" t="b">
        <f t="shared" si="21"/>
        <v>0</v>
      </c>
      <c r="C237" t="b">
        <f t="shared" si="22"/>
        <v>0</v>
      </c>
      <c r="D237" t="b">
        <f t="shared" si="23"/>
        <v>0</v>
      </c>
      <c r="E237" t="str">
        <f t="shared" si="24"/>
        <v>$L$233:T$247</v>
      </c>
      <c r="F237" t="str" cm="1">
        <f t="array" aca="1" ref="F237" ca="1">IFERROR(IF(B237,INDEX(INDIRECT(E237),ROWS(INDIRECT(E237)),2),""),"")</f>
        <v/>
      </c>
      <c r="G237" t="str">
        <f t="shared" ca="1" si="26"/>
        <v>D&amp;E Aviation LLC Missoula MT bought 8/3/17, rg 08/17/17</v>
      </c>
      <c r="H237" t="str">
        <f t="shared" ca="1" si="27"/>
        <v/>
      </c>
      <c r="J237">
        <f t="shared" si="25"/>
        <v>233</v>
      </c>
      <c r="K237" cm="1">
        <f t="array" ref="K237">INDEX(J237:J791,MATCH(1,INDEX((J237:J791&lt;&gt;"")*(J237:J791&lt;&gt;J237),0),0))</f>
        <v>247</v>
      </c>
      <c r="L237" s="1" t="s">
        <v>5591</v>
      </c>
      <c r="M237" s="1" t="s">
        <v>5592</v>
      </c>
    </row>
    <row r="238" spans="1:24" x14ac:dyDescent="0.25">
      <c r="A238">
        <v>12</v>
      </c>
      <c r="B238" t="b">
        <f t="shared" si="21"/>
        <v>0</v>
      </c>
      <c r="C238" t="b">
        <f t="shared" si="22"/>
        <v>0</v>
      </c>
      <c r="D238" t="b">
        <f t="shared" si="23"/>
        <v>0</v>
      </c>
      <c r="E238" t="str">
        <f t="shared" si="24"/>
        <v>$L$233:T$247</v>
      </c>
      <c r="F238" t="str" cm="1">
        <f t="array" aca="1" ref="F238" ca="1">IFERROR(IF(B238,INDEX(INDIRECT(E238),ROWS(INDIRECT(E238)),2),""),"")</f>
        <v/>
      </c>
      <c r="G238" t="str">
        <f t="shared" ca="1" si="26"/>
        <v>D&amp;E Aviation LLC Missoula MT bought 8/3/17, rg 08/17/17</v>
      </c>
      <c r="H238" t="str">
        <f t="shared" ca="1" si="27"/>
        <v/>
      </c>
      <c r="J238">
        <f t="shared" si="25"/>
        <v>233</v>
      </c>
      <c r="K238" cm="1">
        <f t="array" ref="K238">INDEX(J238:J791,MATCH(1,INDEX((J238:J791&lt;&gt;"")*(J238:J791&lt;&gt;J238),0),0))</f>
        <v>247</v>
      </c>
      <c r="L238" s="1" t="s">
        <v>5591</v>
      </c>
      <c r="M238" s="1" t="s">
        <v>5593</v>
      </c>
    </row>
    <row r="239" spans="1:24" x14ac:dyDescent="0.25">
      <c r="A239">
        <v>12</v>
      </c>
      <c r="B239" t="b">
        <f t="shared" si="21"/>
        <v>0</v>
      </c>
      <c r="C239" t="b">
        <f t="shared" si="22"/>
        <v>0</v>
      </c>
      <c r="D239" t="b">
        <f t="shared" si="23"/>
        <v>0</v>
      </c>
      <c r="E239" t="str">
        <f t="shared" si="24"/>
        <v>$L$233:T$247</v>
      </c>
      <c r="F239" t="str" cm="1">
        <f t="array" aca="1" ref="F239" ca="1">IFERROR(IF(B239,INDEX(INDIRECT(E239),ROWS(INDIRECT(E239)),2),""),"")</f>
        <v/>
      </c>
      <c r="G239" t="str">
        <f t="shared" ca="1" si="26"/>
        <v>D&amp;E Aviation LLC Missoula MT bought 8/3/17, rg 08/17/17</v>
      </c>
      <c r="H239" t="str">
        <f t="shared" ca="1" si="27"/>
        <v/>
      </c>
      <c r="J239">
        <f t="shared" si="25"/>
        <v>233</v>
      </c>
      <c r="K239" cm="1">
        <f t="array" ref="K239">INDEX(J239:J791,MATCH(1,INDEX((J239:J791&lt;&gt;"")*(J239:J791&lt;&gt;J239),0),0))</f>
        <v>247</v>
      </c>
      <c r="L239" s="1" t="s">
        <v>5594</v>
      </c>
      <c r="M239" s="1" t="s">
        <v>5595</v>
      </c>
    </row>
    <row r="240" spans="1:24" x14ac:dyDescent="0.25">
      <c r="A240">
        <v>12</v>
      </c>
      <c r="B240" t="b">
        <f t="shared" si="21"/>
        <v>0</v>
      </c>
      <c r="C240" t="b">
        <f t="shared" si="22"/>
        <v>0</v>
      </c>
      <c r="D240" t="b">
        <f t="shared" si="23"/>
        <v>0</v>
      </c>
      <c r="E240" t="str">
        <f t="shared" si="24"/>
        <v>$L$233:T$247</v>
      </c>
      <c r="F240" t="str" cm="1">
        <f t="array" aca="1" ref="F240" ca="1">IFERROR(IF(B240,INDEX(INDIRECT(E240),ROWS(INDIRECT(E240)),2),""),"")</f>
        <v/>
      </c>
      <c r="G240" t="str">
        <f t="shared" ca="1" si="26"/>
        <v>D&amp;E Aviation LLC Missoula MT bought 8/3/17, rg 08/17/17</v>
      </c>
      <c r="H240" t="str">
        <f t="shared" ca="1" si="27"/>
        <v/>
      </c>
      <c r="J240">
        <f t="shared" si="25"/>
        <v>233</v>
      </c>
      <c r="K240" cm="1">
        <f t="array" ref="K240">INDEX(J240:J791,MATCH(1,INDEX((J240:J791&lt;&gt;"")*(J240:J791&lt;&gt;J240),0),0))</f>
        <v>247</v>
      </c>
      <c r="L240" s="1" t="s">
        <v>5596</v>
      </c>
      <c r="M240" s="1" t="s">
        <v>5597</v>
      </c>
      <c r="X240" t="e">
        <v>#N/A</v>
      </c>
    </row>
    <row r="241" spans="1:24" x14ac:dyDescent="0.25">
      <c r="A241">
        <v>12</v>
      </c>
      <c r="B241" t="b">
        <f t="shared" si="21"/>
        <v>0</v>
      </c>
      <c r="C241" t="b">
        <f t="shared" si="22"/>
        <v>0</v>
      </c>
      <c r="D241" t="b">
        <f t="shared" si="23"/>
        <v>0</v>
      </c>
      <c r="E241" t="str">
        <f t="shared" si="24"/>
        <v>$L$233:T$247</v>
      </c>
      <c r="F241" t="str" cm="1">
        <f t="array" aca="1" ref="F241" ca="1">IFERROR(IF(B241,INDEX(INDIRECT(E241),ROWS(INDIRECT(E241)),2),""),"")</f>
        <v/>
      </c>
      <c r="G241" t="str">
        <f t="shared" ca="1" si="26"/>
        <v>D&amp;E Aviation LLC Missoula MT bought 8/3/17, rg 08/17/17</v>
      </c>
      <c r="H241" t="str">
        <f t="shared" ca="1" si="27"/>
        <v/>
      </c>
      <c r="J241">
        <f t="shared" si="25"/>
        <v>233</v>
      </c>
      <c r="K241" cm="1">
        <f t="array" ref="K241">INDEX(J241:J791,MATCH(1,INDEX((J241:J791&lt;&gt;"")*(J241:J791&lt;&gt;J241),0),0))</f>
        <v>247</v>
      </c>
      <c r="L241" s="1" t="s">
        <v>5596</v>
      </c>
      <c r="M241" s="1" t="s">
        <v>5598</v>
      </c>
    </row>
    <row r="242" spans="1:24" x14ac:dyDescent="0.25">
      <c r="A242">
        <v>12</v>
      </c>
      <c r="B242" t="b">
        <f t="shared" si="21"/>
        <v>0</v>
      </c>
      <c r="C242" t="b">
        <f t="shared" si="22"/>
        <v>0</v>
      </c>
      <c r="D242" t="b">
        <f t="shared" si="23"/>
        <v>0</v>
      </c>
      <c r="E242" t="str">
        <f t="shared" si="24"/>
        <v>$L$233:T$247</v>
      </c>
      <c r="F242" t="str" cm="1">
        <f t="array" aca="1" ref="F242" ca="1">IFERROR(IF(B242,INDEX(INDIRECT(E242),ROWS(INDIRECT(E242)),2),""),"")</f>
        <v/>
      </c>
      <c r="G242" t="str">
        <f t="shared" ca="1" si="26"/>
        <v>D&amp;E Aviation LLC Missoula MT bought 8/3/17, rg 08/17/17</v>
      </c>
      <c r="H242" t="str">
        <f t="shared" ca="1" si="27"/>
        <v/>
      </c>
      <c r="J242">
        <f t="shared" si="25"/>
        <v>233</v>
      </c>
      <c r="K242" cm="1">
        <f t="array" ref="K242">INDEX(J242:J791,MATCH(1,INDEX((J242:J791&lt;&gt;"")*(J242:J791&lt;&gt;J242),0),0))</f>
        <v>247</v>
      </c>
      <c r="L242" s="1" t="s">
        <v>5599</v>
      </c>
      <c r="M242" s="1" t="s">
        <v>5600</v>
      </c>
    </row>
    <row r="243" spans="1:24" x14ac:dyDescent="0.25">
      <c r="A243">
        <v>12</v>
      </c>
      <c r="B243" t="b">
        <f t="shared" si="21"/>
        <v>0</v>
      </c>
      <c r="C243" t="b">
        <f t="shared" si="22"/>
        <v>0</v>
      </c>
      <c r="D243" t="b">
        <f t="shared" si="23"/>
        <v>0</v>
      </c>
      <c r="E243" t="str">
        <f t="shared" si="24"/>
        <v>$L$233:T$247</v>
      </c>
      <c r="F243" t="str" cm="1">
        <f t="array" aca="1" ref="F243" ca="1">IFERROR(IF(B243,INDEX(INDIRECT(E243),ROWS(INDIRECT(E243)),2),""),"")</f>
        <v/>
      </c>
      <c r="G243" t="str">
        <f t="shared" ca="1" si="26"/>
        <v>D&amp;E Aviation LLC Missoula MT bought 8/3/17, rg 08/17/17</v>
      </c>
      <c r="H243" t="str">
        <f t="shared" ca="1" si="27"/>
        <v/>
      </c>
      <c r="J243">
        <f t="shared" si="25"/>
        <v>233</v>
      </c>
      <c r="K243" cm="1">
        <f t="array" ref="K243">INDEX(J243:J791,MATCH(1,INDEX((J243:J791&lt;&gt;"")*(J243:J791&lt;&gt;J243),0),0))</f>
        <v>247</v>
      </c>
      <c r="L243" s="1" t="s">
        <v>5599</v>
      </c>
      <c r="M243" s="1" t="s">
        <v>5601</v>
      </c>
      <c r="P243" s="1" t="s">
        <v>5602</v>
      </c>
    </row>
    <row r="244" spans="1:24" x14ac:dyDescent="0.25">
      <c r="A244">
        <v>12</v>
      </c>
      <c r="B244" t="b">
        <f t="shared" si="21"/>
        <v>0</v>
      </c>
      <c r="C244" t="b">
        <f t="shared" si="22"/>
        <v>0</v>
      </c>
      <c r="D244" t="b">
        <f t="shared" si="23"/>
        <v>0</v>
      </c>
      <c r="E244" t="str">
        <f t="shared" si="24"/>
        <v>$L$233:T$247</v>
      </c>
      <c r="F244" t="str" cm="1">
        <f t="array" aca="1" ref="F244" ca="1">IFERROR(IF(B244,INDEX(INDIRECT(E244),ROWS(INDIRECT(E244)),2),""),"")</f>
        <v/>
      </c>
      <c r="G244" t="str">
        <f t="shared" ca="1" si="26"/>
        <v>D&amp;E Aviation LLC Missoula MT bought 8/3/17, rg 08/17/17</v>
      </c>
      <c r="H244" t="str">
        <f t="shared" ca="1" si="27"/>
        <v/>
      </c>
      <c r="J244">
        <f t="shared" si="25"/>
        <v>233</v>
      </c>
      <c r="K244" cm="1">
        <f t="array" ref="K244">INDEX(J244:J791,MATCH(1,INDEX((J244:J791&lt;&gt;"")*(J244:J791&lt;&gt;J244),0),0))</f>
        <v>247</v>
      </c>
      <c r="L244" s="1" t="s">
        <v>5599</v>
      </c>
      <c r="M244" s="1" t="s">
        <v>5603</v>
      </c>
    </row>
    <row r="245" spans="1:24" x14ac:dyDescent="0.25">
      <c r="A245">
        <v>12</v>
      </c>
      <c r="B245" t="b">
        <f t="shared" si="21"/>
        <v>0</v>
      </c>
      <c r="C245" t="b">
        <f t="shared" si="22"/>
        <v>0</v>
      </c>
      <c r="D245" t="b">
        <f t="shared" si="23"/>
        <v>0</v>
      </c>
      <c r="E245" t="str">
        <f t="shared" si="24"/>
        <v>$L$233:T$247</v>
      </c>
      <c r="F245" t="str" cm="1">
        <f t="array" aca="1" ref="F245" ca="1">IFERROR(IF(B245,INDEX(INDIRECT(E245),ROWS(INDIRECT(E245)),2),""),"")</f>
        <v/>
      </c>
      <c r="G245" t="str">
        <f t="shared" ca="1" si="26"/>
        <v>D&amp;E Aviation LLC Missoula MT bought 8/3/17, rg 08/17/17</v>
      </c>
      <c r="H245" t="str">
        <f t="shared" ca="1" si="27"/>
        <v/>
      </c>
      <c r="J245">
        <f t="shared" si="25"/>
        <v>233</v>
      </c>
      <c r="K245" cm="1">
        <f t="array" ref="K245">INDEX(J245:J791,MATCH(1,INDEX((J245:J791&lt;&gt;"")*(J245:J791&lt;&gt;J245),0),0))</f>
        <v>247</v>
      </c>
      <c r="L245" s="1" t="s">
        <v>5599</v>
      </c>
      <c r="M245" s="1" t="s">
        <v>5604</v>
      </c>
    </row>
    <row r="246" spans="1:24" x14ac:dyDescent="0.25">
      <c r="A246">
        <v>12</v>
      </c>
      <c r="B246" t="b">
        <f t="shared" si="21"/>
        <v>0</v>
      </c>
      <c r="C246" t="b">
        <f t="shared" si="22"/>
        <v>1</v>
      </c>
      <c r="D246" t="b">
        <f t="shared" si="23"/>
        <v>0</v>
      </c>
      <c r="E246" t="str">
        <f t="shared" si="24"/>
        <v>$L$233:T$247</v>
      </c>
      <c r="F246" t="str" cm="1">
        <f t="array" aca="1" ref="F246" ca="1">IFERROR(IF(B246,INDEX(INDIRECT(E246),ROWS(INDIRECT(E246)),2),""),"")</f>
        <v/>
      </c>
      <c r="G246" t="str">
        <f t="shared" ca="1" si="26"/>
        <v>D&amp;E Aviation LLC Missoula MT bought 8/3/17, rg 08/17/17</v>
      </c>
      <c r="H246" t="str">
        <f t="shared" ca="1" si="27"/>
        <v/>
      </c>
      <c r="J246">
        <f t="shared" si="25"/>
        <v>233</v>
      </c>
      <c r="K246" cm="1">
        <f t="array" ref="K246">INDEX(J246:J791,MATCH(1,INDEX((J246:J791&lt;&gt;"")*(J246:J791&lt;&gt;J246),0),0))</f>
        <v>247</v>
      </c>
      <c r="M246" s="1" t="s">
        <v>26</v>
      </c>
      <c r="N246" s="1" t="s">
        <v>27</v>
      </c>
    </row>
    <row r="247" spans="1:24" x14ac:dyDescent="0.25">
      <c r="A247">
        <v>12</v>
      </c>
      <c r="B247" t="b">
        <f t="shared" si="21"/>
        <v>1</v>
      </c>
      <c r="C247" t="b">
        <f t="shared" si="22"/>
        <v>0</v>
      </c>
      <c r="D247" t="b">
        <f t="shared" si="23"/>
        <v>0</v>
      </c>
      <c r="E247" t="str">
        <f t="shared" si="24"/>
        <v>$L$247:T$261</v>
      </c>
      <c r="F247" t="str" cm="1">
        <f t="array" aca="1" ref="F247" ca="1">IFERROR(IF(B247,INDEX(INDIRECT(E247),ROWS(INDIRECT(E247)),2),""),"")</f>
        <v xml:space="preserve">IAI 1125 Astra </v>
      </c>
      <c r="G247" t="str">
        <f t="shared" ca="1" si="26"/>
        <v>Lacore Air LLC transferred 9/19</v>
      </c>
      <c r="H247" t="str">
        <f t="shared" ca="1" si="27"/>
        <v/>
      </c>
      <c r="J247">
        <f t="shared" si="25"/>
        <v>247</v>
      </c>
      <c r="K247" cm="1">
        <f t="array" ref="K247">INDEX(J247:J791,MATCH(1,INDEX((J247:J791&lt;&gt;"")*(J247:J791&lt;&gt;J247),0),0))</f>
        <v>261</v>
      </c>
      <c r="L247" s="1" t="s">
        <v>5605</v>
      </c>
      <c r="M247" s="1" t="s">
        <v>5278</v>
      </c>
      <c r="N247" s="1" t="s">
        <v>5606</v>
      </c>
      <c r="P247" s="1" t="s">
        <v>51</v>
      </c>
      <c r="S247" s="1" t="s">
        <v>5547</v>
      </c>
    </row>
    <row r="248" spans="1:24" x14ac:dyDescent="0.25">
      <c r="A248">
        <v>12</v>
      </c>
      <c r="B248" t="b">
        <f t="shared" si="21"/>
        <v>0</v>
      </c>
      <c r="C248" t="b">
        <f t="shared" si="22"/>
        <v>0</v>
      </c>
      <c r="D248" t="b">
        <f t="shared" si="23"/>
        <v>0</v>
      </c>
      <c r="E248" t="str">
        <f t="shared" si="24"/>
        <v>$L$247:T$261</v>
      </c>
      <c r="F248" t="str" cm="1">
        <f t="array" aca="1" ref="F248" ca="1">IFERROR(IF(B248,INDEX(INDIRECT(E248),ROWS(INDIRECT(E248)),2),""),"")</f>
        <v/>
      </c>
      <c r="G248" t="str">
        <f t="shared" ca="1" si="26"/>
        <v>Lacore Air LLC transferred 9/19</v>
      </c>
      <c r="H248" t="str">
        <f t="shared" ca="1" si="27"/>
        <v/>
      </c>
      <c r="J248">
        <f t="shared" si="25"/>
        <v>247</v>
      </c>
      <c r="K248" cm="1">
        <f t="array" ref="K248">INDEX(J248:J791,MATCH(1,INDEX((J248:J791&lt;&gt;"")*(J248:J791&lt;&gt;J248),0),0))</f>
        <v>261</v>
      </c>
      <c r="L248" s="1" t="s">
        <v>5607</v>
      </c>
      <c r="X248" t="e">
        <v>#N/A</v>
      </c>
    </row>
    <row r="249" spans="1:24" x14ac:dyDescent="0.25">
      <c r="A249">
        <v>12</v>
      </c>
      <c r="B249" t="b">
        <f t="shared" si="21"/>
        <v>0</v>
      </c>
      <c r="C249" t="b">
        <f t="shared" si="22"/>
        <v>0</v>
      </c>
      <c r="D249" t="b">
        <f t="shared" si="23"/>
        <v>0</v>
      </c>
      <c r="E249" t="str">
        <f t="shared" si="24"/>
        <v>$L$247:T$261</v>
      </c>
      <c r="F249" t="str" cm="1">
        <f t="array" aca="1" ref="F249" ca="1">IFERROR(IF(B249,INDEX(INDIRECT(E249),ROWS(INDIRECT(E249)),2),""),"")</f>
        <v/>
      </c>
      <c r="G249" t="str">
        <f t="shared" ca="1" si="26"/>
        <v>Lacore Air LLC transferred 9/19</v>
      </c>
      <c r="H249" t="str">
        <f t="shared" ca="1" si="27"/>
        <v/>
      </c>
      <c r="J249">
        <f t="shared" si="25"/>
        <v>247</v>
      </c>
      <c r="K249" cm="1">
        <f t="array" ref="K249">INDEX(J249:J791,MATCH(1,INDEX((J249:J791&lt;&gt;"")*(J249:J791&lt;&gt;J249),0),0))</f>
        <v>261</v>
      </c>
      <c r="L249" s="1" t="s">
        <v>5605</v>
      </c>
      <c r="M249" s="1" t="s">
        <v>5608</v>
      </c>
      <c r="O249" s="1" t="s">
        <v>5609</v>
      </c>
    </row>
    <row r="250" spans="1:24" x14ac:dyDescent="0.25">
      <c r="A250">
        <v>12</v>
      </c>
      <c r="B250" t="b">
        <f t="shared" si="21"/>
        <v>0</v>
      </c>
      <c r="C250" t="b">
        <f t="shared" si="22"/>
        <v>0</v>
      </c>
      <c r="D250" t="b">
        <f t="shared" si="23"/>
        <v>0</v>
      </c>
      <c r="E250" t="str">
        <f t="shared" si="24"/>
        <v>$L$247:T$261</v>
      </c>
      <c r="F250" t="str" cm="1">
        <f t="array" aca="1" ref="F250" ca="1">IFERROR(IF(B250,INDEX(INDIRECT(E250),ROWS(INDIRECT(E250)),2),""),"")</f>
        <v/>
      </c>
      <c r="G250" t="str">
        <f t="shared" ca="1" si="26"/>
        <v>Lacore Air LLC transferred 9/19</v>
      </c>
      <c r="H250" t="str">
        <f t="shared" ca="1" si="27"/>
        <v/>
      </c>
      <c r="J250">
        <f t="shared" si="25"/>
        <v>247</v>
      </c>
      <c r="K250" cm="1">
        <f t="array" ref="K250">INDEX(J250:J791,MATCH(1,INDEX((J250:J791&lt;&gt;"")*(J250:J791&lt;&gt;J250),0),0))</f>
        <v>261</v>
      </c>
      <c r="L250" s="1" t="s">
        <v>5605</v>
      </c>
      <c r="M250" s="1" t="s">
        <v>5610</v>
      </c>
    </row>
    <row r="251" spans="1:24" x14ac:dyDescent="0.25">
      <c r="A251">
        <v>12</v>
      </c>
      <c r="B251" t="b">
        <f t="shared" si="21"/>
        <v>0</v>
      </c>
      <c r="C251" t="b">
        <f t="shared" si="22"/>
        <v>0</v>
      </c>
      <c r="D251" t="b">
        <f t="shared" si="23"/>
        <v>0</v>
      </c>
      <c r="E251" t="str">
        <f t="shared" si="24"/>
        <v>$L$247:T$261</v>
      </c>
      <c r="F251" t="str" cm="1">
        <f t="array" aca="1" ref="F251" ca="1">IFERROR(IF(B251,INDEX(INDIRECT(E251),ROWS(INDIRECT(E251)),2),""),"")</f>
        <v/>
      </c>
      <c r="G251" t="str">
        <f t="shared" ca="1" si="26"/>
        <v>Lacore Air LLC transferred 9/19</v>
      </c>
      <c r="H251" t="str">
        <f t="shared" ca="1" si="27"/>
        <v/>
      </c>
      <c r="J251">
        <f t="shared" si="25"/>
        <v>247</v>
      </c>
      <c r="K251" cm="1">
        <f t="array" ref="K251">INDEX(J251:J791,MATCH(1,INDEX((J251:J791&lt;&gt;"")*(J251:J791&lt;&gt;J251),0),0))</f>
        <v>261</v>
      </c>
      <c r="L251" s="1" t="s">
        <v>5611</v>
      </c>
      <c r="M251" s="1" t="s">
        <v>5612</v>
      </c>
    </row>
    <row r="252" spans="1:24" x14ac:dyDescent="0.25">
      <c r="A252">
        <v>12</v>
      </c>
      <c r="B252" t="b">
        <f t="shared" si="21"/>
        <v>0</v>
      </c>
      <c r="C252" t="b">
        <f t="shared" si="22"/>
        <v>0</v>
      </c>
      <c r="D252" t="b">
        <f t="shared" si="23"/>
        <v>0</v>
      </c>
      <c r="E252" t="str">
        <f t="shared" si="24"/>
        <v>$L$247:T$261</v>
      </c>
      <c r="F252" t="str" cm="1">
        <f t="array" aca="1" ref="F252" ca="1">IFERROR(IF(B252,INDEX(INDIRECT(E252),ROWS(INDIRECT(E252)),2),""),"")</f>
        <v/>
      </c>
      <c r="G252" t="str">
        <f t="shared" ca="1" si="26"/>
        <v>Lacore Air LLC transferred 9/19</v>
      </c>
      <c r="H252" t="str">
        <f t="shared" ca="1" si="27"/>
        <v/>
      </c>
      <c r="J252">
        <f t="shared" si="25"/>
        <v>247</v>
      </c>
      <c r="K252" cm="1">
        <f t="array" ref="K252">INDEX(J252:J791,MATCH(1,INDEX((J252:J791&lt;&gt;"")*(J252:J791&lt;&gt;J252),0),0))</f>
        <v>261</v>
      </c>
      <c r="L252" s="1" t="s">
        <v>5613</v>
      </c>
      <c r="M252" s="1" t="s">
        <v>5614</v>
      </c>
    </row>
    <row r="253" spans="1:24" x14ac:dyDescent="0.25">
      <c r="A253">
        <v>12</v>
      </c>
      <c r="B253" t="b">
        <f t="shared" si="21"/>
        <v>0</v>
      </c>
      <c r="C253" t="b">
        <f t="shared" si="22"/>
        <v>0</v>
      </c>
      <c r="D253" t="b">
        <f t="shared" si="23"/>
        <v>0</v>
      </c>
      <c r="E253" t="str">
        <f t="shared" si="24"/>
        <v>$L$247:T$261</v>
      </c>
      <c r="F253" t="str" cm="1">
        <f t="array" aca="1" ref="F253" ca="1">IFERROR(IF(B253,INDEX(INDIRECT(E253),ROWS(INDIRECT(E253)),2),""),"")</f>
        <v/>
      </c>
      <c r="G253" t="str">
        <f t="shared" ca="1" si="26"/>
        <v>Lacore Air LLC transferred 9/19</v>
      </c>
      <c r="H253" t="str">
        <f t="shared" ca="1" si="27"/>
        <v/>
      </c>
      <c r="J253">
        <f t="shared" si="25"/>
        <v>247</v>
      </c>
      <c r="K253" cm="1">
        <f t="array" ref="K253">INDEX(J253:J791,MATCH(1,INDEX((J253:J791&lt;&gt;"")*(J253:J791&lt;&gt;J253),0),0))</f>
        <v>261</v>
      </c>
      <c r="L253" s="1" t="s">
        <v>5613</v>
      </c>
      <c r="M253" s="1" t="s">
        <v>5615</v>
      </c>
      <c r="X253" t="e">
        <v>#N/A</v>
      </c>
    </row>
    <row r="254" spans="1:24" x14ac:dyDescent="0.25">
      <c r="A254">
        <v>12</v>
      </c>
      <c r="B254" t="b">
        <f t="shared" si="21"/>
        <v>0</v>
      </c>
      <c r="C254" t="b">
        <f t="shared" si="22"/>
        <v>0</v>
      </c>
      <c r="D254" t="b">
        <f t="shared" si="23"/>
        <v>0</v>
      </c>
      <c r="E254" t="str">
        <f t="shared" si="24"/>
        <v>$L$247:T$261</v>
      </c>
      <c r="F254" t="str" cm="1">
        <f t="array" aca="1" ref="F254" ca="1">IFERROR(IF(B254,INDEX(INDIRECT(E254),ROWS(INDIRECT(E254)),2),""),"")</f>
        <v/>
      </c>
      <c r="G254" t="str">
        <f t="shared" ca="1" si="26"/>
        <v>Lacore Air LLC transferred 9/19</v>
      </c>
      <c r="H254" t="str">
        <f t="shared" ca="1" si="27"/>
        <v/>
      </c>
      <c r="J254">
        <f t="shared" si="25"/>
        <v>247</v>
      </c>
      <c r="K254" cm="1">
        <f t="array" ref="K254">INDEX(J254:J791,MATCH(1,INDEX((J254:J791&lt;&gt;"")*(J254:J791&lt;&gt;J254),0),0))</f>
        <v>261</v>
      </c>
      <c r="L254" s="1" t="s">
        <v>5616</v>
      </c>
      <c r="M254" s="1" t="s">
        <v>5617</v>
      </c>
    </row>
    <row r="255" spans="1:24" x14ac:dyDescent="0.25">
      <c r="A255">
        <v>12</v>
      </c>
      <c r="B255" t="b">
        <f t="shared" si="21"/>
        <v>0</v>
      </c>
      <c r="C255" t="b">
        <f t="shared" si="22"/>
        <v>0</v>
      </c>
      <c r="D255" t="b">
        <f t="shared" si="23"/>
        <v>0</v>
      </c>
      <c r="E255" t="str">
        <f t="shared" si="24"/>
        <v>$L$247:T$261</v>
      </c>
      <c r="F255" t="str" cm="1">
        <f t="array" aca="1" ref="F255" ca="1">IFERROR(IF(B255,INDEX(INDIRECT(E255),ROWS(INDIRECT(E255)),2),""),"")</f>
        <v/>
      </c>
      <c r="G255" t="str">
        <f t="shared" ca="1" si="26"/>
        <v>Lacore Air LLC transferred 9/19</v>
      </c>
      <c r="H255" t="str">
        <f t="shared" ca="1" si="27"/>
        <v/>
      </c>
      <c r="J255">
        <f t="shared" si="25"/>
        <v>247</v>
      </c>
      <c r="K255" cm="1">
        <f t="array" ref="K255">INDEX(J255:J791,MATCH(1,INDEX((J255:J791&lt;&gt;"")*(J255:J791&lt;&gt;J255),0),0))</f>
        <v>261</v>
      </c>
      <c r="L255" s="1" t="s">
        <v>5616</v>
      </c>
      <c r="M255" s="1" t="s">
        <v>5618</v>
      </c>
    </row>
    <row r="256" spans="1:24" x14ac:dyDescent="0.25">
      <c r="A256">
        <v>12</v>
      </c>
      <c r="B256" t="b">
        <f t="shared" si="21"/>
        <v>0</v>
      </c>
      <c r="C256" t="b">
        <f t="shared" si="22"/>
        <v>0</v>
      </c>
      <c r="D256" t="b">
        <f t="shared" si="23"/>
        <v>0</v>
      </c>
      <c r="E256" t="str">
        <f t="shared" si="24"/>
        <v>$L$247:T$261</v>
      </c>
      <c r="F256" t="str" cm="1">
        <f t="array" aca="1" ref="F256" ca="1">IFERROR(IF(B256,INDEX(INDIRECT(E256),ROWS(INDIRECT(E256)),2),""),"")</f>
        <v/>
      </c>
      <c r="G256" t="str">
        <f t="shared" ca="1" si="26"/>
        <v>Lacore Air LLC transferred 9/19</v>
      </c>
      <c r="H256" t="str">
        <f t="shared" ca="1" si="27"/>
        <v/>
      </c>
      <c r="J256">
        <f t="shared" si="25"/>
        <v>247</v>
      </c>
      <c r="K256" cm="1">
        <f t="array" ref="K256">INDEX(J256:J791,MATCH(1,INDEX((J256:J791&lt;&gt;"")*(J256:J791&lt;&gt;J256),0),0))</f>
        <v>261</v>
      </c>
      <c r="L256" s="1" t="s">
        <v>5619</v>
      </c>
      <c r="M256" s="1" t="s">
        <v>5620</v>
      </c>
    </row>
    <row r="257" spans="1:24" x14ac:dyDescent="0.25">
      <c r="A257">
        <v>12</v>
      </c>
      <c r="B257" t="b">
        <f t="shared" si="21"/>
        <v>0</v>
      </c>
      <c r="C257" t="b">
        <f t="shared" si="22"/>
        <v>0</v>
      </c>
      <c r="D257" t="b">
        <f t="shared" si="23"/>
        <v>0</v>
      </c>
      <c r="E257" t="str">
        <f t="shared" si="24"/>
        <v>$L$247:T$261</v>
      </c>
      <c r="F257" t="str" cm="1">
        <f t="array" aca="1" ref="F257" ca="1">IFERROR(IF(B257,INDEX(INDIRECT(E257),ROWS(INDIRECT(E257)),2),""),"")</f>
        <v/>
      </c>
      <c r="G257" t="str">
        <f t="shared" ca="1" si="26"/>
        <v>Lacore Air LLC transferred 9/19</v>
      </c>
      <c r="H257" t="str">
        <f t="shared" ca="1" si="27"/>
        <v/>
      </c>
      <c r="J257">
        <f t="shared" si="25"/>
        <v>247</v>
      </c>
      <c r="K257" cm="1">
        <f t="array" ref="K257">INDEX(J257:J791,MATCH(1,INDEX((J257:J791&lt;&gt;"")*(J257:J791&lt;&gt;J257),0),0))</f>
        <v>261</v>
      </c>
      <c r="L257" s="1" t="s">
        <v>5619</v>
      </c>
      <c r="M257" s="1" t="s">
        <v>5621</v>
      </c>
    </row>
    <row r="258" spans="1:24" x14ac:dyDescent="0.25">
      <c r="A258">
        <v>12</v>
      </c>
      <c r="B258" t="b">
        <f t="shared" si="21"/>
        <v>0</v>
      </c>
      <c r="C258" t="b">
        <f t="shared" si="22"/>
        <v>0</v>
      </c>
      <c r="D258" t="b">
        <f t="shared" si="23"/>
        <v>0</v>
      </c>
      <c r="E258" t="str">
        <f t="shared" si="24"/>
        <v>$L$247:T$261</v>
      </c>
      <c r="F258" t="str" cm="1">
        <f t="array" aca="1" ref="F258" ca="1">IFERROR(IF(B258,INDEX(INDIRECT(E258),ROWS(INDIRECT(E258)),2),""),"")</f>
        <v/>
      </c>
      <c r="G258" t="str">
        <f t="shared" ca="1" si="26"/>
        <v>Lacore Air LLC transferred 9/19</v>
      </c>
      <c r="H258" t="str">
        <f t="shared" ca="1" si="27"/>
        <v/>
      </c>
      <c r="J258">
        <f t="shared" si="25"/>
        <v>247</v>
      </c>
      <c r="K258" cm="1">
        <f t="array" ref="K258">INDEX(J258:J791,MATCH(1,INDEX((J258:J791&lt;&gt;"")*(J258:J791&lt;&gt;J258),0),0))</f>
        <v>261</v>
      </c>
      <c r="L258" s="1" t="s">
        <v>5333</v>
      </c>
    </row>
    <row r="259" spans="1:24" x14ac:dyDescent="0.25">
      <c r="A259">
        <v>12</v>
      </c>
      <c r="B259" t="b">
        <f t="shared" ref="B259:B322" si="28">AND(E259&lt;&gt;E258,LEFT(L259,LEN("registry("))&lt;&gt;"registry(")</f>
        <v>0</v>
      </c>
      <c r="C259" t="b">
        <f t="shared" ref="C259:C322" si="29">NOT(LEN(N259)=LEN(SUBSTITUTE(N259,"comment - update","")))</f>
        <v>0</v>
      </c>
      <c r="D259" t="b">
        <f t="shared" ref="D259:D322" si="30">NOT(LEN(L259)=LEN(SUBSTITUTE(L259,"modeS(24bit)","")))</f>
        <v>0</v>
      </c>
      <c r="E259" t="str">
        <f t="shared" ref="E259:E322" si="31">"$"&amp;SUBSTITUTE(ADDRESS(1,COLUMN($L$1),4),1,"")&amp;"$"&amp;J259&amp;":"&amp;SUBSTITUTE(ADDRESS(1,COLUMN($T$1),4),1,"")&amp;"$"&amp;K259</f>
        <v>$L$247:T$261</v>
      </c>
      <c r="F259" t="str" cm="1">
        <f t="array" aca="1" ref="F259" ca="1">IFERROR(IF(B259,INDEX(INDIRECT(E259),ROWS(INDIRECT(E259)),2),""),"")</f>
        <v/>
      </c>
      <c r="G259" t="str">
        <f t="shared" ca="1" si="26"/>
        <v>Lacore Air LLC transferred 9/19</v>
      </c>
      <c r="H259" t="str">
        <f t="shared" ca="1" si="27"/>
        <v/>
      </c>
      <c r="J259">
        <f t="shared" ref="J259:J322" si="32">IF(C258,ROW(C259),IF(D258,ROW(C259),J258))</f>
        <v>247</v>
      </c>
      <c r="K259" cm="1">
        <f t="array" ref="K259">INDEX(J259:J791,MATCH(1,INDEX((J259:J791&lt;&gt;"")*(J259:J791&lt;&gt;J259),0),0))</f>
        <v>261</v>
      </c>
      <c r="L259" s="1" t="s">
        <v>5622</v>
      </c>
      <c r="O259" s="1" t="s">
        <v>306</v>
      </c>
      <c r="X259" t="e">
        <v>#N/A</v>
      </c>
    </row>
    <row r="260" spans="1:24" x14ac:dyDescent="0.25">
      <c r="A260">
        <v>12</v>
      </c>
      <c r="B260" t="b">
        <f t="shared" si="28"/>
        <v>0</v>
      </c>
      <c r="C260" t="b">
        <f t="shared" si="29"/>
        <v>1</v>
      </c>
      <c r="D260" t="b">
        <f t="shared" si="30"/>
        <v>0</v>
      </c>
      <c r="E260" t="str">
        <f t="shared" si="31"/>
        <v>$L$247:T$261</v>
      </c>
      <c r="F260" t="str" cm="1">
        <f t="array" aca="1" ref="F260" ca="1">IFERROR(IF(B260,INDEX(INDIRECT(E260),ROWS(INDIRECT(E260)),2),""),"")</f>
        <v/>
      </c>
      <c r="G260" t="str">
        <f t="shared" ca="1" si="26"/>
        <v>Lacore Air LLC transferred 9/19</v>
      </c>
      <c r="H260" t="str">
        <f t="shared" ca="1" si="27"/>
        <v/>
      </c>
      <c r="J260">
        <f t="shared" si="32"/>
        <v>247</v>
      </c>
      <c r="K260" cm="1">
        <f t="array" ref="K260">INDEX(J260:J791,MATCH(1,INDEX((J260:J791&lt;&gt;"")*(J260:J791&lt;&gt;J260),0),0))</f>
        <v>261</v>
      </c>
      <c r="M260" s="1" t="s">
        <v>26</v>
      </c>
      <c r="N260" s="1" t="s">
        <v>27</v>
      </c>
    </row>
    <row r="261" spans="1:24" x14ac:dyDescent="0.25">
      <c r="A261">
        <v>12</v>
      </c>
      <c r="B261" t="b">
        <f t="shared" si="28"/>
        <v>1</v>
      </c>
      <c r="C261" t="b">
        <f t="shared" si="29"/>
        <v>0</v>
      </c>
      <c r="D261" t="b">
        <f t="shared" si="30"/>
        <v>0</v>
      </c>
      <c r="E261" t="str">
        <f t="shared" si="31"/>
        <v>$L$261:T$268</v>
      </c>
      <c r="F261" t="str" cm="1">
        <f t="array" aca="1" ref="F261" ca="1">IFERROR(IF(B261,INDEX(INDIRECT(E261),ROWS(INDIRECT(E261)),2),""),"")</f>
        <v xml:space="preserve">IAI 1125 Astra </v>
      </c>
      <c r="G261" t="str">
        <f t="shared" ca="1" si="26"/>
        <v>rg 7/23/04 JB Holdings Llc, Anchorage AK</v>
      </c>
      <c r="H261" t="str">
        <f t="shared" ca="1" si="27"/>
        <v/>
      </c>
      <c r="J261">
        <f t="shared" si="32"/>
        <v>261</v>
      </c>
      <c r="K261" cm="1">
        <f t="array" ref="K261">INDEX(J261:J791,MATCH(1,INDEX((J261:J791&lt;&gt;"")*(J261:J791&lt;&gt;J261),0),0))</f>
        <v>268</v>
      </c>
      <c r="L261" s="1" t="s">
        <v>5623</v>
      </c>
      <c r="M261" s="1" t="s">
        <v>5278</v>
      </c>
      <c r="N261" s="1" t="s">
        <v>5624</v>
      </c>
      <c r="P261" s="1" t="s">
        <v>51</v>
      </c>
      <c r="S261" s="1" t="s">
        <v>5547</v>
      </c>
    </row>
    <row r="262" spans="1:24" x14ac:dyDescent="0.25">
      <c r="A262">
        <v>12</v>
      </c>
      <c r="B262" t="b">
        <f t="shared" si="28"/>
        <v>0</v>
      </c>
      <c r="C262" t="b">
        <f t="shared" si="29"/>
        <v>0</v>
      </c>
      <c r="D262" t="b">
        <f t="shared" si="30"/>
        <v>0</v>
      </c>
      <c r="E262" t="str">
        <f t="shared" si="31"/>
        <v>$L$261:T$268</v>
      </c>
      <c r="F262" t="str" cm="1">
        <f t="array" aca="1" ref="F262" ca="1">IFERROR(IF(B262,INDEX(INDIRECT(E262),ROWS(INDIRECT(E262)),2),""),"")</f>
        <v/>
      </c>
      <c r="G262" t="str">
        <f t="shared" ca="1" si="26"/>
        <v>rg 7/23/04 JB Holdings Llc, Anchorage AK</v>
      </c>
      <c r="H262" t="str">
        <f t="shared" ca="1" si="27"/>
        <v/>
      </c>
      <c r="J262">
        <f t="shared" si="32"/>
        <v>261</v>
      </c>
      <c r="K262" cm="1">
        <f t="array" ref="K262">INDEX(J262:J791,MATCH(1,INDEX((J262:J791&lt;&gt;"")*(J262:J791&lt;&gt;J262),0),0))</f>
        <v>268</v>
      </c>
      <c r="L262" s="1" t="s">
        <v>5625</v>
      </c>
    </row>
    <row r="263" spans="1:24" x14ac:dyDescent="0.25">
      <c r="A263">
        <v>12</v>
      </c>
      <c r="B263" t="b">
        <f t="shared" si="28"/>
        <v>0</v>
      </c>
      <c r="C263" t="b">
        <f t="shared" si="29"/>
        <v>0</v>
      </c>
      <c r="D263" t="b">
        <f t="shared" si="30"/>
        <v>0</v>
      </c>
      <c r="E263" t="str">
        <f t="shared" si="31"/>
        <v>$L$261:T$268</v>
      </c>
      <c r="F263" t="str" cm="1">
        <f t="array" aca="1" ref="F263" ca="1">IFERROR(IF(B263,INDEX(INDIRECT(E263),ROWS(INDIRECT(E263)),2),""),"")</f>
        <v/>
      </c>
      <c r="G263" t="str">
        <f t="shared" ca="1" si="26"/>
        <v>rg 7/23/04 JB Holdings Llc, Anchorage AK</v>
      </c>
      <c r="H263" t="str">
        <f t="shared" ca="1" si="27"/>
        <v/>
      </c>
      <c r="J263">
        <f t="shared" si="32"/>
        <v>261</v>
      </c>
      <c r="K263" cm="1">
        <f t="array" ref="K263">INDEX(J263:J791,MATCH(1,INDEX((J263:J791&lt;&gt;"")*(J263:J791&lt;&gt;J263),0),0))</f>
        <v>268</v>
      </c>
      <c r="L263" s="1" t="s">
        <v>5626</v>
      </c>
    </row>
    <row r="264" spans="1:24" x14ac:dyDescent="0.25">
      <c r="A264">
        <v>12</v>
      </c>
      <c r="B264" t="b">
        <f t="shared" si="28"/>
        <v>0</v>
      </c>
      <c r="C264" t="b">
        <f t="shared" si="29"/>
        <v>0</v>
      </c>
      <c r="D264" t="b">
        <f t="shared" si="30"/>
        <v>0</v>
      </c>
      <c r="E264" t="str">
        <f t="shared" si="31"/>
        <v>$L$261:T$268</v>
      </c>
      <c r="F264" t="str" cm="1">
        <f t="array" aca="1" ref="F264" ca="1">IFERROR(IF(B264,INDEX(INDIRECT(E264),ROWS(INDIRECT(E264)),2),""),"")</f>
        <v/>
      </c>
      <c r="G264" t="str">
        <f t="shared" ca="1" si="26"/>
        <v>rg 7/23/04 JB Holdings Llc, Anchorage AK</v>
      </c>
      <c r="H264" t="str">
        <f t="shared" ca="1" si="27"/>
        <v/>
      </c>
      <c r="J264">
        <f t="shared" si="32"/>
        <v>261</v>
      </c>
      <c r="K264" cm="1">
        <f t="array" ref="K264">INDEX(J264:J791,MATCH(1,INDEX((J264:J791&lt;&gt;"")*(J264:J791&lt;&gt;J264),0),0))</f>
        <v>268</v>
      </c>
      <c r="L264" s="1" t="s">
        <v>5627</v>
      </c>
      <c r="M264" s="1" t="s">
        <v>5628</v>
      </c>
    </row>
    <row r="265" spans="1:24" x14ac:dyDescent="0.25">
      <c r="A265">
        <v>12</v>
      </c>
      <c r="B265" t="b">
        <f t="shared" si="28"/>
        <v>0</v>
      </c>
      <c r="C265" t="b">
        <f t="shared" si="29"/>
        <v>0</v>
      </c>
      <c r="D265" t="b">
        <f t="shared" si="30"/>
        <v>0</v>
      </c>
      <c r="E265" t="str">
        <f t="shared" si="31"/>
        <v>$L$261:T$268</v>
      </c>
      <c r="F265" t="str" cm="1">
        <f t="array" aca="1" ref="F265" ca="1">IFERROR(IF(B265,INDEX(INDIRECT(E265),ROWS(INDIRECT(E265)),2),""),"")</f>
        <v/>
      </c>
      <c r="G265" t="str">
        <f t="shared" ca="1" si="26"/>
        <v>rg 7/23/04 JB Holdings Llc, Anchorage AK</v>
      </c>
      <c r="H265" t="str">
        <f t="shared" ca="1" si="27"/>
        <v/>
      </c>
      <c r="J265">
        <f t="shared" si="32"/>
        <v>261</v>
      </c>
      <c r="K265" cm="1">
        <f t="array" ref="K265">INDEX(J265:J791,MATCH(1,INDEX((J265:J791&lt;&gt;"")*(J265:J791&lt;&gt;J265),0),0))</f>
        <v>268</v>
      </c>
      <c r="L265" s="1" t="s">
        <v>5629</v>
      </c>
    </row>
    <row r="266" spans="1:24" x14ac:dyDescent="0.25">
      <c r="A266">
        <v>12</v>
      </c>
      <c r="B266" t="b">
        <f t="shared" si="28"/>
        <v>0</v>
      </c>
      <c r="C266" t="b">
        <f t="shared" si="29"/>
        <v>0</v>
      </c>
      <c r="D266" t="b">
        <f t="shared" si="30"/>
        <v>0</v>
      </c>
      <c r="E266" t="str">
        <f t="shared" si="31"/>
        <v>$L$261:T$268</v>
      </c>
      <c r="F266" t="str" cm="1">
        <f t="array" aca="1" ref="F266" ca="1">IFERROR(IF(B266,INDEX(INDIRECT(E266),ROWS(INDIRECT(E266)),2),""),"")</f>
        <v/>
      </c>
      <c r="G266" t="str">
        <f t="shared" ca="1" si="26"/>
        <v>rg 7/23/04 JB Holdings Llc, Anchorage AK</v>
      </c>
      <c r="H266" t="str">
        <f t="shared" ca="1" si="27"/>
        <v/>
      </c>
      <c r="J266">
        <f t="shared" si="32"/>
        <v>261</v>
      </c>
      <c r="K266" cm="1">
        <f t="array" ref="K266">INDEX(J266:J791,MATCH(1,INDEX((J266:J791&lt;&gt;"")*(J266:J791&lt;&gt;J266),0),0))</f>
        <v>268</v>
      </c>
      <c r="L266" s="1" t="s">
        <v>5373</v>
      </c>
      <c r="O266" s="1" t="s">
        <v>306</v>
      </c>
    </row>
    <row r="267" spans="1:24" x14ac:dyDescent="0.25">
      <c r="A267">
        <v>12</v>
      </c>
      <c r="B267" t="b">
        <f t="shared" si="28"/>
        <v>0</v>
      </c>
      <c r="C267" t="b">
        <f t="shared" si="29"/>
        <v>1</v>
      </c>
      <c r="D267" t="b">
        <f t="shared" si="30"/>
        <v>0</v>
      </c>
      <c r="E267" t="str">
        <f t="shared" si="31"/>
        <v>$L$261:T$268</v>
      </c>
      <c r="F267" t="str" cm="1">
        <f t="array" aca="1" ref="F267" ca="1">IFERROR(IF(B267,INDEX(INDIRECT(E267),ROWS(INDIRECT(E267)),2),""),"")</f>
        <v/>
      </c>
      <c r="G267" t="str">
        <f t="shared" ca="1" si="26"/>
        <v>rg 7/23/04 JB Holdings Llc, Anchorage AK</v>
      </c>
      <c r="H267" t="str">
        <f t="shared" ca="1" si="27"/>
        <v/>
      </c>
      <c r="J267">
        <f t="shared" si="32"/>
        <v>261</v>
      </c>
      <c r="K267" cm="1">
        <f t="array" ref="K267">INDEX(J267:J791,MATCH(1,INDEX((J267:J791&lt;&gt;"")*(J267:J791&lt;&gt;J267),0),0))</f>
        <v>268</v>
      </c>
      <c r="M267" s="1" t="s">
        <v>26</v>
      </c>
      <c r="N267" s="1" t="s">
        <v>27</v>
      </c>
      <c r="X267" t="e">
        <v>#N/A</v>
      </c>
    </row>
    <row r="268" spans="1:24" x14ac:dyDescent="0.25">
      <c r="A268">
        <v>12</v>
      </c>
      <c r="B268" t="b">
        <f t="shared" si="28"/>
        <v>1</v>
      </c>
      <c r="C268" t="b">
        <f t="shared" si="29"/>
        <v>0</v>
      </c>
      <c r="D268" t="b">
        <f t="shared" si="30"/>
        <v>0</v>
      </c>
      <c r="E268" t="str">
        <f t="shared" si="31"/>
        <v>$L$268:T$275</v>
      </c>
      <c r="F268" t="str" cm="1">
        <f t="array" aca="1" ref="F268" ca="1">IFERROR(IF(B268,INDEX(INDIRECT(E268),ROWS(INDIRECT(E268)),2),""),"")</f>
        <v xml:space="preserve">IAI 1125 Astra </v>
      </c>
      <c r="G268" t="str">
        <f t="shared" ca="1" si="26"/>
        <v>rg 5/24/96 SSW Jet Ltd, rg 8/5/04 Northsky Flights Llc, Eagle Point OR, rg 04/6/07 Transcendent Investments Llc, Tualatin OR</v>
      </c>
      <c r="H268" t="str">
        <f t="shared" ca="1" si="27"/>
        <v/>
      </c>
      <c r="J268">
        <f t="shared" si="32"/>
        <v>268</v>
      </c>
      <c r="K268" cm="1">
        <f t="array" ref="K268">INDEX(J268:J791,MATCH(1,INDEX((J268:J791&lt;&gt;"")*(J268:J791&lt;&gt;J268),0),0))</f>
        <v>275</v>
      </c>
      <c r="L268" s="1" t="s">
        <v>5630</v>
      </c>
      <c r="M268" s="1" t="s">
        <v>5278</v>
      </c>
      <c r="N268" s="1" t="s">
        <v>5631</v>
      </c>
      <c r="P268" s="1" t="s">
        <v>51</v>
      </c>
      <c r="S268" s="1" t="s">
        <v>5547</v>
      </c>
      <c r="T268" s="1" t="s">
        <v>5632</v>
      </c>
    </row>
    <row r="269" spans="1:24" x14ac:dyDescent="0.25">
      <c r="A269">
        <v>12</v>
      </c>
      <c r="B269" t="b">
        <f t="shared" si="28"/>
        <v>0</v>
      </c>
      <c r="C269" t="b">
        <f t="shared" si="29"/>
        <v>0</v>
      </c>
      <c r="D269" t="b">
        <f t="shared" si="30"/>
        <v>0</v>
      </c>
      <c r="E269" t="str">
        <f t="shared" si="31"/>
        <v>$L$268:T$275</v>
      </c>
      <c r="F269" t="str" cm="1">
        <f t="array" aca="1" ref="F269" ca="1">IFERROR(IF(B269,INDEX(INDIRECT(E269),ROWS(INDIRECT(E269)),2),""),"")</f>
        <v/>
      </c>
      <c r="G269" t="str">
        <f t="shared" ca="1" si="26"/>
        <v>rg 5/24/96 SSW Jet Ltd, rg 8/5/04 Northsky Flights Llc, Eagle Point OR, rg 04/6/07 Transcendent Investments Llc, Tualatin OR</v>
      </c>
      <c r="H269" t="str">
        <f t="shared" ca="1" si="27"/>
        <v/>
      </c>
      <c r="J269">
        <f t="shared" si="32"/>
        <v>268</v>
      </c>
      <c r="K269" cm="1">
        <f t="array" ref="K269">INDEX(J269:J791,MATCH(1,INDEX((J269:J791&lt;&gt;"")*(J269:J791&lt;&gt;J269),0),0))</f>
        <v>275</v>
      </c>
      <c r="L269" s="1" t="s">
        <v>5633</v>
      </c>
      <c r="M269" s="1" t="s">
        <v>3364</v>
      </c>
    </row>
    <row r="270" spans="1:24" x14ac:dyDescent="0.25">
      <c r="A270">
        <v>12</v>
      </c>
      <c r="B270" t="b">
        <f t="shared" si="28"/>
        <v>0</v>
      </c>
      <c r="C270" t="b">
        <f t="shared" si="29"/>
        <v>0</v>
      </c>
      <c r="D270" t="b">
        <f t="shared" si="30"/>
        <v>0</v>
      </c>
      <c r="E270" t="str">
        <f t="shared" si="31"/>
        <v>$L$268:T$275</v>
      </c>
      <c r="F270" t="str" cm="1">
        <f t="array" aca="1" ref="F270" ca="1">IFERROR(IF(B270,INDEX(INDIRECT(E270),ROWS(INDIRECT(E270)),2),""),"")</f>
        <v/>
      </c>
      <c r="G270" t="str">
        <f t="shared" ref="G270:G333" ca="1" si="33">INDEX(INDIRECT(E270),2,1)</f>
        <v>rg 5/24/96 SSW Jet Ltd, rg 8/5/04 Northsky Flights Llc, Eagle Point OR, rg 04/6/07 Transcendent Investments Llc, Tualatin OR</v>
      </c>
      <c r="H270" t="str">
        <f t="shared" ref="H270:H333" ca="1" si="34">IF(LEN(INDEX(INDIRECT(E270),1,7))=0,"",INDEX(INDIRECT(E270),1,7))</f>
        <v/>
      </c>
      <c r="J270">
        <f t="shared" si="32"/>
        <v>268</v>
      </c>
      <c r="K270" cm="1">
        <f t="array" ref="K270">INDEX(J270:J791,MATCH(1,INDEX((J270:J791&lt;&gt;"")*(J270:J791&lt;&gt;J270),0),0))</f>
        <v>275</v>
      </c>
      <c r="L270" s="1" t="s">
        <v>5634</v>
      </c>
      <c r="P270" s="1" t="s">
        <v>5632</v>
      </c>
    </row>
    <row r="271" spans="1:24" x14ac:dyDescent="0.25">
      <c r="A271">
        <v>12</v>
      </c>
      <c r="B271" t="b">
        <f t="shared" si="28"/>
        <v>0</v>
      </c>
      <c r="C271" t="b">
        <f t="shared" si="29"/>
        <v>0</v>
      </c>
      <c r="D271" t="b">
        <f t="shared" si="30"/>
        <v>0</v>
      </c>
      <c r="E271" t="str">
        <f t="shared" si="31"/>
        <v>$L$268:T$275</v>
      </c>
      <c r="F271" t="str" cm="1">
        <f t="array" aca="1" ref="F271" ca="1">IFERROR(IF(B271,INDEX(INDIRECT(E271),ROWS(INDIRECT(E271)),2),""),"")</f>
        <v/>
      </c>
      <c r="G271" t="str">
        <f t="shared" ca="1" si="33"/>
        <v>rg 5/24/96 SSW Jet Ltd, rg 8/5/04 Northsky Flights Llc, Eagle Point OR, rg 04/6/07 Transcendent Investments Llc, Tualatin OR</v>
      </c>
      <c r="H271" t="str">
        <f t="shared" ca="1" si="34"/>
        <v/>
      </c>
      <c r="J271">
        <f t="shared" si="32"/>
        <v>268</v>
      </c>
      <c r="K271" cm="1">
        <f t="array" ref="K271">INDEX(J271:J791,MATCH(1,INDEX((J271:J791&lt;&gt;"")*(J271:J791&lt;&gt;J271),0),0))</f>
        <v>275</v>
      </c>
      <c r="L271" s="1" t="s">
        <v>5635</v>
      </c>
    </row>
    <row r="272" spans="1:24" x14ac:dyDescent="0.25">
      <c r="A272">
        <v>12</v>
      </c>
      <c r="B272" t="b">
        <f t="shared" si="28"/>
        <v>0</v>
      </c>
      <c r="C272" t="b">
        <f t="shared" si="29"/>
        <v>0</v>
      </c>
      <c r="D272" t="b">
        <f t="shared" si="30"/>
        <v>0</v>
      </c>
      <c r="E272" t="str">
        <f t="shared" si="31"/>
        <v>$L$268:T$275</v>
      </c>
      <c r="F272" t="str" cm="1">
        <f t="array" aca="1" ref="F272" ca="1">IFERROR(IF(B272,INDEX(INDIRECT(E272),ROWS(INDIRECT(E272)),2),""),"")</f>
        <v/>
      </c>
      <c r="G272" t="str">
        <f t="shared" ca="1" si="33"/>
        <v>rg 5/24/96 SSW Jet Ltd, rg 8/5/04 Northsky Flights Llc, Eagle Point OR, rg 04/6/07 Transcendent Investments Llc, Tualatin OR</v>
      </c>
      <c r="H272" t="str">
        <f t="shared" ca="1" si="34"/>
        <v/>
      </c>
      <c r="J272">
        <f t="shared" si="32"/>
        <v>268</v>
      </c>
      <c r="K272" cm="1">
        <f t="array" ref="K272">INDEX(J272:J791,MATCH(1,INDEX((J272:J791&lt;&gt;"")*(J272:J791&lt;&gt;J272),0),0))</f>
        <v>275</v>
      </c>
      <c r="L272" s="1" t="s">
        <v>5636</v>
      </c>
      <c r="M272" s="1" t="s">
        <v>5637</v>
      </c>
    </row>
    <row r="273" spans="1:24" x14ac:dyDescent="0.25">
      <c r="A273">
        <v>12</v>
      </c>
      <c r="B273" t="b">
        <f t="shared" si="28"/>
        <v>0</v>
      </c>
      <c r="C273" t="b">
        <f t="shared" si="29"/>
        <v>0</v>
      </c>
      <c r="D273" t="b">
        <f t="shared" si="30"/>
        <v>0</v>
      </c>
      <c r="E273" t="str">
        <f t="shared" si="31"/>
        <v>$L$268:T$275</v>
      </c>
      <c r="F273" t="str" cm="1">
        <f t="array" aca="1" ref="F273" ca="1">IFERROR(IF(B273,INDEX(INDIRECT(E273),ROWS(INDIRECT(E273)),2),""),"")</f>
        <v/>
      </c>
      <c r="G273" t="str">
        <f t="shared" ca="1" si="33"/>
        <v>rg 5/24/96 SSW Jet Ltd, rg 8/5/04 Northsky Flights Llc, Eagle Point OR, rg 04/6/07 Transcendent Investments Llc, Tualatin OR</v>
      </c>
      <c r="H273" t="str">
        <f t="shared" ca="1" si="34"/>
        <v/>
      </c>
      <c r="J273">
        <f t="shared" si="32"/>
        <v>268</v>
      </c>
      <c r="K273" cm="1">
        <f t="array" ref="K273">INDEX(J273:J791,MATCH(1,INDEX((J273:J791&lt;&gt;"")*(J273:J791&lt;&gt;J273),0),0))</f>
        <v>275</v>
      </c>
      <c r="L273" s="1" t="s">
        <v>5544</v>
      </c>
      <c r="O273" s="1" t="s">
        <v>306</v>
      </c>
    </row>
    <row r="274" spans="1:24" x14ac:dyDescent="0.25">
      <c r="A274">
        <v>12</v>
      </c>
      <c r="B274" t="b">
        <f t="shared" si="28"/>
        <v>0</v>
      </c>
      <c r="C274" t="b">
        <f t="shared" si="29"/>
        <v>1</v>
      </c>
      <c r="D274" t="b">
        <f t="shared" si="30"/>
        <v>0</v>
      </c>
      <c r="E274" t="str">
        <f t="shared" si="31"/>
        <v>$L$268:T$275</v>
      </c>
      <c r="F274" t="str" cm="1">
        <f t="array" aca="1" ref="F274" ca="1">IFERROR(IF(B274,INDEX(INDIRECT(E274),ROWS(INDIRECT(E274)),2),""),"")</f>
        <v/>
      </c>
      <c r="G274" t="str">
        <f t="shared" ca="1" si="33"/>
        <v>rg 5/24/96 SSW Jet Ltd, rg 8/5/04 Northsky Flights Llc, Eagle Point OR, rg 04/6/07 Transcendent Investments Llc, Tualatin OR</v>
      </c>
      <c r="H274" t="str">
        <f t="shared" ca="1" si="34"/>
        <v/>
      </c>
      <c r="J274">
        <f t="shared" si="32"/>
        <v>268</v>
      </c>
      <c r="K274" cm="1">
        <f t="array" ref="K274">INDEX(J274:J791,MATCH(1,INDEX((J274:J791&lt;&gt;"")*(J274:J791&lt;&gt;J274),0),0))</f>
        <v>275</v>
      </c>
      <c r="M274" s="1" t="s">
        <v>26</v>
      </c>
      <c r="N274" s="1" t="s">
        <v>27</v>
      </c>
    </row>
    <row r="275" spans="1:24" x14ac:dyDescent="0.25">
      <c r="A275">
        <v>12</v>
      </c>
      <c r="B275" t="b">
        <f t="shared" si="28"/>
        <v>1</v>
      </c>
      <c r="C275" t="b">
        <f t="shared" si="29"/>
        <v>0</v>
      </c>
      <c r="D275" t="b">
        <f t="shared" si="30"/>
        <v>0</v>
      </c>
      <c r="E275" t="str">
        <f t="shared" si="31"/>
        <v>$L$275:T$278</v>
      </c>
      <c r="F275" t="str" cm="1">
        <f t="array" aca="1" ref="F275" ca="1">IFERROR(IF(B275,INDEX(INDIRECT(E275),ROWS(INDIRECT(E275)),2),""),"")</f>
        <v xml:space="preserve">IAI 1125 Astra </v>
      </c>
      <c r="G275" t="str">
        <f t="shared" ca="1" si="33"/>
        <v>rg 5/11/90 State Street Corporation, Stratford CT</v>
      </c>
      <c r="H275" t="str">
        <f t="shared" ca="1" si="34"/>
        <v/>
      </c>
      <c r="J275">
        <f t="shared" si="32"/>
        <v>275</v>
      </c>
      <c r="K275" cm="1">
        <f t="array" ref="K275">INDEX(J275:J791,MATCH(1,INDEX((J275:J791&lt;&gt;"")*(J275:J791&lt;&gt;J275),0),0))</f>
        <v>278</v>
      </c>
      <c r="L275" s="1" t="s">
        <v>5638</v>
      </c>
      <c r="M275" s="1" t="s">
        <v>5278</v>
      </c>
      <c r="N275" s="1" t="s">
        <v>5639</v>
      </c>
      <c r="P275" s="1" t="s">
        <v>51</v>
      </c>
      <c r="S275" s="1" t="s">
        <v>5293</v>
      </c>
      <c r="T275" s="1" t="s">
        <v>5640</v>
      </c>
      <c r="X275" t="e">
        <v>#N/A</v>
      </c>
    </row>
    <row r="276" spans="1:24" x14ac:dyDescent="0.25">
      <c r="A276">
        <v>12</v>
      </c>
      <c r="B276" t="b">
        <f t="shared" si="28"/>
        <v>0</v>
      </c>
      <c r="C276" t="b">
        <f t="shared" si="29"/>
        <v>0</v>
      </c>
      <c r="D276" t="b">
        <f t="shared" si="30"/>
        <v>0</v>
      </c>
      <c r="E276" t="str">
        <f t="shared" si="31"/>
        <v>$L$275:T$278</v>
      </c>
      <c r="F276" t="str" cm="1">
        <f t="array" aca="1" ref="F276" ca="1">IFERROR(IF(B276,INDEX(INDIRECT(E276),ROWS(INDIRECT(E276)),2),""),"")</f>
        <v/>
      </c>
      <c r="G276" t="str">
        <f t="shared" ca="1" si="33"/>
        <v>rg 5/11/90 State Street Corporation, Stratford CT</v>
      </c>
      <c r="H276" t="str">
        <f t="shared" ca="1" si="34"/>
        <v/>
      </c>
      <c r="J276">
        <f t="shared" si="32"/>
        <v>275</v>
      </c>
      <c r="K276" cm="1">
        <f t="array" ref="K276">INDEX(J276:J791,MATCH(1,INDEX((J276:J791&lt;&gt;"")*(J276:J791&lt;&gt;J276),0),0))</f>
        <v>278</v>
      </c>
      <c r="L276" s="1" t="s">
        <v>5641</v>
      </c>
    </row>
    <row r="277" spans="1:24" x14ac:dyDescent="0.25">
      <c r="A277">
        <v>12</v>
      </c>
      <c r="B277" t="b">
        <f t="shared" si="28"/>
        <v>0</v>
      </c>
      <c r="C277" t="b">
        <f t="shared" si="29"/>
        <v>1</v>
      </c>
      <c r="D277" t="b">
        <f t="shared" si="30"/>
        <v>0</v>
      </c>
      <c r="E277" t="str">
        <f t="shared" si="31"/>
        <v>$L$275:T$278</v>
      </c>
      <c r="F277" t="str" cm="1">
        <f t="array" aca="1" ref="F277" ca="1">IFERROR(IF(B277,INDEX(INDIRECT(E277),ROWS(INDIRECT(E277)),2),""),"")</f>
        <v/>
      </c>
      <c r="G277" t="str">
        <f t="shared" ca="1" si="33"/>
        <v>rg 5/11/90 State Street Corporation, Stratford CT</v>
      </c>
      <c r="H277" t="str">
        <f t="shared" ca="1" si="34"/>
        <v/>
      </c>
      <c r="J277">
        <f t="shared" si="32"/>
        <v>275</v>
      </c>
      <c r="K277" cm="1">
        <f t="array" ref="K277">INDEX(J277:J791,MATCH(1,INDEX((J277:J791&lt;&gt;"")*(J277:J791&lt;&gt;J277),0),0))</f>
        <v>278</v>
      </c>
      <c r="M277" s="1" t="s">
        <v>26</v>
      </c>
      <c r="N277" s="1" t="s">
        <v>27</v>
      </c>
    </row>
    <row r="278" spans="1:24" x14ac:dyDescent="0.25">
      <c r="A278">
        <v>12</v>
      </c>
      <c r="B278" t="b">
        <f t="shared" si="28"/>
        <v>1</v>
      </c>
      <c r="C278" t="b">
        <f t="shared" si="29"/>
        <v>0</v>
      </c>
      <c r="D278" t="b">
        <f t="shared" si="30"/>
        <v>0</v>
      </c>
      <c r="E278" t="str">
        <f t="shared" si="31"/>
        <v>$L$278:T$287</v>
      </c>
      <c r="F278" t="str" cm="1">
        <f t="array" aca="1" ref="F278" ca="1">IFERROR(IF(B278,INDEX(INDIRECT(E278),ROWS(INDIRECT(E278)),2),""),"")</f>
        <v xml:space="preserve">IAI 1125 Astra </v>
      </c>
      <c r="G278" t="str">
        <f t="shared" ca="1" si="33"/>
        <v>CONSTRUCTORA FRANCISCO DE MIRANDA</v>
      </c>
      <c r="H278" t="str">
        <f t="shared" ca="1" si="34"/>
        <v/>
      </c>
      <c r="J278">
        <f t="shared" si="32"/>
        <v>278</v>
      </c>
      <c r="K278" cm="1">
        <f t="array" ref="K278">INDEX(J278:J791,MATCH(1,INDEX((J278:J791&lt;&gt;"")*(J278:J791&lt;&gt;J278),0),0))</f>
        <v>287</v>
      </c>
      <c r="L278" s="1" t="s">
        <v>5642</v>
      </c>
      <c r="M278" s="1" t="s">
        <v>5278</v>
      </c>
      <c r="N278" s="1" t="s">
        <v>5643</v>
      </c>
      <c r="P278" s="1" t="s">
        <v>51</v>
      </c>
      <c r="S278" s="1" t="s">
        <v>5547</v>
      </c>
    </row>
    <row r="279" spans="1:24" x14ac:dyDescent="0.25">
      <c r="A279">
        <v>12</v>
      </c>
      <c r="B279" t="b">
        <f t="shared" si="28"/>
        <v>0</v>
      </c>
      <c r="C279" t="b">
        <f t="shared" si="29"/>
        <v>0</v>
      </c>
      <c r="D279" t="b">
        <f t="shared" si="30"/>
        <v>0</v>
      </c>
      <c r="E279" t="str">
        <f t="shared" si="31"/>
        <v>$L$278:T$287</v>
      </c>
      <c r="F279" t="str" cm="1">
        <f t="array" aca="1" ref="F279" ca="1">IFERROR(IF(B279,INDEX(INDIRECT(E279),ROWS(INDIRECT(E279)),2),""),"")</f>
        <v/>
      </c>
      <c r="G279" t="str">
        <f t="shared" ca="1" si="33"/>
        <v>CONSTRUCTORA FRANCISCO DE MIRANDA</v>
      </c>
      <c r="H279" t="str">
        <f t="shared" ca="1" si="34"/>
        <v/>
      </c>
      <c r="J279">
        <f t="shared" si="32"/>
        <v>278</v>
      </c>
      <c r="K279" cm="1">
        <f t="array" ref="K279">INDEX(J279:J791,MATCH(1,INDEX((J279:J791&lt;&gt;"")*(J279:J791&lt;&gt;J279),0),0))</f>
        <v>287</v>
      </c>
      <c r="L279" s="1" t="s">
        <v>5644</v>
      </c>
      <c r="M279" s="1" t="s">
        <v>5645</v>
      </c>
    </row>
    <row r="280" spans="1:24" x14ac:dyDescent="0.25">
      <c r="A280">
        <v>12</v>
      </c>
      <c r="B280" t="b">
        <f t="shared" si="28"/>
        <v>0</v>
      </c>
      <c r="C280" t="b">
        <f t="shared" si="29"/>
        <v>0</v>
      </c>
      <c r="D280" t="b">
        <f t="shared" si="30"/>
        <v>0</v>
      </c>
      <c r="E280" t="str">
        <f t="shared" si="31"/>
        <v>$L$278:T$287</v>
      </c>
      <c r="F280" t="str" cm="1">
        <f t="array" aca="1" ref="F280" ca="1">IFERROR(IF(B280,INDEX(INDIRECT(E280),ROWS(INDIRECT(E280)),2),""),"")</f>
        <v/>
      </c>
      <c r="G280" t="str">
        <f t="shared" ca="1" si="33"/>
        <v>CONSTRUCTORA FRANCISCO DE MIRANDA</v>
      </c>
      <c r="H280" t="str">
        <f t="shared" ca="1" si="34"/>
        <v/>
      </c>
      <c r="J280">
        <f t="shared" si="32"/>
        <v>278</v>
      </c>
      <c r="K280" cm="1">
        <f t="array" ref="K280">INDEX(J280:J791,MATCH(1,INDEX((J280:J791&lt;&gt;"")*(J280:J791&lt;&gt;J280),0),0))</f>
        <v>287</v>
      </c>
      <c r="L280" s="1" t="s">
        <v>5646</v>
      </c>
      <c r="M280" s="1" t="s">
        <v>5647</v>
      </c>
      <c r="X280" t="e">
        <v>#N/A</v>
      </c>
    </row>
    <row r="281" spans="1:24" x14ac:dyDescent="0.25">
      <c r="A281">
        <v>12</v>
      </c>
      <c r="B281" t="b">
        <f t="shared" si="28"/>
        <v>0</v>
      </c>
      <c r="C281" t="b">
        <f t="shared" si="29"/>
        <v>0</v>
      </c>
      <c r="D281" t="b">
        <f t="shared" si="30"/>
        <v>0</v>
      </c>
      <c r="E281" t="str">
        <f t="shared" si="31"/>
        <v>$L$278:T$287</v>
      </c>
      <c r="F281" t="str" cm="1">
        <f t="array" aca="1" ref="F281" ca="1">IFERROR(IF(B281,INDEX(INDIRECT(E281),ROWS(INDIRECT(E281)),2),""),"")</f>
        <v/>
      </c>
      <c r="G281" t="str">
        <f t="shared" ca="1" si="33"/>
        <v>CONSTRUCTORA FRANCISCO DE MIRANDA</v>
      </c>
      <c r="H281" t="str">
        <f t="shared" ca="1" si="34"/>
        <v/>
      </c>
      <c r="J281">
        <f t="shared" si="32"/>
        <v>278</v>
      </c>
      <c r="K281" cm="1">
        <f t="array" ref="K281">INDEX(J281:J791,MATCH(1,INDEX((J281:J791&lt;&gt;"")*(J281:J791&lt;&gt;J281),0),0))</f>
        <v>287</v>
      </c>
      <c r="L281" s="1" t="s">
        <v>5648</v>
      </c>
      <c r="M281" s="1" t="s">
        <v>5649</v>
      </c>
    </row>
    <row r="282" spans="1:24" x14ac:dyDescent="0.25">
      <c r="A282">
        <v>12</v>
      </c>
      <c r="B282" t="b">
        <f t="shared" si="28"/>
        <v>0</v>
      </c>
      <c r="C282" t="b">
        <f t="shared" si="29"/>
        <v>0</v>
      </c>
      <c r="D282" t="b">
        <f t="shared" si="30"/>
        <v>0</v>
      </c>
      <c r="E282" t="str">
        <f t="shared" si="31"/>
        <v>$L$278:T$287</v>
      </c>
      <c r="F282" t="str" cm="1">
        <f t="array" aca="1" ref="F282" ca="1">IFERROR(IF(B282,INDEX(INDIRECT(E282),ROWS(INDIRECT(E282)),2),""),"")</f>
        <v/>
      </c>
      <c r="G282" t="str">
        <f t="shared" ca="1" si="33"/>
        <v>CONSTRUCTORA FRANCISCO DE MIRANDA</v>
      </c>
      <c r="H282" t="str">
        <f t="shared" ca="1" si="34"/>
        <v/>
      </c>
      <c r="J282">
        <f t="shared" si="32"/>
        <v>278</v>
      </c>
      <c r="K282" cm="1">
        <f t="array" ref="K282">INDEX(J282:J791,MATCH(1,INDEX((J282:J791&lt;&gt;"")*(J282:J791&lt;&gt;J282),0),0))</f>
        <v>287</v>
      </c>
      <c r="L282" s="1" t="s">
        <v>5650</v>
      </c>
      <c r="M282" s="1" t="s">
        <v>5651</v>
      </c>
      <c r="P282" s="1" t="s">
        <v>5652</v>
      </c>
    </row>
    <row r="283" spans="1:24" x14ac:dyDescent="0.25">
      <c r="A283">
        <v>12</v>
      </c>
      <c r="B283" t="b">
        <f t="shared" si="28"/>
        <v>0</v>
      </c>
      <c r="C283" t="b">
        <f t="shared" si="29"/>
        <v>0</v>
      </c>
      <c r="D283" t="b">
        <f t="shared" si="30"/>
        <v>0</v>
      </c>
      <c r="E283" t="str">
        <f t="shared" si="31"/>
        <v>$L$278:T$287</v>
      </c>
      <c r="F283" t="str" cm="1">
        <f t="array" aca="1" ref="F283" ca="1">IFERROR(IF(B283,INDEX(INDIRECT(E283),ROWS(INDIRECT(E283)),2),""),"")</f>
        <v/>
      </c>
      <c r="G283" t="str">
        <f t="shared" ca="1" si="33"/>
        <v>CONSTRUCTORA FRANCISCO DE MIRANDA</v>
      </c>
      <c r="H283" t="str">
        <f t="shared" ca="1" si="34"/>
        <v/>
      </c>
      <c r="J283">
        <f t="shared" si="32"/>
        <v>278</v>
      </c>
      <c r="K283" cm="1">
        <f t="array" ref="K283">INDEX(J283:J791,MATCH(1,INDEX((J283:J791&lt;&gt;"")*(J283:J791&lt;&gt;J283),0),0))</f>
        <v>287</v>
      </c>
      <c r="L283" s="1" t="s">
        <v>5653</v>
      </c>
      <c r="M283" s="1" t="s">
        <v>5654</v>
      </c>
    </row>
    <row r="284" spans="1:24" x14ac:dyDescent="0.25">
      <c r="A284">
        <v>12</v>
      </c>
      <c r="B284" t="b">
        <f t="shared" si="28"/>
        <v>0</v>
      </c>
      <c r="C284" t="b">
        <f t="shared" si="29"/>
        <v>0</v>
      </c>
      <c r="D284" t="b">
        <f t="shared" si="30"/>
        <v>0</v>
      </c>
      <c r="E284" t="str">
        <f t="shared" si="31"/>
        <v>$L$278:T$287</v>
      </c>
      <c r="F284" t="str" cm="1">
        <f t="array" aca="1" ref="F284" ca="1">IFERROR(IF(B284,INDEX(INDIRECT(E284),ROWS(INDIRECT(E284)),2),""),"")</f>
        <v/>
      </c>
      <c r="G284" t="str">
        <f t="shared" ca="1" si="33"/>
        <v>CONSTRUCTORA FRANCISCO DE MIRANDA</v>
      </c>
      <c r="H284" t="str">
        <f t="shared" ca="1" si="34"/>
        <v/>
      </c>
      <c r="J284">
        <f t="shared" si="32"/>
        <v>278</v>
      </c>
      <c r="K284" cm="1">
        <f t="array" ref="K284">INDEX(J284:J791,MATCH(1,INDEX((J284:J791&lt;&gt;"")*(J284:J791&lt;&gt;J284),0),0))</f>
        <v>287</v>
      </c>
      <c r="L284" s="1" t="s">
        <v>5655</v>
      </c>
      <c r="M284" s="1" t="s">
        <v>5656</v>
      </c>
    </row>
    <row r="285" spans="1:24" x14ac:dyDescent="0.25">
      <c r="A285">
        <v>12</v>
      </c>
      <c r="B285" t="b">
        <f t="shared" si="28"/>
        <v>0</v>
      </c>
      <c r="C285" t="b">
        <f t="shared" si="29"/>
        <v>0</v>
      </c>
      <c r="D285" t="b">
        <f t="shared" si="30"/>
        <v>0</v>
      </c>
      <c r="E285" t="str">
        <f t="shared" si="31"/>
        <v>$L$278:T$287</v>
      </c>
      <c r="F285" t="str" cm="1">
        <f t="array" aca="1" ref="F285" ca="1">IFERROR(IF(B285,INDEX(INDIRECT(E285),ROWS(INDIRECT(E285)),2),""),"")</f>
        <v/>
      </c>
      <c r="G285" t="str">
        <f t="shared" ca="1" si="33"/>
        <v>CONSTRUCTORA FRANCISCO DE MIRANDA</v>
      </c>
      <c r="H285" t="str">
        <f t="shared" ca="1" si="34"/>
        <v/>
      </c>
      <c r="J285">
        <f t="shared" si="32"/>
        <v>278</v>
      </c>
      <c r="K285" cm="1">
        <f t="array" ref="K285">INDEX(J285:J791,MATCH(1,INDEX((J285:J791&lt;&gt;"")*(J285:J791&lt;&gt;J285),0),0))</f>
        <v>287</v>
      </c>
      <c r="L285" s="1" t="s">
        <v>5657</v>
      </c>
      <c r="M285" s="1" t="s">
        <v>5658</v>
      </c>
      <c r="O285" s="1" t="s">
        <v>5659</v>
      </c>
    </row>
    <row r="286" spans="1:24" x14ac:dyDescent="0.25">
      <c r="A286">
        <v>12</v>
      </c>
      <c r="B286" t="b">
        <f t="shared" si="28"/>
        <v>0</v>
      </c>
      <c r="C286" t="b">
        <f t="shared" si="29"/>
        <v>1</v>
      </c>
      <c r="D286" t="b">
        <f t="shared" si="30"/>
        <v>0</v>
      </c>
      <c r="E286" t="str">
        <f t="shared" si="31"/>
        <v>$L$278:T$287</v>
      </c>
      <c r="F286" t="str" cm="1">
        <f t="array" aca="1" ref="F286" ca="1">IFERROR(IF(B286,INDEX(INDIRECT(E286),ROWS(INDIRECT(E286)),2),""),"")</f>
        <v/>
      </c>
      <c r="G286" t="str">
        <f t="shared" ca="1" si="33"/>
        <v>CONSTRUCTORA FRANCISCO DE MIRANDA</v>
      </c>
      <c r="H286" t="str">
        <f t="shared" ca="1" si="34"/>
        <v/>
      </c>
      <c r="J286">
        <f t="shared" si="32"/>
        <v>278</v>
      </c>
      <c r="K286" cm="1">
        <f t="array" ref="K286">INDEX(J286:J791,MATCH(1,INDEX((J286:J791&lt;&gt;"")*(J286:J791&lt;&gt;J286),0),0))</f>
        <v>287</v>
      </c>
      <c r="M286" s="1" t="s">
        <v>26</v>
      </c>
      <c r="N286" s="1" t="s">
        <v>27</v>
      </c>
    </row>
    <row r="287" spans="1:24" x14ac:dyDescent="0.25">
      <c r="A287">
        <v>12</v>
      </c>
      <c r="B287" t="b">
        <f t="shared" si="28"/>
        <v>1</v>
      </c>
      <c r="C287" t="b">
        <f t="shared" si="29"/>
        <v>0</v>
      </c>
      <c r="D287" t="b">
        <f t="shared" si="30"/>
        <v>0</v>
      </c>
      <c r="E287" t="str">
        <f t="shared" si="31"/>
        <v>$L$287:T$294</v>
      </c>
      <c r="F287" t="str" cm="1">
        <f t="array" aca="1" ref="F287" ca="1">IFERROR(IF(B287,INDEX(INDIRECT(E287),ROWS(INDIRECT(E287)),2),""),"")</f>
        <v xml:space="preserve">IAI 1125 Astra </v>
      </c>
      <c r="G287" t="str">
        <f t="shared" ca="1" si="33"/>
        <v>Silverstar Partners LLC bought 2/28/20</v>
      </c>
      <c r="H287" t="str">
        <f t="shared" ca="1" si="34"/>
        <v/>
      </c>
      <c r="J287">
        <f t="shared" si="32"/>
        <v>287</v>
      </c>
      <c r="K287" cm="1">
        <f t="array" ref="K287">INDEX(J287:J791,MATCH(1,INDEX((J287:J791&lt;&gt;"")*(J287:J791&lt;&gt;J287),0),0))</f>
        <v>294</v>
      </c>
      <c r="L287" s="1" t="s">
        <v>5660</v>
      </c>
      <c r="M287" s="1" t="s">
        <v>5278</v>
      </c>
      <c r="N287" s="1" t="s">
        <v>5661</v>
      </c>
      <c r="P287" s="1" t="s">
        <v>51</v>
      </c>
    </row>
    <row r="288" spans="1:24" x14ac:dyDescent="0.25">
      <c r="A288">
        <v>12</v>
      </c>
      <c r="B288" t="b">
        <f t="shared" si="28"/>
        <v>0</v>
      </c>
      <c r="C288" t="b">
        <f t="shared" si="29"/>
        <v>0</v>
      </c>
      <c r="D288" t="b">
        <f t="shared" si="30"/>
        <v>0</v>
      </c>
      <c r="E288" t="str">
        <f t="shared" si="31"/>
        <v>$L$287:T$294</v>
      </c>
      <c r="F288" t="str" cm="1">
        <f t="array" aca="1" ref="F288" ca="1">IFERROR(IF(B288,INDEX(INDIRECT(E288),ROWS(INDIRECT(E288)),2),""),"")</f>
        <v/>
      </c>
      <c r="G288" t="str">
        <f t="shared" ca="1" si="33"/>
        <v>Silverstar Partners LLC bought 2/28/20</v>
      </c>
      <c r="H288" t="str">
        <f t="shared" ca="1" si="34"/>
        <v/>
      </c>
      <c r="J288">
        <f t="shared" si="32"/>
        <v>287</v>
      </c>
      <c r="K288" cm="1">
        <f t="array" ref="K288">INDEX(J288:J791,MATCH(1,INDEX((J288:J791&lt;&gt;"")*(J288:J791&lt;&gt;J288),0),0))</f>
        <v>294</v>
      </c>
      <c r="L288" s="1" t="s">
        <v>5662</v>
      </c>
    </row>
    <row r="289" spans="1:24" x14ac:dyDescent="0.25">
      <c r="A289">
        <v>12</v>
      </c>
      <c r="B289" t="b">
        <f t="shared" si="28"/>
        <v>0</v>
      </c>
      <c r="C289" t="b">
        <f t="shared" si="29"/>
        <v>0</v>
      </c>
      <c r="D289" t="b">
        <f t="shared" si="30"/>
        <v>0</v>
      </c>
      <c r="E289" t="str">
        <f t="shared" si="31"/>
        <v>$L$287:T$294</v>
      </c>
      <c r="F289" t="str" cm="1">
        <f t="array" aca="1" ref="F289" ca="1">IFERROR(IF(B289,INDEX(INDIRECT(E289),ROWS(INDIRECT(E289)),2),""),"")</f>
        <v/>
      </c>
      <c r="G289" t="str">
        <f t="shared" ca="1" si="33"/>
        <v>Silverstar Partners LLC bought 2/28/20</v>
      </c>
      <c r="H289" t="str">
        <f t="shared" ca="1" si="34"/>
        <v/>
      </c>
      <c r="J289">
        <f t="shared" si="32"/>
        <v>287</v>
      </c>
      <c r="K289" cm="1">
        <f t="array" ref="K289">INDEX(J289:J791,MATCH(1,INDEX((J289:J791&lt;&gt;"")*(J289:J791&lt;&gt;J289),0),0))</f>
        <v>294</v>
      </c>
      <c r="L289" s="1" t="s">
        <v>5660</v>
      </c>
      <c r="M289" s="1" t="s">
        <v>5663</v>
      </c>
    </row>
    <row r="290" spans="1:24" x14ac:dyDescent="0.25">
      <c r="A290">
        <v>12</v>
      </c>
      <c r="B290" t="b">
        <f t="shared" si="28"/>
        <v>0</v>
      </c>
      <c r="C290" t="b">
        <f t="shared" si="29"/>
        <v>0</v>
      </c>
      <c r="D290" t="b">
        <f t="shared" si="30"/>
        <v>0</v>
      </c>
      <c r="E290" t="str">
        <f t="shared" si="31"/>
        <v>$L$287:T$294</v>
      </c>
      <c r="F290" t="str" cm="1">
        <f t="array" aca="1" ref="F290" ca="1">IFERROR(IF(B290,INDEX(INDIRECT(E290),ROWS(INDIRECT(E290)),2),""),"")</f>
        <v/>
      </c>
      <c r="G290" t="str">
        <f t="shared" ca="1" si="33"/>
        <v>Silverstar Partners LLC bought 2/28/20</v>
      </c>
      <c r="H290" t="str">
        <f t="shared" ca="1" si="34"/>
        <v/>
      </c>
      <c r="J290">
        <f t="shared" si="32"/>
        <v>287</v>
      </c>
      <c r="K290" cm="1">
        <f t="array" ref="K290">INDEX(J290:J791,MATCH(1,INDEX((J290:J791&lt;&gt;"")*(J290:J791&lt;&gt;J290),0),0))</f>
        <v>294</v>
      </c>
      <c r="L290" s="1" t="s">
        <v>206</v>
      </c>
      <c r="M290" s="1" t="s">
        <v>5664</v>
      </c>
      <c r="X290" t="e">
        <v>#N/A</v>
      </c>
    </row>
    <row r="291" spans="1:24" x14ac:dyDescent="0.25">
      <c r="A291">
        <v>12</v>
      </c>
      <c r="B291" t="b">
        <f t="shared" si="28"/>
        <v>0</v>
      </c>
      <c r="C291" t="b">
        <f t="shared" si="29"/>
        <v>0</v>
      </c>
      <c r="D291" t="b">
        <f t="shared" si="30"/>
        <v>0</v>
      </c>
      <c r="E291" t="str">
        <f t="shared" si="31"/>
        <v>$L$287:T$294</v>
      </c>
      <c r="F291" t="str" cm="1">
        <f t="array" aca="1" ref="F291" ca="1">IFERROR(IF(B291,INDEX(INDIRECT(E291),ROWS(INDIRECT(E291)),2),""),"")</f>
        <v/>
      </c>
      <c r="G291" t="str">
        <f t="shared" ca="1" si="33"/>
        <v>Silverstar Partners LLC bought 2/28/20</v>
      </c>
      <c r="H291" t="str">
        <f t="shared" ca="1" si="34"/>
        <v/>
      </c>
      <c r="J291">
        <f t="shared" si="32"/>
        <v>287</v>
      </c>
      <c r="K291" cm="1">
        <f t="array" ref="K291">INDEX(J291:J791,MATCH(1,INDEX((J291:J791&lt;&gt;"")*(J291:J791&lt;&gt;J291),0),0))</f>
        <v>294</v>
      </c>
      <c r="L291" s="1" t="s">
        <v>5665</v>
      </c>
      <c r="M291" s="1" t="s">
        <v>5666</v>
      </c>
    </row>
    <row r="292" spans="1:24" x14ac:dyDescent="0.25">
      <c r="A292">
        <v>12</v>
      </c>
      <c r="B292" t="b">
        <f t="shared" si="28"/>
        <v>0</v>
      </c>
      <c r="C292" t="b">
        <f t="shared" si="29"/>
        <v>0</v>
      </c>
      <c r="D292" t="b">
        <f t="shared" si="30"/>
        <v>0</v>
      </c>
      <c r="E292" t="str">
        <f t="shared" si="31"/>
        <v>$L$287:T$294</v>
      </c>
      <c r="F292" t="str" cm="1">
        <f t="array" aca="1" ref="F292" ca="1">IFERROR(IF(B292,INDEX(INDIRECT(E292),ROWS(INDIRECT(E292)),2),""),"")</f>
        <v/>
      </c>
      <c r="G292" t="str">
        <f t="shared" ca="1" si="33"/>
        <v>Silverstar Partners LLC bought 2/28/20</v>
      </c>
      <c r="H292" t="str">
        <f t="shared" ca="1" si="34"/>
        <v/>
      </c>
      <c r="J292">
        <f t="shared" si="32"/>
        <v>287</v>
      </c>
      <c r="K292" cm="1">
        <f t="array" ref="K292">INDEX(J292:J791,MATCH(1,INDEX((J292:J791&lt;&gt;"")*(J292:J791&lt;&gt;J292),0),0))</f>
        <v>294</v>
      </c>
      <c r="L292" s="1" t="s">
        <v>5667</v>
      </c>
      <c r="M292" s="1" t="s">
        <v>5668</v>
      </c>
    </row>
    <row r="293" spans="1:24" x14ac:dyDescent="0.25">
      <c r="A293">
        <v>12</v>
      </c>
      <c r="B293" t="b">
        <f t="shared" si="28"/>
        <v>0</v>
      </c>
      <c r="C293" t="b">
        <f t="shared" si="29"/>
        <v>1</v>
      </c>
      <c r="D293" t="b">
        <f t="shared" si="30"/>
        <v>0</v>
      </c>
      <c r="E293" t="str">
        <f t="shared" si="31"/>
        <v>$L$287:T$294</v>
      </c>
      <c r="F293" t="str" cm="1">
        <f t="array" aca="1" ref="F293" ca="1">IFERROR(IF(B293,INDEX(INDIRECT(E293),ROWS(INDIRECT(E293)),2),""),"")</f>
        <v/>
      </c>
      <c r="G293" t="str">
        <f t="shared" ca="1" si="33"/>
        <v>Silverstar Partners LLC bought 2/28/20</v>
      </c>
      <c r="H293" t="str">
        <f t="shared" ca="1" si="34"/>
        <v/>
      </c>
      <c r="J293">
        <f t="shared" si="32"/>
        <v>287</v>
      </c>
      <c r="K293" cm="1">
        <f t="array" ref="K293">INDEX(J293:J791,MATCH(1,INDEX((J293:J791&lt;&gt;"")*(J293:J791&lt;&gt;J293),0),0))</f>
        <v>294</v>
      </c>
      <c r="M293" s="1" t="s">
        <v>26</v>
      </c>
      <c r="N293" s="1" t="s">
        <v>27</v>
      </c>
    </row>
    <row r="294" spans="1:24" x14ac:dyDescent="0.25">
      <c r="A294">
        <v>12</v>
      </c>
      <c r="B294" t="b">
        <f t="shared" si="28"/>
        <v>1</v>
      </c>
      <c r="C294" t="b">
        <f t="shared" si="29"/>
        <v>0</v>
      </c>
      <c r="D294" t="b">
        <f t="shared" si="30"/>
        <v>0</v>
      </c>
      <c r="E294" t="str">
        <f t="shared" si="31"/>
        <v>$L$294:T$302</v>
      </c>
      <c r="F294" cm="1">
        <f t="array" aca="1" ref="F294" ca="1">IFERROR(IF(B294,INDEX(INDIRECT(E294),ROWS(INDIRECT(E294)),2),""),"")</f>
        <v>0</v>
      </c>
      <c r="G294" t="str">
        <f t="shared" ca="1" si="33"/>
        <v>My Live Connections LLC, Scottsdale AZ bought 5/1/19</v>
      </c>
      <c r="H294" t="str">
        <f t="shared" ca="1" si="34"/>
        <v/>
      </c>
      <c r="J294">
        <f t="shared" si="32"/>
        <v>294</v>
      </c>
      <c r="K294" cm="1">
        <f t="array" ref="K294">INDEX(J294:J791,MATCH(1,INDEX((J294:J791&lt;&gt;"")*(J294:J791&lt;&gt;J294),0),0))</f>
        <v>302</v>
      </c>
      <c r="L294" s="1" t="s">
        <v>5669</v>
      </c>
      <c r="M294" s="1" t="s">
        <v>5278</v>
      </c>
      <c r="N294" s="1" t="s">
        <v>5670</v>
      </c>
      <c r="P294" s="1" t="s">
        <v>51</v>
      </c>
      <c r="S294" s="1" t="s">
        <v>5547</v>
      </c>
    </row>
    <row r="295" spans="1:24" x14ac:dyDescent="0.25">
      <c r="A295">
        <v>12</v>
      </c>
      <c r="B295" t="b">
        <f t="shared" si="28"/>
        <v>0</v>
      </c>
      <c r="C295" t="b">
        <f t="shared" si="29"/>
        <v>0</v>
      </c>
      <c r="D295" t="b">
        <f t="shared" si="30"/>
        <v>0</v>
      </c>
      <c r="E295" t="str">
        <f t="shared" si="31"/>
        <v>$L$294:T$302</v>
      </c>
      <c r="F295" t="str" cm="1">
        <f t="array" aca="1" ref="F295" ca="1">IFERROR(IF(B295,INDEX(INDIRECT(E295),ROWS(INDIRECT(E295)),2),""),"")</f>
        <v/>
      </c>
      <c r="G295" t="str">
        <f t="shared" ca="1" si="33"/>
        <v>My Live Connections LLC, Scottsdale AZ bought 5/1/19</v>
      </c>
      <c r="H295" t="str">
        <f t="shared" ca="1" si="34"/>
        <v/>
      </c>
      <c r="J295">
        <f t="shared" si="32"/>
        <v>294</v>
      </c>
      <c r="K295" cm="1">
        <f t="array" ref="K295">INDEX(J295:J791,MATCH(1,INDEX((J295:J791&lt;&gt;"")*(J295:J791&lt;&gt;J295),0),0))</f>
        <v>302</v>
      </c>
      <c r="L295" s="1" t="s">
        <v>5671</v>
      </c>
    </row>
    <row r="296" spans="1:24" x14ac:dyDescent="0.25">
      <c r="A296">
        <v>12</v>
      </c>
      <c r="B296" t="b">
        <f t="shared" si="28"/>
        <v>0</v>
      </c>
      <c r="C296" t="b">
        <f t="shared" si="29"/>
        <v>0</v>
      </c>
      <c r="D296" t="b">
        <f t="shared" si="30"/>
        <v>0</v>
      </c>
      <c r="E296" t="str">
        <f t="shared" si="31"/>
        <v>$L$294:T$302</v>
      </c>
      <c r="F296" t="str" cm="1">
        <f t="array" aca="1" ref="F296" ca="1">IFERROR(IF(B296,INDEX(INDIRECT(E296),ROWS(INDIRECT(E296)),2),""),"")</f>
        <v/>
      </c>
      <c r="G296" t="str">
        <f t="shared" ca="1" si="33"/>
        <v>My Live Connections LLC, Scottsdale AZ bought 5/1/19</v>
      </c>
      <c r="H296" t="str">
        <f t="shared" ca="1" si="34"/>
        <v/>
      </c>
      <c r="J296">
        <f t="shared" si="32"/>
        <v>294</v>
      </c>
      <c r="K296" cm="1">
        <f t="array" ref="K296">INDEX(J296:J791,MATCH(1,INDEX((J296:J791&lt;&gt;"")*(J296:J791&lt;&gt;J296),0),0))</f>
        <v>302</v>
      </c>
      <c r="L296" s="1" t="s">
        <v>5669</v>
      </c>
      <c r="M296" s="1" t="s">
        <v>5672</v>
      </c>
    </row>
    <row r="297" spans="1:24" x14ac:dyDescent="0.25">
      <c r="A297">
        <v>12</v>
      </c>
      <c r="B297" t="b">
        <f t="shared" si="28"/>
        <v>0</v>
      </c>
      <c r="C297" t="b">
        <f t="shared" si="29"/>
        <v>0</v>
      </c>
      <c r="D297" t="b">
        <f t="shared" si="30"/>
        <v>0</v>
      </c>
      <c r="E297" t="str">
        <f t="shared" si="31"/>
        <v>$L$294:T$302</v>
      </c>
      <c r="F297" t="str" cm="1">
        <f t="array" aca="1" ref="F297" ca="1">IFERROR(IF(B297,INDEX(INDIRECT(E297),ROWS(INDIRECT(E297)),2),""),"")</f>
        <v/>
      </c>
      <c r="G297" t="str">
        <f t="shared" ca="1" si="33"/>
        <v>My Live Connections LLC, Scottsdale AZ bought 5/1/19</v>
      </c>
      <c r="H297" t="str">
        <f t="shared" ca="1" si="34"/>
        <v/>
      </c>
      <c r="J297">
        <f t="shared" si="32"/>
        <v>294</v>
      </c>
      <c r="K297" cm="1">
        <f t="array" ref="K297">INDEX(J297:J791,MATCH(1,INDEX((J297:J791&lt;&gt;"")*(J297:J791&lt;&gt;J297),0),0))</f>
        <v>302</v>
      </c>
      <c r="L297" s="1" t="s">
        <v>5673</v>
      </c>
      <c r="M297" s="1" t="s">
        <v>5674</v>
      </c>
    </row>
    <row r="298" spans="1:24" x14ac:dyDescent="0.25">
      <c r="A298">
        <v>12</v>
      </c>
      <c r="B298" t="b">
        <f t="shared" si="28"/>
        <v>0</v>
      </c>
      <c r="C298" t="b">
        <f t="shared" si="29"/>
        <v>0</v>
      </c>
      <c r="D298" t="b">
        <f t="shared" si="30"/>
        <v>0</v>
      </c>
      <c r="E298" t="str">
        <f t="shared" si="31"/>
        <v>$L$294:T$302</v>
      </c>
      <c r="F298" t="str" cm="1">
        <f t="array" aca="1" ref="F298" ca="1">IFERROR(IF(B298,INDEX(INDIRECT(E298),ROWS(INDIRECT(E298)),2),""),"")</f>
        <v/>
      </c>
      <c r="G298" t="str">
        <f t="shared" ca="1" si="33"/>
        <v>My Live Connections LLC, Scottsdale AZ bought 5/1/19</v>
      </c>
      <c r="H298" t="str">
        <f t="shared" ca="1" si="34"/>
        <v/>
      </c>
      <c r="J298">
        <f t="shared" si="32"/>
        <v>294</v>
      </c>
      <c r="K298" cm="1">
        <f t="array" ref="K298">INDEX(J298:J791,MATCH(1,INDEX((J298:J791&lt;&gt;"")*(J298:J791&lt;&gt;J298),0),0))</f>
        <v>302</v>
      </c>
      <c r="L298" s="1" t="s">
        <v>5675</v>
      </c>
      <c r="M298" s="1" t="s">
        <v>5676</v>
      </c>
    </row>
    <row r="299" spans="1:24" x14ac:dyDescent="0.25">
      <c r="A299">
        <v>12</v>
      </c>
      <c r="B299" t="b">
        <f t="shared" si="28"/>
        <v>0</v>
      </c>
      <c r="C299" t="b">
        <f t="shared" si="29"/>
        <v>0</v>
      </c>
      <c r="D299" t="b">
        <f t="shared" si="30"/>
        <v>0</v>
      </c>
      <c r="E299" t="str">
        <f t="shared" si="31"/>
        <v>$L$294:T$302</v>
      </c>
      <c r="F299" t="str" cm="1">
        <f t="array" aca="1" ref="F299" ca="1">IFERROR(IF(B299,INDEX(INDIRECT(E299),ROWS(INDIRECT(E299)),2),""),"")</f>
        <v/>
      </c>
      <c r="G299" t="str">
        <f t="shared" ca="1" si="33"/>
        <v>My Live Connections LLC, Scottsdale AZ bought 5/1/19</v>
      </c>
      <c r="H299" t="str">
        <f t="shared" ca="1" si="34"/>
        <v/>
      </c>
      <c r="J299">
        <f t="shared" si="32"/>
        <v>294</v>
      </c>
      <c r="K299" cm="1">
        <f t="array" ref="K299">INDEX(J299:J791,MATCH(1,INDEX((J299:J791&lt;&gt;"")*(J299:J791&lt;&gt;J299),0),0))</f>
        <v>302</v>
      </c>
      <c r="L299" s="1" t="s">
        <v>5677</v>
      </c>
      <c r="M299" s="1" t="s">
        <v>5678</v>
      </c>
      <c r="X299" t="e">
        <v>#N/A</v>
      </c>
    </row>
    <row r="300" spans="1:24" x14ac:dyDescent="0.25">
      <c r="A300">
        <v>12</v>
      </c>
      <c r="B300" t="b">
        <f t="shared" si="28"/>
        <v>0</v>
      </c>
      <c r="C300" t="b">
        <f t="shared" si="29"/>
        <v>0</v>
      </c>
      <c r="D300" t="b">
        <f t="shared" si="30"/>
        <v>0</v>
      </c>
      <c r="E300" t="str">
        <f t="shared" si="31"/>
        <v>$L$294:T$302</v>
      </c>
      <c r="F300" t="str" cm="1">
        <f t="array" aca="1" ref="F300" ca="1">IFERROR(IF(B300,INDEX(INDIRECT(E300),ROWS(INDIRECT(E300)),2),""),"")</f>
        <v/>
      </c>
      <c r="G300" t="str">
        <f t="shared" ca="1" si="33"/>
        <v>My Live Connections LLC, Scottsdale AZ bought 5/1/19</v>
      </c>
      <c r="H300" t="str">
        <f t="shared" ca="1" si="34"/>
        <v/>
      </c>
      <c r="J300">
        <f t="shared" si="32"/>
        <v>294</v>
      </c>
      <c r="K300" cm="1">
        <f t="array" ref="K300">INDEX(J300:J791,MATCH(1,INDEX((J300:J791&lt;&gt;"")*(J300:J791&lt;&gt;J300),0),0))</f>
        <v>302</v>
      </c>
      <c r="L300" s="1" t="s">
        <v>5677</v>
      </c>
    </row>
    <row r="301" spans="1:24" x14ac:dyDescent="0.25">
      <c r="A301">
        <v>12</v>
      </c>
      <c r="B301" t="b">
        <f t="shared" si="28"/>
        <v>0</v>
      </c>
      <c r="C301" t="b">
        <f t="shared" si="29"/>
        <v>1</v>
      </c>
      <c r="D301" t="b">
        <f t="shared" si="30"/>
        <v>0</v>
      </c>
      <c r="E301" t="str">
        <f t="shared" si="31"/>
        <v>$L$294:T$302</v>
      </c>
      <c r="F301" t="str" cm="1">
        <f t="array" aca="1" ref="F301" ca="1">IFERROR(IF(B301,INDEX(INDIRECT(E301),ROWS(INDIRECT(E301)),2),""),"")</f>
        <v/>
      </c>
      <c r="G301" t="str">
        <f t="shared" ca="1" si="33"/>
        <v>My Live Connections LLC, Scottsdale AZ bought 5/1/19</v>
      </c>
      <c r="H301" t="str">
        <f t="shared" ca="1" si="34"/>
        <v/>
      </c>
      <c r="J301">
        <f t="shared" si="32"/>
        <v>294</v>
      </c>
      <c r="K301" cm="1">
        <f t="array" ref="K301">INDEX(J301:J791,MATCH(1,INDEX((J301:J791&lt;&gt;"")*(J301:J791&lt;&gt;J301),0),0))</f>
        <v>302</v>
      </c>
      <c r="M301" s="1" t="s">
        <v>26</v>
      </c>
      <c r="N301" s="1" t="s">
        <v>27</v>
      </c>
    </row>
    <row r="302" spans="1:24" x14ac:dyDescent="0.25">
      <c r="A302">
        <v>12</v>
      </c>
      <c r="B302" t="b">
        <f t="shared" si="28"/>
        <v>0</v>
      </c>
      <c r="C302" t="b">
        <f t="shared" si="29"/>
        <v>0</v>
      </c>
      <c r="D302" t="b">
        <f t="shared" si="30"/>
        <v>0</v>
      </c>
      <c r="E302" t="str">
        <f t="shared" si="31"/>
        <v>$L$302:T$324</v>
      </c>
      <c r="F302" t="str" cm="1">
        <f t="array" aca="1" ref="F302" ca="1">IFERROR(IF(B302,INDEX(INDIRECT(E302),ROWS(INDIRECT(E302)),2),""),"")</f>
        <v/>
      </c>
      <c r="G302" t="str">
        <f t="shared" ca="1" si="33"/>
        <v>cn(msn) ln</v>
      </c>
      <c r="H302" t="str">
        <f t="shared" ca="1" si="34"/>
        <v/>
      </c>
      <c r="J302">
        <f t="shared" si="32"/>
        <v>302</v>
      </c>
      <c r="K302" cm="1">
        <f t="array" ref="K302">INDEX(J302:J791,MATCH(1,INDEX((J302:J791&lt;&gt;"")*(J302:J791&lt;&gt;J302),0),0))</f>
        <v>324</v>
      </c>
      <c r="L302" s="1" t="s">
        <v>379</v>
      </c>
    </row>
    <row r="303" spans="1:24" x14ac:dyDescent="0.25">
      <c r="A303">
        <v>12</v>
      </c>
      <c r="B303" t="b">
        <f t="shared" si="28"/>
        <v>0</v>
      </c>
      <c r="C303" t="b">
        <f t="shared" si="29"/>
        <v>0</v>
      </c>
      <c r="D303" t="b">
        <f t="shared" si="30"/>
        <v>0</v>
      </c>
      <c r="E303" t="str">
        <f t="shared" si="31"/>
        <v>$L$302:T$324</v>
      </c>
      <c r="F303" t="str" cm="1">
        <f t="array" aca="1" ref="F303" ca="1">IFERROR(IF(B303,INDEX(INDIRECT(E303),ROWS(INDIRECT(E303)),2),""),"")</f>
        <v/>
      </c>
      <c r="G303" t="str">
        <f t="shared" ca="1" si="33"/>
        <v>cn(msn) ln</v>
      </c>
      <c r="H303" t="str">
        <f t="shared" ca="1" si="34"/>
        <v/>
      </c>
      <c r="J303">
        <f t="shared" si="32"/>
        <v>302</v>
      </c>
      <c r="K303" cm="1">
        <f t="array" ref="K303">INDEX(J303:J791,MATCH(1,INDEX((J303:J791&lt;&gt;"")*(J303:J791&lt;&gt;J303),0),0))</f>
        <v>324</v>
      </c>
      <c r="L303" s="1" t="s">
        <v>380</v>
      </c>
    </row>
    <row r="304" spans="1:24" x14ac:dyDescent="0.25">
      <c r="A304">
        <v>12</v>
      </c>
      <c r="B304" t="b">
        <f t="shared" si="28"/>
        <v>0</v>
      </c>
      <c r="C304" t="b">
        <f t="shared" si="29"/>
        <v>0</v>
      </c>
      <c r="D304" t="b">
        <f t="shared" si="30"/>
        <v>0</v>
      </c>
      <c r="E304" t="str">
        <f t="shared" si="31"/>
        <v>$L$302:T$324</v>
      </c>
      <c r="F304" t="str" cm="1">
        <f t="array" aca="1" ref="F304" ca="1">IFERROR(IF(B304,INDEX(INDIRECT(E304),ROWS(INDIRECT(E304)),2),""),"")</f>
        <v/>
      </c>
      <c r="G304" t="str">
        <f t="shared" ca="1" si="33"/>
        <v>cn(msn) ln</v>
      </c>
      <c r="H304" t="str">
        <f t="shared" ca="1" si="34"/>
        <v/>
      </c>
      <c r="J304">
        <f t="shared" si="32"/>
        <v>302</v>
      </c>
      <c r="K304" cm="1">
        <f t="array" ref="K304">INDEX(J304:J791,MATCH(1,INDEX((J304:J791&lt;&gt;"")*(J304:J791&lt;&gt;J304),0),0))</f>
        <v>324</v>
      </c>
      <c r="L304" s="1" t="s">
        <v>381</v>
      </c>
    </row>
    <row r="305" spans="1:24" x14ac:dyDescent="0.25">
      <c r="A305">
        <v>12</v>
      </c>
      <c r="B305" t="b">
        <f t="shared" si="28"/>
        <v>0</v>
      </c>
      <c r="C305" t="b">
        <f t="shared" si="29"/>
        <v>0</v>
      </c>
      <c r="D305" t="b">
        <f t="shared" si="30"/>
        <v>0</v>
      </c>
      <c r="E305" t="str">
        <f t="shared" si="31"/>
        <v>$L$302:T$324</v>
      </c>
      <c r="F305" t="str" cm="1">
        <f t="array" aca="1" ref="F305" ca="1">IFERROR(IF(B305,INDEX(INDIRECT(E305),ROWS(INDIRECT(E305)),2),""),"")</f>
        <v/>
      </c>
      <c r="G305" t="str">
        <f t="shared" ca="1" si="33"/>
        <v>cn(msn) ln</v>
      </c>
      <c r="H305" t="str">
        <f t="shared" ca="1" si="34"/>
        <v/>
      </c>
      <c r="J305">
        <f t="shared" si="32"/>
        <v>302</v>
      </c>
      <c r="K305" cm="1">
        <f t="array" ref="K305">INDEX(J305:J791,MATCH(1,INDEX((J305:J791&lt;&gt;"")*(J305:J791&lt;&gt;J305),0),0))</f>
        <v>324</v>
      </c>
      <c r="L305" s="1" t="s">
        <v>14</v>
      </c>
    </row>
    <row r="306" spans="1:24" x14ac:dyDescent="0.25">
      <c r="A306">
        <v>12</v>
      </c>
      <c r="B306" t="b">
        <f t="shared" si="28"/>
        <v>0</v>
      </c>
      <c r="C306" t="b">
        <f t="shared" si="29"/>
        <v>0</v>
      </c>
      <c r="D306" t="b">
        <f t="shared" si="30"/>
        <v>0</v>
      </c>
      <c r="E306" t="str">
        <f t="shared" si="31"/>
        <v>$L$302:T$324</v>
      </c>
      <c r="F306" t="str" cm="1">
        <f t="array" aca="1" ref="F306" ca="1">IFERROR(IF(B306,INDEX(INDIRECT(E306),ROWS(INDIRECT(E306)),2),""),"")</f>
        <v/>
      </c>
      <c r="G306" t="str">
        <f t="shared" ca="1" si="33"/>
        <v>cn(msn) ln</v>
      </c>
      <c r="H306" t="str">
        <f t="shared" ca="1" si="34"/>
        <v/>
      </c>
      <c r="J306">
        <f t="shared" si="32"/>
        <v>302</v>
      </c>
      <c r="K306" cm="1">
        <f t="array" ref="K306">INDEX(J306:J791,MATCH(1,INDEX((J306:J791&lt;&gt;"")*(J306:J791&lt;&gt;J306),0),0))</f>
        <v>324</v>
      </c>
      <c r="L306" s="1" t="s">
        <v>382</v>
      </c>
    </row>
    <row r="307" spans="1:24" x14ac:dyDescent="0.25">
      <c r="A307">
        <v>12</v>
      </c>
      <c r="B307" t="b">
        <f t="shared" si="28"/>
        <v>0</v>
      </c>
      <c r="C307" t="b">
        <f t="shared" si="29"/>
        <v>0</v>
      </c>
      <c r="D307" t="b">
        <f t="shared" si="30"/>
        <v>0</v>
      </c>
      <c r="E307" t="str">
        <f t="shared" si="31"/>
        <v>$L$302:T$324</v>
      </c>
      <c r="F307" t="str" cm="1">
        <f t="array" aca="1" ref="F307" ca="1">IFERROR(IF(B307,INDEX(INDIRECT(E307),ROWS(INDIRECT(E307)),2),""),"")</f>
        <v/>
      </c>
      <c r="G307" t="str">
        <f t="shared" ca="1" si="33"/>
        <v>cn(msn) ln</v>
      </c>
      <c r="H307" t="str">
        <f t="shared" ca="1" si="34"/>
        <v/>
      </c>
      <c r="J307">
        <f t="shared" si="32"/>
        <v>302</v>
      </c>
      <c r="K307" cm="1">
        <f t="array" ref="K307">INDEX(J307:J791,MATCH(1,INDEX((J307:J791&lt;&gt;"")*(J307:J791&lt;&gt;J307),0),0))</f>
        <v>324</v>
      </c>
      <c r="L307" s="1" t="s">
        <v>383</v>
      </c>
    </row>
    <row r="308" spans="1:24" x14ac:dyDescent="0.25">
      <c r="A308">
        <v>12</v>
      </c>
      <c r="B308" t="b">
        <f t="shared" si="28"/>
        <v>0</v>
      </c>
      <c r="C308" t="b">
        <f t="shared" si="29"/>
        <v>0</v>
      </c>
      <c r="D308" t="b">
        <f t="shared" si="30"/>
        <v>0</v>
      </c>
      <c r="E308" t="str">
        <f t="shared" si="31"/>
        <v>$L$302:T$324</v>
      </c>
      <c r="F308" t="str" cm="1">
        <f t="array" aca="1" ref="F308" ca="1">IFERROR(IF(B308,INDEX(INDIRECT(E308),ROWS(INDIRECT(E308)),2),""),"")</f>
        <v/>
      </c>
      <c r="G308" t="str">
        <f t="shared" ca="1" si="33"/>
        <v>cn(msn) ln</v>
      </c>
      <c r="H308" t="str">
        <f t="shared" ca="1" si="34"/>
        <v/>
      </c>
      <c r="J308">
        <f t="shared" si="32"/>
        <v>302</v>
      </c>
      <c r="K308" cm="1">
        <f t="array" ref="K308">INDEX(J308:J791,MATCH(1,INDEX((J308:J791&lt;&gt;"")*(J308:J791&lt;&gt;J308),0),0))</f>
        <v>324</v>
      </c>
      <c r="L308" s="1" t="s">
        <v>384</v>
      </c>
      <c r="X308" t="e">
        <v>#N/A</v>
      </c>
    </row>
    <row r="309" spans="1:24" x14ac:dyDescent="0.25">
      <c r="A309">
        <v>12</v>
      </c>
      <c r="B309" t="b">
        <f t="shared" si="28"/>
        <v>0</v>
      </c>
      <c r="C309" t="b">
        <f t="shared" si="29"/>
        <v>0</v>
      </c>
      <c r="D309" t="b">
        <f t="shared" si="30"/>
        <v>0</v>
      </c>
      <c r="E309" t="str">
        <f t="shared" si="31"/>
        <v>$L$302:T$324</v>
      </c>
      <c r="F309" t="str" cm="1">
        <f t="array" aca="1" ref="F309" ca="1">IFERROR(IF(B309,INDEX(INDIRECT(E309),ROWS(INDIRECT(E309)),2),""),"")</f>
        <v/>
      </c>
      <c r="G309" t="str">
        <f t="shared" ca="1" si="33"/>
        <v>cn(msn) ln</v>
      </c>
      <c r="H309" t="str">
        <f t="shared" ca="1" si="34"/>
        <v/>
      </c>
      <c r="J309">
        <f t="shared" si="32"/>
        <v>302</v>
      </c>
      <c r="K309" cm="1">
        <f t="array" ref="K309">INDEX(J309:J791,MATCH(1,INDEX((J309:J791&lt;&gt;"")*(J309:J791&lt;&gt;J309),0),0))</f>
        <v>324</v>
      </c>
      <c r="L309" s="1" t="s">
        <v>385</v>
      </c>
    </row>
    <row r="310" spans="1:24" x14ac:dyDescent="0.25">
      <c r="A310">
        <v>12</v>
      </c>
      <c r="B310" t="b">
        <f t="shared" si="28"/>
        <v>0</v>
      </c>
      <c r="C310" t="b">
        <f t="shared" si="29"/>
        <v>0</v>
      </c>
      <c r="D310" t="b">
        <f t="shared" si="30"/>
        <v>0</v>
      </c>
      <c r="E310" t="str">
        <f t="shared" si="31"/>
        <v>$L$302:T$324</v>
      </c>
      <c r="F310" t="str" cm="1">
        <f t="array" aca="1" ref="F310" ca="1">IFERROR(IF(B310,INDEX(INDIRECT(E310),ROWS(INDIRECT(E310)),2),""),"")</f>
        <v/>
      </c>
      <c r="G310" t="str">
        <f t="shared" ca="1" si="33"/>
        <v>cn(msn) ln</v>
      </c>
      <c r="H310" t="str">
        <f t="shared" ca="1" si="34"/>
        <v/>
      </c>
      <c r="J310">
        <f t="shared" si="32"/>
        <v>302</v>
      </c>
      <c r="K310" cm="1">
        <f t="array" ref="K310">INDEX(J310:J791,MATCH(1,INDEX((J310:J791&lt;&gt;"")*(J310:J791&lt;&gt;J310),0),0))</f>
        <v>324</v>
      </c>
      <c r="L310" s="1" t="s">
        <v>386</v>
      </c>
    </row>
    <row r="311" spans="1:24" x14ac:dyDescent="0.25">
      <c r="A311">
        <v>12</v>
      </c>
      <c r="B311" t="b">
        <f t="shared" si="28"/>
        <v>0</v>
      </c>
      <c r="C311" t="b">
        <f t="shared" si="29"/>
        <v>0</v>
      </c>
      <c r="D311" t="b">
        <f t="shared" si="30"/>
        <v>0</v>
      </c>
      <c r="E311" t="str">
        <f t="shared" si="31"/>
        <v>$L$302:T$324</v>
      </c>
      <c r="F311" t="str" cm="1">
        <f t="array" aca="1" ref="F311" ca="1">IFERROR(IF(B311,INDEX(INDIRECT(E311),ROWS(INDIRECT(E311)),2),""),"")</f>
        <v/>
      </c>
      <c r="G311" t="str">
        <f t="shared" ca="1" si="33"/>
        <v>cn(msn) ln</v>
      </c>
      <c r="H311" t="str">
        <f t="shared" ca="1" si="34"/>
        <v/>
      </c>
      <c r="J311">
        <f t="shared" si="32"/>
        <v>302</v>
      </c>
      <c r="K311" cm="1">
        <f t="array" ref="K311">INDEX(J311:J791,MATCH(1,INDEX((J311:J791&lt;&gt;"")*(J311:J791&lt;&gt;J311),0),0))</f>
        <v>324</v>
      </c>
      <c r="L311" s="1" t="s">
        <v>387</v>
      </c>
    </row>
    <row r="312" spans="1:24" x14ac:dyDescent="0.25">
      <c r="A312">
        <v>12</v>
      </c>
      <c r="B312" t="b">
        <f t="shared" si="28"/>
        <v>0</v>
      </c>
      <c r="C312" t="b">
        <f t="shared" si="29"/>
        <v>0</v>
      </c>
      <c r="D312" t="b">
        <f t="shared" si="30"/>
        <v>0</v>
      </c>
      <c r="E312" t="str">
        <f t="shared" si="31"/>
        <v>$L$302:T$324</v>
      </c>
      <c r="F312" t="str" cm="1">
        <f t="array" aca="1" ref="F312" ca="1">IFERROR(IF(B312,INDEX(INDIRECT(E312),ROWS(INDIRECT(E312)),2),""),"")</f>
        <v/>
      </c>
      <c r="G312" t="str">
        <f t="shared" ca="1" si="33"/>
        <v>cn(msn) ln</v>
      </c>
      <c r="H312" t="str">
        <f t="shared" ca="1" si="34"/>
        <v/>
      </c>
      <c r="J312">
        <f t="shared" si="32"/>
        <v>302</v>
      </c>
      <c r="K312" cm="1">
        <f t="array" ref="K312">INDEX(J312:J791,MATCH(1,INDEX((J312:J791&lt;&gt;"")*(J312:J791&lt;&gt;J312),0),0))</f>
        <v>324</v>
      </c>
      <c r="L312" s="1" t="s">
        <v>388</v>
      </c>
    </row>
    <row r="313" spans="1:24" x14ac:dyDescent="0.25">
      <c r="A313">
        <v>12</v>
      </c>
      <c r="B313" t="b">
        <f t="shared" si="28"/>
        <v>0</v>
      </c>
      <c r="C313" t="b">
        <f t="shared" si="29"/>
        <v>0</v>
      </c>
      <c r="D313" t="b">
        <f t="shared" si="30"/>
        <v>0</v>
      </c>
      <c r="E313" t="str">
        <f t="shared" si="31"/>
        <v>$L$302:T$324</v>
      </c>
      <c r="F313" t="str" cm="1">
        <f t="array" aca="1" ref="F313" ca="1">IFERROR(IF(B313,INDEX(INDIRECT(E313),ROWS(INDIRECT(E313)),2),""),"")</f>
        <v/>
      </c>
      <c r="G313" t="str">
        <f t="shared" ca="1" si="33"/>
        <v>cn(msn) ln</v>
      </c>
      <c r="H313" t="str">
        <f t="shared" ca="1" si="34"/>
        <v/>
      </c>
      <c r="J313">
        <f t="shared" si="32"/>
        <v>302</v>
      </c>
      <c r="K313" cm="1">
        <f t="array" ref="K313">INDEX(J313:J791,MATCH(1,INDEX((J313:J791&lt;&gt;"")*(J313:J791&lt;&gt;J313),0),0))</f>
        <v>324</v>
      </c>
      <c r="L313" s="1" t="s">
        <v>389</v>
      </c>
    </row>
    <row r="314" spans="1:24" x14ac:dyDescent="0.25">
      <c r="A314">
        <v>12</v>
      </c>
      <c r="B314" t="b">
        <f t="shared" si="28"/>
        <v>0</v>
      </c>
      <c r="C314" t="b">
        <f t="shared" si="29"/>
        <v>0</v>
      </c>
      <c r="D314" t="b">
        <f t="shared" si="30"/>
        <v>0</v>
      </c>
      <c r="E314" t="str">
        <f t="shared" si="31"/>
        <v>$L$302:T$324</v>
      </c>
      <c r="F314" t="str" cm="1">
        <f t="array" aca="1" ref="F314" ca="1">IFERROR(IF(B314,INDEX(INDIRECT(E314),ROWS(INDIRECT(E314)),2),""),"")</f>
        <v/>
      </c>
      <c r="G314" t="str">
        <f t="shared" ca="1" si="33"/>
        <v>cn(msn) ln</v>
      </c>
      <c r="H314" t="str">
        <f t="shared" ca="1" si="34"/>
        <v/>
      </c>
      <c r="J314">
        <f t="shared" si="32"/>
        <v>302</v>
      </c>
      <c r="K314" cm="1">
        <f t="array" ref="K314">INDEX(J314:J791,MATCH(1,INDEX((J314:J791&lt;&gt;"")*(J314:J791&lt;&gt;J314),0),0))</f>
        <v>324</v>
      </c>
      <c r="L314" s="1" t="s">
        <v>945</v>
      </c>
    </row>
    <row r="315" spans="1:24" x14ac:dyDescent="0.25">
      <c r="A315">
        <v>12</v>
      </c>
      <c r="B315" t="b">
        <f t="shared" si="28"/>
        <v>0</v>
      </c>
      <c r="C315" t="b">
        <f t="shared" si="29"/>
        <v>0</v>
      </c>
      <c r="D315" t="b">
        <f t="shared" si="30"/>
        <v>0</v>
      </c>
      <c r="E315" t="str">
        <f t="shared" si="31"/>
        <v>$L$302:T$324</v>
      </c>
      <c r="F315" t="str" cm="1">
        <f t="array" aca="1" ref="F315" ca="1">IFERROR(IF(B315,INDEX(INDIRECT(E315),ROWS(INDIRECT(E315)),2),""),"")</f>
        <v/>
      </c>
      <c r="G315" t="str">
        <f t="shared" ca="1" si="33"/>
        <v>cn(msn) ln</v>
      </c>
      <c r="H315" t="str">
        <f t="shared" ca="1" si="34"/>
        <v/>
      </c>
      <c r="J315">
        <f t="shared" si="32"/>
        <v>302</v>
      </c>
      <c r="K315" cm="1">
        <f t="array" ref="K315">INDEX(J315:J791,MATCH(1,INDEX((J315:J791&lt;&gt;"")*(J315:J791&lt;&gt;J315),0),0))</f>
        <v>324</v>
      </c>
      <c r="X315" t="e">
        <v>#N/A</v>
      </c>
    </row>
    <row r="316" spans="1:24" x14ac:dyDescent="0.25">
      <c r="A316">
        <v>12</v>
      </c>
      <c r="B316" t="b">
        <f t="shared" si="28"/>
        <v>0</v>
      </c>
      <c r="C316" t="b">
        <f t="shared" si="29"/>
        <v>0</v>
      </c>
      <c r="D316" t="b">
        <f t="shared" si="30"/>
        <v>0</v>
      </c>
      <c r="E316" t="str">
        <f t="shared" si="31"/>
        <v>$L$302:T$324</v>
      </c>
      <c r="F316" t="str" cm="1">
        <f t="array" aca="1" ref="F316" ca="1">IFERROR(IF(B316,INDEX(INDIRECT(E316),ROWS(INDIRECT(E316)),2),""),"")</f>
        <v/>
      </c>
      <c r="G316" t="str">
        <f t="shared" ca="1" si="33"/>
        <v>cn(msn) ln</v>
      </c>
      <c r="H316" t="str">
        <f t="shared" ca="1" si="34"/>
        <v/>
      </c>
      <c r="J316">
        <f t="shared" si="32"/>
        <v>302</v>
      </c>
      <c r="K316" cm="1">
        <f t="array" ref="K316">INDEX(J316:J791,MATCH(1,INDEX((J316:J791&lt;&gt;"")*(J316:J791&lt;&gt;J316),0),0))</f>
        <v>324</v>
      </c>
      <c r="L316" s="1" t="s">
        <v>5679</v>
      </c>
    </row>
    <row r="317" spans="1:24" x14ac:dyDescent="0.25">
      <c r="A317">
        <v>12</v>
      </c>
      <c r="B317" t="b">
        <f t="shared" si="28"/>
        <v>0</v>
      </c>
      <c r="C317" t="b">
        <f t="shared" si="29"/>
        <v>0</v>
      </c>
      <c r="D317" t="b">
        <f t="shared" si="30"/>
        <v>0</v>
      </c>
      <c r="E317" t="str">
        <f t="shared" si="31"/>
        <v>$L$302:T$324</v>
      </c>
      <c r="F317" t="str" cm="1">
        <f t="array" aca="1" ref="F317" ca="1">IFERROR(IF(B317,INDEX(INDIRECT(E317),ROWS(INDIRECT(E317)),2),""),"")</f>
        <v/>
      </c>
      <c r="G317" t="str">
        <f t="shared" ca="1" si="33"/>
        <v>cn(msn) ln</v>
      </c>
      <c r="H317" t="str">
        <f t="shared" ca="1" si="34"/>
        <v/>
      </c>
      <c r="J317">
        <f t="shared" si="32"/>
        <v>302</v>
      </c>
      <c r="K317" cm="1">
        <f t="array" ref="K317">INDEX(J317:J791,MATCH(1,INDEX((J317:J791&lt;&gt;"")*(J317:J791&lt;&gt;J317),0),0))</f>
        <v>324</v>
      </c>
    </row>
    <row r="318" spans="1:24" x14ac:dyDescent="0.25">
      <c r="A318">
        <v>12</v>
      </c>
      <c r="B318" t="b">
        <f t="shared" si="28"/>
        <v>0</v>
      </c>
      <c r="C318" t="b">
        <f t="shared" si="29"/>
        <v>0</v>
      </c>
      <c r="D318" t="b">
        <f t="shared" si="30"/>
        <v>0</v>
      </c>
      <c r="E318" t="str">
        <f t="shared" si="31"/>
        <v>$L$302:T$324</v>
      </c>
      <c r="F318" t="str" cm="1">
        <f t="array" aca="1" ref="F318" ca="1">IFERROR(IF(B318,INDEX(INDIRECT(E318),ROWS(INDIRECT(E318)),2),""),"")</f>
        <v/>
      </c>
      <c r="G318" t="str">
        <f t="shared" ca="1" si="33"/>
        <v>cn(msn) ln</v>
      </c>
      <c r="H318" t="str">
        <f t="shared" ca="1" si="34"/>
        <v/>
      </c>
      <c r="J318">
        <f t="shared" si="32"/>
        <v>302</v>
      </c>
      <c r="K318" cm="1">
        <f t="array" ref="K318">INDEX(J318:J791,MATCH(1,INDEX((J318:J791&lt;&gt;"")*(J318:J791&lt;&gt;J318),0),0))</f>
        <v>324</v>
      </c>
      <c r="L318" s="1" t="s">
        <v>1</v>
      </c>
    </row>
    <row r="319" spans="1:24" x14ac:dyDescent="0.25">
      <c r="A319">
        <v>12</v>
      </c>
      <c r="B319" t="b">
        <f t="shared" si="28"/>
        <v>0</v>
      </c>
      <c r="C319" t="b">
        <f t="shared" si="29"/>
        <v>0</v>
      </c>
      <c r="D319" t="b">
        <f t="shared" si="30"/>
        <v>0</v>
      </c>
      <c r="E319" t="str">
        <f t="shared" si="31"/>
        <v>$L$302:T$324</v>
      </c>
      <c r="F319" t="str" cm="1">
        <f t="array" aca="1" ref="F319" ca="1">IFERROR(IF(B319,INDEX(INDIRECT(E319),ROWS(INDIRECT(E319)),2),""),"")</f>
        <v/>
      </c>
      <c r="G319" t="str">
        <f t="shared" ca="1" si="33"/>
        <v>cn(msn) ln</v>
      </c>
      <c r="H319" t="str">
        <f t="shared" ca="1" si="34"/>
        <v/>
      </c>
      <c r="J319">
        <f t="shared" si="32"/>
        <v>302</v>
      </c>
      <c r="K319" cm="1">
        <f t="array" ref="K319">INDEX(J319:J791,MATCH(1,INDEX((J319:J791&lt;&gt;"")*(J319:J791&lt;&gt;J319),0),0))</f>
        <v>324</v>
      </c>
    </row>
    <row r="320" spans="1:24" x14ac:dyDescent="0.25">
      <c r="A320">
        <v>12</v>
      </c>
      <c r="B320" t="b">
        <f t="shared" si="28"/>
        <v>0</v>
      </c>
      <c r="C320" t="b">
        <f t="shared" si="29"/>
        <v>0</v>
      </c>
      <c r="D320" t="b">
        <f t="shared" si="30"/>
        <v>0</v>
      </c>
      <c r="E320" t="str">
        <f t="shared" si="31"/>
        <v>$L$302:T$324</v>
      </c>
      <c r="F320" t="str" cm="1">
        <f t="array" aca="1" ref="F320" ca="1">IFERROR(IF(B320,INDEX(INDIRECT(E320),ROWS(INDIRECT(E320)),2),""),"")</f>
        <v/>
      </c>
      <c r="G320" t="str">
        <f t="shared" ca="1" si="33"/>
        <v>cn(msn) ln</v>
      </c>
      <c r="H320" t="str">
        <f t="shared" ca="1" si="34"/>
        <v/>
      </c>
      <c r="J320">
        <f t="shared" si="32"/>
        <v>302</v>
      </c>
      <c r="K320" cm="1">
        <f t="array" ref="K320">INDEX(J320:J791,MATCH(1,INDEX((J320:J791&lt;&gt;"")*(J320:J791&lt;&gt;J320),0),0))</f>
        <v>324</v>
      </c>
      <c r="L320" s="1" t="s">
        <v>5276</v>
      </c>
    </row>
    <row r="321" spans="1:24" x14ac:dyDescent="0.25">
      <c r="A321">
        <v>12</v>
      </c>
      <c r="B321" t="b">
        <f t="shared" si="28"/>
        <v>0</v>
      </c>
      <c r="C321" t="b">
        <f t="shared" si="29"/>
        <v>0</v>
      </c>
      <c r="D321" t="b">
        <f t="shared" si="30"/>
        <v>0</v>
      </c>
      <c r="E321" t="str">
        <f t="shared" si="31"/>
        <v>$L$302:T$324</v>
      </c>
      <c r="F321" t="str" cm="1">
        <f t="array" aca="1" ref="F321" ca="1">IFERROR(IF(B321,INDEX(INDIRECT(E321),ROWS(INDIRECT(E321)),2),""),"")</f>
        <v/>
      </c>
      <c r="G321" t="str">
        <f t="shared" ca="1" si="33"/>
        <v>cn(msn) ln</v>
      </c>
      <c r="H321" t="str">
        <f t="shared" ca="1" si="34"/>
        <v/>
      </c>
      <c r="J321">
        <f t="shared" si="32"/>
        <v>302</v>
      </c>
      <c r="K321" cm="1">
        <f t="array" ref="K321">INDEX(J321:J791,MATCH(1,INDEX((J321:J791&lt;&gt;"")*(J321:J791&lt;&gt;J321),0),0))</f>
        <v>324</v>
      </c>
      <c r="L321" s="1" t="s">
        <v>5</v>
      </c>
    </row>
    <row r="322" spans="1:24" x14ac:dyDescent="0.25">
      <c r="A322">
        <v>12</v>
      </c>
      <c r="B322" t="b">
        <f t="shared" si="28"/>
        <v>0</v>
      </c>
      <c r="C322" t="b">
        <f t="shared" si="29"/>
        <v>0</v>
      </c>
      <c r="D322" t="b">
        <f t="shared" si="30"/>
        <v>0</v>
      </c>
      <c r="E322" t="str">
        <f t="shared" si="31"/>
        <v>$L$302:T$324</v>
      </c>
      <c r="F322" t="str" cm="1">
        <f t="array" aca="1" ref="F322" ca="1">IFERROR(IF(B322,INDEX(INDIRECT(E322),ROWS(INDIRECT(E322)),2),""),"")</f>
        <v/>
      </c>
      <c r="G322" t="str">
        <f t="shared" ca="1" si="33"/>
        <v>cn(msn) ln</v>
      </c>
      <c r="H322" t="str">
        <f t="shared" ca="1" si="34"/>
        <v/>
      </c>
      <c r="J322">
        <f t="shared" si="32"/>
        <v>302</v>
      </c>
      <c r="K322" cm="1">
        <f t="array" ref="K322">INDEX(J322:J791,MATCH(1,INDEX((J322:J791&lt;&gt;"")*(J322:J791&lt;&gt;J322),0),0))</f>
        <v>324</v>
      </c>
      <c r="L322" s="1" t="s">
        <v>6</v>
      </c>
      <c r="M322" s="1" t="s">
        <v>7</v>
      </c>
      <c r="N322" s="1" t="s">
        <v>8</v>
      </c>
      <c r="O322" s="1" t="s">
        <v>9</v>
      </c>
      <c r="P322" s="1" t="s">
        <v>10</v>
      </c>
      <c r="Q322" s="1" t="s">
        <v>11</v>
      </c>
      <c r="R322" s="1" t="s">
        <v>12</v>
      </c>
      <c r="S322" s="1" t="s">
        <v>13</v>
      </c>
      <c r="T322" s="1" t="s">
        <v>14</v>
      </c>
      <c r="X322" t="e">
        <v>#N/A</v>
      </c>
    </row>
    <row r="323" spans="1:24" x14ac:dyDescent="0.25">
      <c r="A323">
        <v>12</v>
      </c>
      <c r="B323" t="b">
        <f t="shared" ref="B323:B386" si="35">AND(E323&lt;&gt;E322,LEFT(L323,LEN("registry("))&lt;&gt;"registry(")</f>
        <v>0</v>
      </c>
      <c r="C323" t="b">
        <f t="shared" ref="C323:C386" si="36">NOT(LEN(N323)=LEN(SUBSTITUTE(N323,"comment - update","")))</f>
        <v>0</v>
      </c>
      <c r="D323" t="b">
        <f t="shared" ref="D323:D386" si="37">NOT(LEN(L323)=LEN(SUBSTITUTE(L323,"modeS(24bit)","")))</f>
        <v>1</v>
      </c>
      <c r="E323" t="str">
        <f t="shared" ref="E323:E386" si="38">"$"&amp;SUBSTITUTE(ADDRESS(1,COLUMN($L$1),4),1,"")&amp;"$"&amp;J323&amp;":"&amp;SUBSTITUTE(ADDRESS(1,COLUMN($T$1),4),1,"")&amp;"$"&amp;K323</f>
        <v>$L$302:T$324</v>
      </c>
      <c r="F323" t="str" cm="1">
        <f t="array" aca="1" ref="F323" ca="1">IFERROR(IF(B323,INDEX(INDIRECT(E323),ROWS(INDIRECT(E323)),2),""),"")</f>
        <v/>
      </c>
      <c r="G323" t="str">
        <f t="shared" ca="1" si="33"/>
        <v>cn(msn) ln</v>
      </c>
      <c r="H323" t="str">
        <f t="shared" ca="1" si="34"/>
        <v/>
      </c>
      <c r="J323">
        <f t="shared" ref="J323:J386" si="39">IF(C322,ROW(C323),IF(D322,ROW(C323),J322))</f>
        <v>302</v>
      </c>
      <c r="K323" cm="1">
        <f t="array" ref="K323">INDEX(J323:J791,MATCH(1,INDEX((J323:J791&lt;&gt;"")*(J323:J791&lt;&gt;J323),0),0))</f>
        <v>324</v>
      </c>
      <c r="L323" s="1" t="s">
        <v>15</v>
      </c>
    </row>
    <row r="324" spans="1:24" x14ac:dyDescent="0.25">
      <c r="A324">
        <v>12</v>
      </c>
      <c r="B324" t="b">
        <f t="shared" si="35"/>
        <v>1</v>
      </c>
      <c r="C324" t="b">
        <f t="shared" si="36"/>
        <v>0</v>
      </c>
      <c r="D324" t="b">
        <f t="shared" si="37"/>
        <v>0</v>
      </c>
      <c r="E324" t="str">
        <f t="shared" si="38"/>
        <v>$L$324:T$329</v>
      </c>
      <c r="F324" t="str" cm="1">
        <f t="array" aca="1" ref="F324" ca="1">IFERROR(IF(B324,INDEX(INDIRECT(E324),ROWS(INDIRECT(E324)),2),""),"")</f>
        <v xml:space="preserve">IAI 1125 Astra </v>
      </c>
      <c r="G324" t="str">
        <f t="shared" ca="1" si="33"/>
        <v>rg 12/10/13 Further Llc New Braunfels TX</v>
      </c>
      <c r="H324" t="str">
        <f t="shared" ca="1" si="34"/>
        <v/>
      </c>
      <c r="J324">
        <f t="shared" si="39"/>
        <v>324</v>
      </c>
      <c r="K324" cm="1">
        <f t="array" ref="K324">INDEX(J324:J791,MATCH(1,INDEX((J324:J791&lt;&gt;"")*(J324:J791&lt;&gt;J324),0),0))</f>
        <v>329</v>
      </c>
      <c r="L324" s="1" t="s">
        <v>5680</v>
      </c>
      <c r="M324" s="1" t="s">
        <v>5278</v>
      </c>
      <c r="N324" s="1" t="s">
        <v>5681</v>
      </c>
      <c r="P324" s="1" t="s">
        <v>5682</v>
      </c>
      <c r="S324" s="1" t="s">
        <v>5547</v>
      </c>
    </row>
    <row r="325" spans="1:24" x14ac:dyDescent="0.25">
      <c r="A325">
        <v>12</v>
      </c>
      <c r="B325" t="b">
        <f t="shared" si="35"/>
        <v>0</v>
      </c>
      <c r="C325" t="b">
        <f t="shared" si="36"/>
        <v>0</v>
      </c>
      <c r="D325" t="b">
        <f t="shared" si="37"/>
        <v>0</v>
      </c>
      <c r="E325" t="str">
        <f t="shared" si="38"/>
        <v>$L$324:T$329</v>
      </c>
      <c r="F325" t="str" cm="1">
        <f t="array" aca="1" ref="F325" ca="1">IFERROR(IF(B325,INDEX(INDIRECT(E325),ROWS(INDIRECT(E325)),2),""),"")</f>
        <v/>
      </c>
      <c r="G325" t="str">
        <f t="shared" ca="1" si="33"/>
        <v>rg 12/10/13 Further Llc New Braunfels TX</v>
      </c>
      <c r="H325" t="str">
        <f t="shared" ca="1" si="34"/>
        <v/>
      </c>
      <c r="J325">
        <f t="shared" si="39"/>
        <v>324</v>
      </c>
      <c r="K325" cm="1">
        <f t="array" ref="K325">INDEX(J325:J791,MATCH(1,INDEX((J325:J791&lt;&gt;"")*(J325:J791&lt;&gt;J325),0),0))</f>
        <v>329</v>
      </c>
      <c r="L325" s="1" t="s">
        <v>5683</v>
      </c>
      <c r="M325" s="1" t="s">
        <v>3411</v>
      </c>
    </row>
    <row r="326" spans="1:24" x14ac:dyDescent="0.25">
      <c r="A326">
        <v>12</v>
      </c>
      <c r="B326" t="b">
        <f t="shared" si="35"/>
        <v>0</v>
      </c>
      <c r="C326" t="b">
        <f t="shared" si="36"/>
        <v>0</v>
      </c>
      <c r="D326" t="b">
        <f t="shared" si="37"/>
        <v>0</v>
      </c>
      <c r="E326" t="str">
        <f t="shared" si="38"/>
        <v>$L$324:T$329</v>
      </c>
      <c r="F326" t="str" cm="1">
        <f t="array" aca="1" ref="F326" ca="1">IFERROR(IF(B326,INDEX(INDIRECT(E326),ROWS(INDIRECT(E326)),2),""),"")</f>
        <v/>
      </c>
      <c r="G326" t="str">
        <f t="shared" ca="1" si="33"/>
        <v>rg 12/10/13 Further Llc New Braunfels TX</v>
      </c>
      <c r="H326" t="str">
        <f t="shared" ca="1" si="34"/>
        <v/>
      </c>
      <c r="J326">
        <f t="shared" si="39"/>
        <v>324</v>
      </c>
      <c r="K326" cm="1">
        <f t="array" ref="K326">INDEX(J326:J791,MATCH(1,INDEX((J326:J791&lt;&gt;"")*(J326:J791&lt;&gt;J326),0),0))</f>
        <v>329</v>
      </c>
      <c r="L326" s="1" t="s">
        <v>5684</v>
      </c>
      <c r="M326" s="1" t="s">
        <v>5685</v>
      </c>
    </row>
    <row r="327" spans="1:24" x14ac:dyDescent="0.25">
      <c r="A327">
        <v>12</v>
      </c>
      <c r="B327" t="b">
        <f t="shared" si="35"/>
        <v>0</v>
      </c>
      <c r="C327" t="b">
        <f t="shared" si="36"/>
        <v>0</v>
      </c>
      <c r="D327" t="b">
        <f t="shared" si="37"/>
        <v>0</v>
      </c>
      <c r="E327" t="str">
        <f t="shared" si="38"/>
        <v>$L$324:T$329</v>
      </c>
      <c r="F327" t="str" cm="1">
        <f t="array" aca="1" ref="F327" ca="1">IFERROR(IF(B327,INDEX(INDIRECT(E327),ROWS(INDIRECT(E327)),2),""),"")</f>
        <v/>
      </c>
      <c r="G327" t="str">
        <f t="shared" ca="1" si="33"/>
        <v>rg 12/10/13 Further Llc New Braunfels TX</v>
      </c>
      <c r="H327" t="str">
        <f t="shared" ca="1" si="34"/>
        <v/>
      </c>
      <c r="J327">
        <f t="shared" si="39"/>
        <v>324</v>
      </c>
      <c r="K327" cm="1">
        <f t="array" ref="K327">INDEX(J327:J791,MATCH(1,INDEX((J327:J791&lt;&gt;"")*(J327:J791&lt;&gt;J327),0),0))</f>
        <v>329</v>
      </c>
      <c r="L327" s="1" t="s">
        <v>5686</v>
      </c>
      <c r="M327" s="1" t="s">
        <v>5687</v>
      </c>
    </row>
    <row r="328" spans="1:24" x14ac:dyDescent="0.25">
      <c r="A328">
        <v>12</v>
      </c>
      <c r="B328" t="b">
        <f t="shared" si="35"/>
        <v>0</v>
      </c>
      <c r="C328" t="b">
        <f t="shared" si="36"/>
        <v>1</v>
      </c>
      <c r="D328" t="b">
        <f t="shared" si="37"/>
        <v>0</v>
      </c>
      <c r="E328" t="str">
        <f t="shared" si="38"/>
        <v>$L$324:T$329</v>
      </c>
      <c r="F328" t="str" cm="1">
        <f t="array" aca="1" ref="F328" ca="1">IFERROR(IF(B328,INDEX(INDIRECT(E328),ROWS(INDIRECT(E328)),2),""),"")</f>
        <v/>
      </c>
      <c r="G328" t="str">
        <f t="shared" ca="1" si="33"/>
        <v>rg 12/10/13 Further Llc New Braunfels TX</v>
      </c>
      <c r="H328" t="str">
        <f t="shared" ca="1" si="34"/>
        <v/>
      </c>
      <c r="J328">
        <f t="shared" si="39"/>
        <v>324</v>
      </c>
      <c r="K328" cm="1">
        <f t="array" ref="K328">INDEX(J328:J791,MATCH(1,INDEX((J328:J791&lt;&gt;"")*(J328:J791&lt;&gt;J328),0),0))</f>
        <v>329</v>
      </c>
      <c r="M328" s="1" t="s">
        <v>26</v>
      </c>
      <c r="N328" s="1" t="s">
        <v>27</v>
      </c>
    </row>
    <row r="329" spans="1:24" x14ac:dyDescent="0.25">
      <c r="A329">
        <v>12</v>
      </c>
      <c r="B329" t="b">
        <f t="shared" si="35"/>
        <v>1</v>
      </c>
      <c r="C329" t="b">
        <f t="shared" si="36"/>
        <v>0</v>
      </c>
      <c r="D329" t="b">
        <f t="shared" si="37"/>
        <v>0</v>
      </c>
      <c r="E329" t="str">
        <f t="shared" si="38"/>
        <v>$L$329:T$334</v>
      </c>
      <c r="F329" t="str" cm="1">
        <f t="array" aca="1" ref="F329" ca="1">IFERROR(IF(B329,INDEX(INDIRECT(E329),ROWS(INDIRECT(E329)),2),""),"")</f>
        <v xml:space="preserve">IAI 1125 Astra </v>
      </c>
      <c r="G329" t="str">
        <f t="shared" ca="1" si="33"/>
        <v>rg 11/7/12 World Jet of Delaware Inc. Wilmington DE</v>
      </c>
      <c r="H329" t="str">
        <f t="shared" ca="1" si="34"/>
        <v/>
      </c>
      <c r="J329">
        <f t="shared" si="39"/>
        <v>329</v>
      </c>
      <c r="K329" cm="1">
        <f t="array" ref="K329">INDEX(J329:J791,MATCH(1,INDEX((J329:J791&lt;&gt;"")*(J329:J791&lt;&gt;J329),0),0))</f>
        <v>334</v>
      </c>
      <c r="L329" s="1" t="s">
        <v>5688</v>
      </c>
      <c r="M329" s="1" t="s">
        <v>5278</v>
      </c>
      <c r="N329" s="1" t="s">
        <v>5689</v>
      </c>
      <c r="P329" s="1" t="s">
        <v>5478</v>
      </c>
      <c r="S329" s="1" t="s">
        <v>5690</v>
      </c>
      <c r="X329" t="e">
        <v>#N/A</v>
      </c>
    </row>
    <row r="330" spans="1:24" x14ac:dyDescent="0.25">
      <c r="A330">
        <v>12</v>
      </c>
      <c r="B330" t="b">
        <f t="shared" si="35"/>
        <v>0</v>
      </c>
      <c r="C330" t="b">
        <f t="shared" si="36"/>
        <v>0</v>
      </c>
      <c r="D330" t="b">
        <f t="shared" si="37"/>
        <v>0</v>
      </c>
      <c r="E330" t="str">
        <f t="shared" si="38"/>
        <v>$L$329:T$334</v>
      </c>
      <c r="F330" t="str" cm="1">
        <f t="array" aca="1" ref="F330" ca="1">IFERROR(IF(B330,INDEX(INDIRECT(E330),ROWS(INDIRECT(E330)),2),""),"")</f>
        <v/>
      </c>
      <c r="G330" t="str">
        <f t="shared" ca="1" si="33"/>
        <v>rg 11/7/12 World Jet of Delaware Inc. Wilmington DE</v>
      </c>
      <c r="H330" t="str">
        <f t="shared" ca="1" si="34"/>
        <v/>
      </c>
      <c r="J330">
        <f t="shared" si="39"/>
        <v>329</v>
      </c>
      <c r="K330" cm="1">
        <f t="array" ref="K330">INDEX(J330:J791,MATCH(1,INDEX((J330:J791&lt;&gt;"")*(J330:J791&lt;&gt;J330),0),0))</f>
        <v>334</v>
      </c>
      <c r="L330" s="1" t="s">
        <v>5691</v>
      </c>
      <c r="M330" s="1" t="s">
        <v>3404</v>
      </c>
    </row>
    <row r="331" spans="1:24" x14ac:dyDescent="0.25">
      <c r="A331">
        <v>12</v>
      </c>
      <c r="B331" t="b">
        <f t="shared" si="35"/>
        <v>0</v>
      </c>
      <c r="C331" t="b">
        <f t="shared" si="36"/>
        <v>0</v>
      </c>
      <c r="D331" t="b">
        <f t="shared" si="37"/>
        <v>0</v>
      </c>
      <c r="E331" t="str">
        <f t="shared" si="38"/>
        <v>$L$329:T$334</v>
      </c>
      <c r="F331" t="str" cm="1">
        <f t="array" aca="1" ref="F331" ca="1">IFERROR(IF(B331,INDEX(INDIRECT(E331),ROWS(INDIRECT(E331)),2),""),"")</f>
        <v/>
      </c>
      <c r="G331" t="str">
        <f t="shared" ca="1" si="33"/>
        <v>rg 11/7/12 World Jet of Delaware Inc. Wilmington DE</v>
      </c>
      <c r="H331" t="str">
        <f t="shared" ca="1" si="34"/>
        <v/>
      </c>
      <c r="J331">
        <f t="shared" si="39"/>
        <v>329</v>
      </c>
      <c r="K331" cm="1">
        <f t="array" ref="K331">INDEX(J331:J791,MATCH(1,INDEX((J331:J791&lt;&gt;"")*(J331:J791&lt;&gt;J331),0),0))</f>
        <v>334</v>
      </c>
      <c r="L331" s="1" t="s">
        <v>5692</v>
      </c>
      <c r="M331" s="1" t="s">
        <v>5693</v>
      </c>
      <c r="P331" s="1" t="s">
        <v>5694</v>
      </c>
    </row>
    <row r="332" spans="1:24" x14ac:dyDescent="0.25">
      <c r="A332">
        <v>12</v>
      </c>
      <c r="B332" t="b">
        <f t="shared" si="35"/>
        <v>0</v>
      </c>
      <c r="C332" t="b">
        <f t="shared" si="36"/>
        <v>0</v>
      </c>
      <c r="D332" t="b">
        <f t="shared" si="37"/>
        <v>0</v>
      </c>
      <c r="E332" t="str">
        <f t="shared" si="38"/>
        <v>$L$329:T$334</v>
      </c>
      <c r="F332" t="str" cm="1">
        <f t="array" aca="1" ref="F332" ca="1">IFERROR(IF(B332,INDEX(INDIRECT(E332),ROWS(INDIRECT(E332)),2),""),"")</f>
        <v/>
      </c>
      <c r="G332" t="str">
        <f t="shared" ca="1" si="33"/>
        <v>rg 11/7/12 World Jet of Delaware Inc. Wilmington DE</v>
      </c>
      <c r="H332" t="str">
        <f t="shared" ca="1" si="34"/>
        <v/>
      </c>
      <c r="J332">
        <f t="shared" si="39"/>
        <v>329</v>
      </c>
      <c r="K332" cm="1">
        <f t="array" ref="K332">INDEX(J332:J791,MATCH(1,INDEX((J332:J791&lt;&gt;"")*(J332:J791&lt;&gt;J332),0),0))</f>
        <v>334</v>
      </c>
      <c r="L332" s="1" t="s">
        <v>5695</v>
      </c>
      <c r="M332" s="1" t="s">
        <v>5696</v>
      </c>
    </row>
    <row r="333" spans="1:24" x14ac:dyDescent="0.25">
      <c r="A333">
        <v>12</v>
      </c>
      <c r="B333" t="b">
        <f t="shared" si="35"/>
        <v>0</v>
      </c>
      <c r="C333" t="b">
        <f t="shared" si="36"/>
        <v>1</v>
      </c>
      <c r="D333" t="b">
        <f t="shared" si="37"/>
        <v>0</v>
      </c>
      <c r="E333" t="str">
        <f t="shared" si="38"/>
        <v>$L$329:T$334</v>
      </c>
      <c r="F333" t="str" cm="1">
        <f t="array" aca="1" ref="F333" ca="1">IFERROR(IF(B333,INDEX(INDIRECT(E333),ROWS(INDIRECT(E333)),2),""),"")</f>
        <v/>
      </c>
      <c r="G333" t="str">
        <f t="shared" ca="1" si="33"/>
        <v>rg 11/7/12 World Jet of Delaware Inc. Wilmington DE</v>
      </c>
      <c r="H333" t="str">
        <f t="shared" ca="1" si="34"/>
        <v/>
      </c>
      <c r="J333">
        <f t="shared" si="39"/>
        <v>329</v>
      </c>
      <c r="K333" cm="1">
        <f t="array" ref="K333">INDEX(J333:J791,MATCH(1,INDEX((J333:J791&lt;&gt;"")*(J333:J791&lt;&gt;J333),0),0))</f>
        <v>334</v>
      </c>
      <c r="M333" s="1" t="s">
        <v>26</v>
      </c>
      <c r="N333" s="1" t="s">
        <v>27</v>
      </c>
      <c r="X333" t="e">
        <v>#N/A</v>
      </c>
    </row>
    <row r="334" spans="1:24" x14ac:dyDescent="0.25">
      <c r="A334">
        <v>12</v>
      </c>
      <c r="B334" t="b">
        <f t="shared" si="35"/>
        <v>1</v>
      </c>
      <c r="C334" t="b">
        <f t="shared" si="36"/>
        <v>0</v>
      </c>
      <c r="D334" t="b">
        <f t="shared" si="37"/>
        <v>0</v>
      </c>
      <c r="E334" t="str">
        <f t="shared" si="38"/>
        <v>$L$334:T$343</v>
      </c>
      <c r="F334" t="str" cm="1">
        <f t="array" aca="1" ref="F334" ca="1">IFERROR(IF(B334,INDEX(INDIRECT(E334),ROWS(INDIRECT(E334)),2),""),"")</f>
        <v xml:space="preserve">IAI 1125 Astra </v>
      </c>
      <c r="G334" t="str">
        <f t="shared" ref="G334:G397" ca="1" si="40">INDEX(INDIRECT(E334),2,1)</f>
        <v>AG986 LLC bought 6/1/18, rrg 11/2/18. Operated by Executive Aviation Group until 2020</v>
      </c>
      <c r="H334" t="str">
        <f t="shared" ref="H334:H397" ca="1" si="41">IF(LEN(INDEX(INDIRECT(E334),1,7))=0,"",INDEX(INDIRECT(E334),1,7))</f>
        <v/>
      </c>
      <c r="J334">
        <f t="shared" si="39"/>
        <v>334</v>
      </c>
      <c r="K334" cm="1">
        <f t="array" ref="K334">INDEX(J334:J791,MATCH(1,INDEX((J334:J791&lt;&gt;"")*(J334:J791&lt;&gt;J334),0),0))</f>
        <v>343</v>
      </c>
      <c r="L334" s="1" t="s">
        <v>5697</v>
      </c>
      <c r="M334" s="1" t="s">
        <v>5278</v>
      </c>
      <c r="N334" s="1" t="s">
        <v>5698</v>
      </c>
      <c r="P334" s="1" t="s">
        <v>51</v>
      </c>
      <c r="S334" s="1" t="s">
        <v>5690</v>
      </c>
    </row>
    <row r="335" spans="1:24" x14ac:dyDescent="0.25">
      <c r="A335">
        <v>12</v>
      </c>
      <c r="B335" t="b">
        <f t="shared" si="35"/>
        <v>0</v>
      </c>
      <c r="C335" t="b">
        <f t="shared" si="36"/>
        <v>0</v>
      </c>
      <c r="D335" t="b">
        <f t="shared" si="37"/>
        <v>0</v>
      </c>
      <c r="E335" t="str">
        <f t="shared" si="38"/>
        <v>$L$334:T$343</v>
      </c>
      <c r="F335" t="str" cm="1">
        <f t="array" aca="1" ref="F335" ca="1">IFERROR(IF(B335,INDEX(INDIRECT(E335),ROWS(INDIRECT(E335)),2),""),"")</f>
        <v/>
      </c>
      <c r="G335" t="str">
        <f t="shared" ca="1" si="40"/>
        <v>AG986 LLC bought 6/1/18, rrg 11/2/18. Operated by Executive Aviation Group until 2020</v>
      </c>
      <c r="H335" t="str">
        <f t="shared" ca="1" si="41"/>
        <v/>
      </c>
      <c r="J335">
        <f t="shared" si="39"/>
        <v>334</v>
      </c>
      <c r="K335" cm="1">
        <f t="array" ref="K335">INDEX(J335:J791,MATCH(1,INDEX((J335:J791&lt;&gt;"")*(J335:J791&lt;&gt;J335),0),0))</f>
        <v>343</v>
      </c>
      <c r="L335" s="1" t="s">
        <v>5699</v>
      </c>
      <c r="M335" s="1" t="s">
        <v>3544</v>
      </c>
    </row>
    <row r="336" spans="1:24" x14ac:dyDescent="0.25">
      <c r="A336">
        <v>12</v>
      </c>
      <c r="B336" t="b">
        <f t="shared" si="35"/>
        <v>0</v>
      </c>
      <c r="C336" t="b">
        <f t="shared" si="36"/>
        <v>0</v>
      </c>
      <c r="D336" t="b">
        <f t="shared" si="37"/>
        <v>0</v>
      </c>
      <c r="E336" t="str">
        <f t="shared" si="38"/>
        <v>$L$334:T$343</v>
      </c>
      <c r="F336" t="str" cm="1">
        <f t="array" aca="1" ref="F336" ca="1">IFERROR(IF(B336,INDEX(INDIRECT(E336),ROWS(INDIRECT(E336)),2),""),"")</f>
        <v/>
      </c>
      <c r="G336" t="str">
        <f t="shared" ca="1" si="40"/>
        <v>AG986 LLC bought 6/1/18, rrg 11/2/18. Operated by Executive Aviation Group until 2020</v>
      </c>
      <c r="H336" t="str">
        <f t="shared" ca="1" si="41"/>
        <v/>
      </c>
      <c r="J336">
        <f t="shared" si="39"/>
        <v>334</v>
      </c>
      <c r="K336" cm="1">
        <f t="array" ref="K336">INDEX(J336:J791,MATCH(1,INDEX((J336:J791&lt;&gt;"")*(J336:J791&lt;&gt;J336),0),0))</f>
        <v>343</v>
      </c>
      <c r="L336" s="1" t="s">
        <v>5700</v>
      </c>
      <c r="M336" s="1" t="s">
        <v>5701</v>
      </c>
    </row>
    <row r="337" spans="1:24" x14ac:dyDescent="0.25">
      <c r="A337">
        <v>12</v>
      </c>
      <c r="B337" t="b">
        <f t="shared" si="35"/>
        <v>0</v>
      </c>
      <c r="C337" t="b">
        <f t="shared" si="36"/>
        <v>0</v>
      </c>
      <c r="D337" t="b">
        <f t="shared" si="37"/>
        <v>0</v>
      </c>
      <c r="E337" t="str">
        <f t="shared" si="38"/>
        <v>$L$334:T$343</v>
      </c>
      <c r="F337" t="str" cm="1">
        <f t="array" aca="1" ref="F337" ca="1">IFERROR(IF(B337,INDEX(INDIRECT(E337),ROWS(INDIRECT(E337)),2),""),"")</f>
        <v/>
      </c>
      <c r="G337" t="str">
        <f t="shared" ca="1" si="40"/>
        <v>AG986 LLC bought 6/1/18, rrg 11/2/18. Operated by Executive Aviation Group until 2020</v>
      </c>
      <c r="H337" t="str">
        <f t="shared" ca="1" si="41"/>
        <v/>
      </c>
      <c r="J337">
        <f t="shared" si="39"/>
        <v>334</v>
      </c>
      <c r="K337" cm="1">
        <f t="array" ref="K337">INDEX(J337:J791,MATCH(1,INDEX((J337:J791&lt;&gt;"")*(J337:J791&lt;&gt;J337),0),0))</f>
        <v>343</v>
      </c>
      <c r="L337" s="1" t="s">
        <v>5700</v>
      </c>
      <c r="M337" s="1" t="s">
        <v>5702</v>
      </c>
    </row>
    <row r="338" spans="1:24" x14ac:dyDescent="0.25">
      <c r="A338">
        <v>12</v>
      </c>
      <c r="B338" t="b">
        <f t="shared" si="35"/>
        <v>0</v>
      </c>
      <c r="C338" t="b">
        <f t="shared" si="36"/>
        <v>0</v>
      </c>
      <c r="D338" t="b">
        <f t="shared" si="37"/>
        <v>0</v>
      </c>
      <c r="E338" t="str">
        <f t="shared" si="38"/>
        <v>$L$334:T$343</v>
      </c>
      <c r="F338" t="str" cm="1">
        <f t="array" aca="1" ref="F338" ca="1">IFERROR(IF(B338,INDEX(INDIRECT(E338),ROWS(INDIRECT(E338)),2),""),"")</f>
        <v/>
      </c>
      <c r="G338" t="str">
        <f t="shared" ca="1" si="40"/>
        <v>AG986 LLC bought 6/1/18, rrg 11/2/18. Operated by Executive Aviation Group until 2020</v>
      </c>
      <c r="H338" t="str">
        <f t="shared" ca="1" si="41"/>
        <v/>
      </c>
      <c r="J338">
        <f t="shared" si="39"/>
        <v>334</v>
      </c>
      <c r="K338" cm="1">
        <f t="array" ref="K338">INDEX(J338:J791,MATCH(1,INDEX((J338:J791&lt;&gt;"")*(J338:J791&lt;&gt;J338),0),0))</f>
        <v>343</v>
      </c>
      <c r="L338" s="1" t="s">
        <v>5700</v>
      </c>
      <c r="M338" s="1" t="s">
        <v>5703</v>
      </c>
      <c r="P338" s="1" t="s">
        <v>5704</v>
      </c>
    </row>
    <row r="339" spans="1:24" x14ac:dyDescent="0.25">
      <c r="A339">
        <v>12</v>
      </c>
      <c r="B339" t="b">
        <f t="shared" si="35"/>
        <v>0</v>
      </c>
      <c r="C339" t="b">
        <f t="shared" si="36"/>
        <v>0</v>
      </c>
      <c r="D339" t="b">
        <f t="shared" si="37"/>
        <v>0</v>
      </c>
      <c r="E339" t="str">
        <f t="shared" si="38"/>
        <v>$L$334:T$343</v>
      </c>
      <c r="F339" t="str" cm="1">
        <f t="array" aca="1" ref="F339" ca="1">IFERROR(IF(B339,INDEX(INDIRECT(E339),ROWS(INDIRECT(E339)),2),""),"")</f>
        <v/>
      </c>
      <c r="G339" t="str">
        <f t="shared" ca="1" si="40"/>
        <v>AG986 LLC bought 6/1/18, rrg 11/2/18. Operated by Executive Aviation Group until 2020</v>
      </c>
      <c r="H339" t="str">
        <f t="shared" ca="1" si="41"/>
        <v/>
      </c>
      <c r="J339">
        <f t="shared" si="39"/>
        <v>334</v>
      </c>
      <c r="K339" cm="1">
        <f t="array" ref="K339">INDEX(J339:J791,MATCH(1,INDEX((J339:J791&lt;&gt;"")*(J339:J791&lt;&gt;J339),0),0))</f>
        <v>343</v>
      </c>
      <c r="L339" s="1" t="s">
        <v>5705</v>
      </c>
      <c r="M339" s="1" t="s">
        <v>5706</v>
      </c>
      <c r="P339" s="1" t="s">
        <v>5704</v>
      </c>
    </row>
    <row r="340" spans="1:24" x14ac:dyDescent="0.25">
      <c r="A340">
        <v>12</v>
      </c>
      <c r="B340" t="b">
        <f t="shared" si="35"/>
        <v>0</v>
      </c>
      <c r="C340" t="b">
        <f t="shared" si="36"/>
        <v>0</v>
      </c>
      <c r="D340" t="b">
        <f t="shared" si="37"/>
        <v>0</v>
      </c>
      <c r="E340" t="str">
        <f t="shared" si="38"/>
        <v>$L$334:T$343</v>
      </c>
      <c r="F340" t="str" cm="1">
        <f t="array" aca="1" ref="F340" ca="1">IFERROR(IF(B340,INDEX(INDIRECT(E340),ROWS(INDIRECT(E340)),2),""),"")</f>
        <v/>
      </c>
      <c r="G340" t="str">
        <f t="shared" ca="1" si="40"/>
        <v>AG986 LLC bought 6/1/18, rrg 11/2/18. Operated by Executive Aviation Group until 2020</v>
      </c>
      <c r="H340" t="str">
        <f t="shared" ca="1" si="41"/>
        <v/>
      </c>
      <c r="J340">
        <f t="shared" si="39"/>
        <v>334</v>
      </c>
      <c r="K340" cm="1">
        <f t="array" ref="K340">INDEX(J340:J791,MATCH(1,INDEX((J340:J791&lt;&gt;"")*(J340:J791&lt;&gt;J340),0),0))</f>
        <v>343</v>
      </c>
      <c r="L340" s="1" t="s">
        <v>5707</v>
      </c>
      <c r="M340" s="1" t="s">
        <v>5708</v>
      </c>
    </row>
    <row r="341" spans="1:24" x14ac:dyDescent="0.25">
      <c r="A341">
        <v>12</v>
      </c>
      <c r="B341" t="b">
        <f t="shared" si="35"/>
        <v>0</v>
      </c>
      <c r="C341" t="b">
        <f t="shared" si="36"/>
        <v>0</v>
      </c>
      <c r="D341" t="b">
        <f t="shared" si="37"/>
        <v>0</v>
      </c>
      <c r="E341" t="str">
        <f t="shared" si="38"/>
        <v>$L$334:T$343</v>
      </c>
      <c r="F341" t="str" cm="1">
        <f t="array" aca="1" ref="F341" ca="1">IFERROR(IF(B341,INDEX(INDIRECT(E341),ROWS(INDIRECT(E341)),2),""),"")</f>
        <v/>
      </c>
      <c r="G341" t="str">
        <f t="shared" ca="1" si="40"/>
        <v>AG986 LLC bought 6/1/18, rrg 11/2/18. Operated by Executive Aviation Group until 2020</v>
      </c>
      <c r="H341" t="str">
        <f t="shared" ca="1" si="41"/>
        <v/>
      </c>
      <c r="J341">
        <f t="shared" si="39"/>
        <v>334</v>
      </c>
      <c r="K341" cm="1">
        <f t="array" ref="K341">INDEX(J341:J791,MATCH(1,INDEX((J341:J791&lt;&gt;"")*(J341:J791&lt;&gt;J341),0),0))</f>
        <v>343</v>
      </c>
      <c r="L341" s="1" t="s">
        <v>5709</v>
      </c>
      <c r="M341" s="1" t="s">
        <v>5710</v>
      </c>
    </row>
    <row r="342" spans="1:24" x14ac:dyDescent="0.25">
      <c r="A342">
        <v>12</v>
      </c>
      <c r="B342" t="b">
        <f t="shared" si="35"/>
        <v>0</v>
      </c>
      <c r="C342" t="b">
        <f t="shared" si="36"/>
        <v>1</v>
      </c>
      <c r="D342" t="b">
        <f t="shared" si="37"/>
        <v>0</v>
      </c>
      <c r="E342" t="str">
        <f t="shared" si="38"/>
        <v>$L$334:T$343</v>
      </c>
      <c r="F342" t="str" cm="1">
        <f t="array" aca="1" ref="F342" ca="1">IFERROR(IF(B342,INDEX(INDIRECT(E342),ROWS(INDIRECT(E342)),2),""),"")</f>
        <v/>
      </c>
      <c r="G342" t="str">
        <f t="shared" ca="1" si="40"/>
        <v>AG986 LLC bought 6/1/18, rrg 11/2/18. Operated by Executive Aviation Group until 2020</v>
      </c>
      <c r="H342" t="str">
        <f t="shared" ca="1" si="41"/>
        <v/>
      </c>
      <c r="J342">
        <f t="shared" si="39"/>
        <v>334</v>
      </c>
      <c r="K342" cm="1">
        <f t="array" ref="K342">INDEX(J342:J791,MATCH(1,INDEX((J342:J791&lt;&gt;"")*(J342:J791&lt;&gt;J342),0),0))</f>
        <v>343</v>
      </c>
      <c r="M342" s="1" t="s">
        <v>26</v>
      </c>
      <c r="N342" s="1" t="s">
        <v>27</v>
      </c>
    </row>
    <row r="343" spans="1:24" x14ac:dyDescent="0.25">
      <c r="A343">
        <v>12</v>
      </c>
      <c r="B343" t="b">
        <f t="shared" si="35"/>
        <v>1</v>
      </c>
      <c r="C343" t="b">
        <f t="shared" si="36"/>
        <v>0</v>
      </c>
      <c r="D343" t="b">
        <f t="shared" si="37"/>
        <v>0</v>
      </c>
      <c r="E343" t="str">
        <f t="shared" si="38"/>
        <v>$L$343:T$354</v>
      </c>
      <c r="F343" t="str" cm="1">
        <f t="array" aca="1" ref="F343" ca="1">IFERROR(IF(B343,INDEX(INDIRECT(E343),ROWS(INDIRECT(E343)),2),""),"")</f>
        <v xml:space="preserve">IAI 1125 Astra </v>
      </c>
      <c r="G343" t="str">
        <f t="shared" ca="1" si="40"/>
        <v>World of Faith Christian Center Church, Southfield MI bought 7/22/21</v>
      </c>
      <c r="H343" t="str">
        <f t="shared" ca="1" si="41"/>
        <v/>
      </c>
      <c r="J343">
        <f t="shared" si="39"/>
        <v>343</v>
      </c>
      <c r="K343" cm="1">
        <f t="array" ref="K343">INDEX(J343:J791,MATCH(1,INDEX((J343:J791&lt;&gt;"")*(J343:J791&lt;&gt;J343),0),0))</f>
        <v>354</v>
      </c>
      <c r="L343" s="1" t="s">
        <v>5711</v>
      </c>
      <c r="M343" s="1" t="s">
        <v>5278</v>
      </c>
      <c r="N343" s="1" t="s">
        <v>5712</v>
      </c>
      <c r="P343" s="1" t="s">
        <v>51</v>
      </c>
      <c r="S343" s="1" t="s">
        <v>5690</v>
      </c>
    </row>
    <row r="344" spans="1:24" x14ac:dyDescent="0.25">
      <c r="A344">
        <v>12</v>
      </c>
      <c r="B344" t="b">
        <f t="shared" si="35"/>
        <v>0</v>
      </c>
      <c r="C344" t="b">
        <f t="shared" si="36"/>
        <v>0</v>
      </c>
      <c r="D344" t="b">
        <f t="shared" si="37"/>
        <v>0</v>
      </c>
      <c r="E344" t="str">
        <f t="shared" si="38"/>
        <v>$L$343:T$354</v>
      </c>
      <c r="F344" t="str" cm="1">
        <f t="array" aca="1" ref="F344" ca="1">IFERROR(IF(B344,INDEX(INDIRECT(E344),ROWS(INDIRECT(E344)),2),""),"")</f>
        <v/>
      </c>
      <c r="G344" t="str">
        <f t="shared" ca="1" si="40"/>
        <v>World of Faith Christian Center Church, Southfield MI bought 7/22/21</v>
      </c>
      <c r="H344" t="str">
        <f t="shared" ca="1" si="41"/>
        <v/>
      </c>
      <c r="J344">
        <f t="shared" si="39"/>
        <v>343</v>
      </c>
      <c r="K344" cm="1">
        <f t="array" ref="K344">INDEX(J344:J791,MATCH(1,INDEX((J344:J791&lt;&gt;"")*(J344:J791&lt;&gt;J344),0),0))</f>
        <v>354</v>
      </c>
      <c r="L344" s="1" t="s">
        <v>5713</v>
      </c>
      <c r="X344" t="e">
        <v>#N/A</v>
      </c>
    </row>
    <row r="345" spans="1:24" x14ac:dyDescent="0.25">
      <c r="A345">
        <v>12</v>
      </c>
      <c r="B345" t="b">
        <f t="shared" si="35"/>
        <v>0</v>
      </c>
      <c r="C345" t="b">
        <f t="shared" si="36"/>
        <v>0</v>
      </c>
      <c r="D345" t="b">
        <f t="shared" si="37"/>
        <v>0</v>
      </c>
      <c r="E345" t="str">
        <f t="shared" si="38"/>
        <v>$L$343:T$354</v>
      </c>
      <c r="F345" t="str" cm="1">
        <f t="array" aca="1" ref="F345" ca="1">IFERROR(IF(B345,INDEX(INDIRECT(E345),ROWS(INDIRECT(E345)),2),""),"")</f>
        <v/>
      </c>
      <c r="G345" t="str">
        <f t="shared" ca="1" si="40"/>
        <v>World of Faith Christian Center Church, Southfield MI bought 7/22/21</v>
      </c>
      <c r="H345" t="str">
        <f t="shared" ca="1" si="41"/>
        <v/>
      </c>
      <c r="J345">
        <f t="shared" si="39"/>
        <v>343</v>
      </c>
      <c r="K345" cm="1">
        <f t="array" ref="K345">INDEX(J345:J791,MATCH(1,INDEX((J345:J791&lt;&gt;"")*(J345:J791&lt;&gt;J345),0),0))</f>
        <v>354</v>
      </c>
      <c r="L345" s="1" t="s">
        <v>5711</v>
      </c>
      <c r="M345" s="1" t="s">
        <v>5714</v>
      </c>
    </row>
    <row r="346" spans="1:24" x14ac:dyDescent="0.25">
      <c r="A346">
        <v>12</v>
      </c>
      <c r="B346" t="b">
        <f t="shared" si="35"/>
        <v>0</v>
      </c>
      <c r="C346" t="b">
        <f t="shared" si="36"/>
        <v>0</v>
      </c>
      <c r="D346" t="b">
        <f t="shared" si="37"/>
        <v>0</v>
      </c>
      <c r="E346" t="str">
        <f t="shared" si="38"/>
        <v>$L$343:T$354</v>
      </c>
      <c r="F346" t="str" cm="1">
        <f t="array" aca="1" ref="F346" ca="1">IFERROR(IF(B346,INDEX(INDIRECT(E346),ROWS(INDIRECT(E346)),2),""),"")</f>
        <v/>
      </c>
      <c r="G346" t="str">
        <f t="shared" ca="1" si="40"/>
        <v>World of Faith Christian Center Church, Southfield MI bought 7/22/21</v>
      </c>
      <c r="H346" t="str">
        <f t="shared" ca="1" si="41"/>
        <v/>
      </c>
      <c r="J346">
        <f t="shared" si="39"/>
        <v>343</v>
      </c>
      <c r="K346" cm="1">
        <f t="array" ref="K346">INDEX(J346:J791,MATCH(1,INDEX((J346:J791&lt;&gt;"")*(J346:J791&lt;&gt;J346),0),0))</f>
        <v>354</v>
      </c>
      <c r="L346" s="1" t="s">
        <v>5711</v>
      </c>
      <c r="M346" s="1" t="s">
        <v>5715</v>
      </c>
    </row>
    <row r="347" spans="1:24" x14ac:dyDescent="0.25">
      <c r="A347">
        <v>12</v>
      </c>
      <c r="B347" t="b">
        <f t="shared" si="35"/>
        <v>0</v>
      </c>
      <c r="C347" t="b">
        <f t="shared" si="36"/>
        <v>0</v>
      </c>
      <c r="D347" t="b">
        <f t="shared" si="37"/>
        <v>0</v>
      </c>
      <c r="E347" t="str">
        <f t="shared" si="38"/>
        <v>$L$343:T$354</v>
      </c>
      <c r="F347" t="str" cm="1">
        <f t="array" aca="1" ref="F347" ca="1">IFERROR(IF(B347,INDEX(INDIRECT(E347),ROWS(INDIRECT(E347)),2),""),"")</f>
        <v/>
      </c>
      <c r="G347" t="str">
        <f t="shared" ca="1" si="40"/>
        <v>World of Faith Christian Center Church, Southfield MI bought 7/22/21</v>
      </c>
      <c r="H347" t="str">
        <f t="shared" ca="1" si="41"/>
        <v/>
      </c>
      <c r="J347">
        <f t="shared" si="39"/>
        <v>343</v>
      </c>
      <c r="K347" cm="1">
        <f t="array" ref="K347">INDEX(J347:J791,MATCH(1,INDEX((J347:J791&lt;&gt;"")*(J347:J791&lt;&gt;J347),0),0))</f>
        <v>354</v>
      </c>
      <c r="L347" s="1" t="s">
        <v>5711</v>
      </c>
      <c r="M347" s="1" t="s">
        <v>5716</v>
      </c>
    </row>
    <row r="348" spans="1:24" x14ac:dyDescent="0.25">
      <c r="A348">
        <v>12</v>
      </c>
      <c r="B348" t="b">
        <f t="shared" si="35"/>
        <v>0</v>
      </c>
      <c r="C348" t="b">
        <f t="shared" si="36"/>
        <v>0</v>
      </c>
      <c r="D348" t="b">
        <f t="shared" si="37"/>
        <v>0</v>
      </c>
      <c r="E348" t="str">
        <f t="shared" si="38"/>
        <v>$L$343:T$354</v>
      </c>
      <c r="F348" t="str" cm="1">
        <f t="array" aca="1" ref="F348" ca="1">IFERROR(IF(B348,INDEX(INDIRECT(E348),ROWS(INDIRECT(E348)),2),""),"")</f>
        <v/>
      </c>
      <c r="G348" t="str">
        <f t="shared" ca="1" si="40"/>
        <v>World of Faith Christian Center Church, Southfield MI bought 7/22/21</v>
      </c>
      <c r="H348" t="str">
        <f t="shared" ca="1" si="41"/>
        <v/>
      </c>
      <c r="J348">
        <f t="shared" si="39"/>
        <v>343</v>
      </c>
      <c r="K348" cm="1">
        <f t="array" ref="K348">INDEX(J348:J791,MATCH(1,INDEX((J348:J791&lt;&gt;"")*(J348:J791&lt;&gt;J348),0),0))</f>
        <v>354</v>
      </c>
      <c r="L348" s="1" t="s">
        <v>5717</v>
      </c>
      <c r="M348" s="1" t="s">
        <v>5718</v>
      </c>
      <c r="X348" t="e">
        <v>#N/A</v>
      </c>
    </row>
    <row r="349" spans="1:24" x14ac:dyDescent="0.25">
      <c r="A349">
        <v>12</v>
      </c>
      <c r="B349" t="b">
        <f t="shared" si="35"/>
        <v>0</v>
      </c>
      <c r="C349" t="b">
        <f t="shared" si="36"/>
        <v>0</v>
      </c>
      <c r="D349" t="b">
        <f t="shared" si="37"/>
        <v>0</v>
      </c>
      <c r="E349" t="str">
        <f t="shared" si="38"/>
        <v>$L$343:T$354</v>
      </c>
      <c r="F349" t="str" cm="1">
        <f t="array" aca="1" ref="F349" ca="1">IFERROR(IF(B349,INDEX(INDIRECT(E349),ROWS(INDIRECT(E349)),2),""),"")</f>
        <v/>
      </c>
      <c r="G349" t="str">
        <f t="shared" ca="1" si="40"/>
        <v>World of Faith Christian Center Church, Southfield MI bought 7/22/21</v>
      </c>
      <c r="H349" t="str">
        <f t="shared" ca="1" si="41"/>
        <v/>
      </c>
      <c r="J349">
        <f t="shared" si="39"/>
        <v>343</v>
      </c>
      <c r="K349" cm="1">
        <f t="array" ref="K349">INDEX(J349:J791,MATCH(1,INDEX((J349:J791&lt;&gt;"")*(J349:J791&lt;&gt;J349),0),0))</f>
        <v>354</v>
      </c>
      <c r="L349" s="1" t="s">
        <v>5719</v>
      </c>
      <c r="M349" s="1" t="s">
        <v>5720</v>
      </c>
      <c r="O349" s="1" t="s">
        <v>5721</v>
      </c>
    </row>
    <row r="350" spans="1:24" x14ac:dyDescent="0.25">
      <c r="A350">
        <v>12</v>
      </c>
      <c r="B350" t="b">
        <f t="shared" si="35"/>
        <v>0</v>
      </c>
      <c r="C350" t="b">
        <f t="shared" si="36"/>
        <v>0</v>
      </c>
      <c r="D350" t="b">
        <f t="shared" si="37"/>
        <v>0</v>
      </c>
      <c r="E350" t="str">
        <f t="shared" si="38"/>
        <v>$L$343:T$354</v>
      </c>
      <c r="F350" t="str" cm="1">
        <f t="array" aca="1" ref="F350" ca="1">IFERROR(IF(B350,INDEX(INDIRECT(E350),ROWS(INDIRECT(E350)),2),""),"")</f>
        <v/>
      </c>
      <c r="G350" t="str">
        <f t="shared" ca="1" si="40"/>
        <v>World of Faith Christian Center Church, Southfield MI bought 7/22/21</v>
      </c>
      <c r="H350" t="str">
        <f t="shared" ca="1" si="41"/>
        <v/>
      </c>
      <c r="J350">
        <f t="shared" si="39"/>
        <v>343</v>
      </c>
      <c r="K350" cm="1">
        <f t="array" ref="K350">INDEX(J350:J791,MATCH(1,INDEX((J350:J791&lt;&gt;"")*(J350:J791&lt;&gt;J350),0),0))</f>
        <v>354</v>
      </c>
      <c r="L350" s="1" t="s">
        <v>5722</v>
      </c>
      <c r="M350" s="1" t="s">
        <v>5723</v>
      </c>
      <c r="O350" s="1" t="s">
        <v>5721</v>
      </c>
    </row>
    <row r="351" spans="1:24" x14ac:dyDescent="0.25">
      <c r="A351">
        <v>12</v>
      </c>
      <c r="B351" t="b">
        <f t="shared" si="35"/>
        <v>0</v>
      </c>
      <c r="C351" t="b">
        <f t="shared" si="36"/>
        <v>0</v>
      </c>
      <c r="D351" t="b">
        <f t="shared" si="37"/>
        <v>0</v>
      </c>
      <c r="E351" t="str">
        <f t="shared" si="38"/>
        <v>$L$343:T$354</v>
      </c>
      <c r="F351" t="str" cm="1">
        <f t="array" aca="1" ref="F351" ca="1">IFERROR(IF(B351,INDEX(INDIRECT(E351),ROWS(INDIRECT(E351)),2),""),"")</f>
        <v/>
      </c>
      <c r="G351" t="str">
        <f t="shared" ca="1" si="40"/>
        <v>World of Faith Christian Center Church, Southfield MI bought 7/22/21</v>
      </c>
      <c r="H351" t="str">
        <f t="shared" ca="1" si="41"/>
        <v/>
      </c>
      <c r="J351">
        <f t="shared" si="39"/>
        <v>343</v>
      </c>
      <c r="K351" cm="1">
        <f t="array" ref="K351">INDEX(J351:J791,MATCH(1,INDEX((J351:J791&lt;&gt;"")*(J351:J791&lt;&gt;J351),0),0))</f>
        <v>354</v>
      </c>
      <c r="L351" s="1" t="s">
        <v>5724</v>
      </c>
      <c r="M351" s="1" t="s">
        <v>5725</v>
      </c>
      <c r="X351" t="e">
        <v>#N/A</v>
      </c>
    </row>
    <row r="352" spans="1:24" x14ac:dyDescent="0.25">
      <c r="A352">
        <v>12</v>
      </c>
      <c r="B352" t="b">
        <f t="shared" si="35"/>
        <v>0</v>
      </c>
      <c r="C352" t="b">
        <f t="shared" si="36"/>
        <v>0</v>
      </c>
      <c r="D352" t="b">
        <f t="shared" si="37"/>
        <v>0</v>
      </c>
      <c r="E352" t="str">
        <f t="shared" si="38"/>
        <v>$L$343:T$354</v>
      </c>
      <c r="F352" t="str" cm="1">
        <f t="array" aca="1" ref="F352" ca="1">IFERROR(IF(B352,INDEX(INDIRECT(E352),ROWS(INDIRECT(E352)),2),""),"")</f>
        <v/>
      </c>
      <c r="G352" t="str">
        <f t="shared" ca="1" si="40"/>
        <v>World of Faith Christian Center Church, Southfield MI bought 7/22/21</v>
      </c>
      <c r="H352" t="str">
        <f t="shared" ca="1" si="41"/>
        <v/>
      </c>
      <c r="J352">
        <f t="shared" si="39"/>
        <v>343</v>
      </c>
      <c r="K352" cm="1">
        <f t="array" ref="K352">INDEX(J352:J791,MATCH(1,INDEX((J352:J791&lt;&gt;"")*(J352:J791&lt;&gt;J352),0),0))</f>
        <v>354</v>
      </c>
      <c r="L352" s="1" t="s">
        <v>5726</v>
      </c>
      <c r="M352" s="1" t="s">
        <v>5727</v>
      </c>
    </row>
    <row r="353" spans="1:24" x14ac:dyDescent="0.25">
      <c r="A353">
        <v>12</v>
      </c>
      <c r="B353" t="b">
        <f t="shared" si="35"/>
        <v>0</v>
      </c>
      <c r="C353" t="b">
        <f t="shared" si="36"/>
        <v>1</v>
      </c>
      <c r="D353" t="b">
        <f t="shared" si="37"/>
        <v>0</v>
      </c>
      <c r="E353" t="str">
        <f t="shared" si="38"/>
        <v>$L$343:T$354</v>
      </c>
      <c r="F353" t="str" cm="1">
        <f t="array" aca="1" ref="F353" ca="1">IFERROR(IF(B353,INDEX(INDIRECT(E353),ROWS(INDIRECT(E353)),2),""),"")</f>
        <v/>
      </c>
      <c r="G353" t="str">
        <f t="shared" ca="1" si="40"/>
        <v>World of Faith Christian Center Church, Southfield MI bought 7/22/21</v>
      </c>
      <c r="H353" t="str">
        <f t="shared" ca="1" si="41"/>
        <v/>
      </c>
      <c r="J353">
        <f t="shared" si="39"/>
        <v>343</v>
      </c>
      <c r="K353" cm="1">
        <f t="array" ref="K353">INDEX(J353:J791,MATCH(1,INDEX((J353:J791&lt;&gt;"")*(J353:J791&lt;&gt;J353),0),0))</f>
        <v>354</v>
      </c>
      <c r="M353" s="1" t="s">
        <v>26</v>
      </c>
      <c r="N353" s="1" t="s">
        <v>27</v>
      </c>
    </row>
    <row r="354" spans="1:24" x14ac:dyDescent="0.25">
      <c r="A354">
        <v>12</v>
      </c>
      <c r="B354" t="b">
        <f t="shared" si="35"/>
        <v>1</v>
      </c>
      <c r="C354" t="b">
        <f t="shared" si="36"/>
        <v>0</v>
      </c>
      <c r="D354" t="b">
        <f t="shared" si="37"/>
        <v>0</v>
      </c>
      <c r="E354" t="str">
        <f t="shared" si="38"/>
        <v>$L$354:T$360</v>
      </c>
      <c r="F354" t="str" cm="1">
        <f t="array" aca="1" ref="F354" ca="1">IFERROR(IF(B354,INDEX(INDIRECT(E354),ROWS(INDIRECT(E354)),2),""),"")</f>
        <v xml:space="preserve">IAI 1125 Astra </v>
      </c>
      <c r="G354" t="str">
        <f t="shared" ca="1" si="40"/>
        <v>rg 7/18/07 CJ2-113 Llc, Wilmington DE</v>
      </c>
      <c r="H354" t="str">
        <f t="shared" ca="1" si="41"/>
        <v/>
      </c>
      <c r="J354">
        <f t="shared" si="39"/>
        <v>354</v>
      </c>
      <c r="K354" cm="1">
        <f t="array" ref="K354">INDEX(J354:J791,MATCH(1,INDEX((J354:J791&lt;&gt;"")*(J354:J791&lt;&gt;J354),0),0))</f>
        <v>360</v>
      </c>
      <c r="L354" s="1" t="s">
        <v>5728</v>
      </c>
      <c r="M354" s="1" t="s">
        <v>5278</v>
      </c>
      <c r="N354" s="1" t="s">
        <v>5729</v>
      </c>
      <c r="P354" s="1" t="s">
        <v>51</v>
      </c>
      <c r="S354" s="1" t="s">
        <v>5690</v>
      </c>
    </row>
    <row r="355" spans="1:24" x14ac:dyDescent="0.25">
      <c r="A355">
        <v>12</v>
      </c>
      <c r="B355" t="b">
        <f t="shared" si="35"/>
        <v>0</v>
      </c>
      <c r="C355" t="b">
        <f t="shared" si="36"/>
        <v>0</v>
      </c>
      <c r="D355" t="b">
        <f t="shared" si="37"/>
        <v>0</v>
      </c>
      <c r="E355" t="str">
        <f t="shared" si="38"/>
        <v>$L$354:T$360</v>
      </c>
      <c r="F355" t="str" cm="1">
        <f t="array" aca="1" ref="F355" ca="1">IFERROR(IF(B355,INDEX(INDIRECT(E355),ROWS(INDIRECT(E355)),2),""),"")</f>
        <v/>
      </c>
      <c r="G355" t="str">
        <f t="shared" ca="1" si="40"/>
        <v>rg 7/18/07 CJ2-113 Llc, Wilmington DE</v>
      </c>
      <c r="H355" t="str">
        <f t="shared" ca="1" si="41"/>
        <v/>
      </c>
      <c r="J355">
        <f t="shared" si="39"/>
        <v>354</v>
      </c>
      <c r="K355" cm="1">
        <f t="array" ref="K355">INDEX(J355:J791,MATCH(1,INDEX((J355:J791&lt;&gt;"")*(J355:J791&lt;&gt;J355),0),0))</f>
        <v>360</v>
      </c>
      <c r="L355" s="1" t="s">
        <v>5730</v>
      </c>
    </row>
    <row r="356" spans="1:24" x14ac:dyDescent="0.25">
      <c r="A356">
        <v>12</v>
      </c>
      <c r="B356" t="b">
        <f t="shared" si="35"/>
        <v>0</v>
      </c>
      <c r="C356" t="b">
        <f t="shared" si="36"/>
        <v>0</v>
      </c>
      <c r="D356" t="b">
        <f t="shared" si="37"/>
        <v>0</v>
      </c>
      <c r="E356" t="str">
        <f t="shared" si="38"/>
        <v>$L$354:T$360</v>
      </c>
      <c r="F356" t="str" cm="1">
        <f t="array" aca="1" ref="F356" ca="1">IFERROR(IF(B356,INDEX(INDIRECT(E356),ROWS(INDIRECT(E356)),2),""),"")</f>
        <v/>
      </c>
      <c r="G356" t="str">
        <f t="shared" ca="1" si="40"/>
        <v>rg 7/18/07 CJ2-113 Llc, Wilmington DE</v>
      </c>
      <c r="H356" t="str">
        <f t="shared" ca="1" si="41"/>
        <v/>
      </c>
      <c r="J356">
        <f t="shared" si="39"/>
        <v>354</v>
      </c>
      <c r="K356" cm="1">
        <f t="array" ref="K356">INDEX(J356:J791,MATCH(1,INDEX((J356:J791&lt;&gt;"")*(J356:J791&lt;&gt;J356),0),0))</f>
        <v>360</v>
      </c>
      <c r="L356" s="1" t="s">
        <v>5731</v>
      </c>
    </row>
    <row r="357" spans="1:24" x14ac:dyDescent="0.25">
      <c r="A357">
        <v>12</v>
      </c>
      <c r="B357" t="b">
        <f t="shared" si="35"/>
        <v>0</v>
      </c>
      <c r="C357" t="b">
        <f t="shared" si="36"/>
        <v>0</v>
      </c>
      <c r="D357" t="b">
        <f t="shared" si="37"/>
        <v>0</v>
      </c>
      <c r="E357" t="str">
        <f t="shared" si="38"/>
        <v>$L$354:T$360</v>
      </c>
      <c r="F357" t="str" cm="1">
        <f t="array" aca="1" ref="F357" ca="1">IFERROR(IF(B357,INDEX(INDIRECT(E357),ROWS(INDIRECT(E357)),2),""),"")</f>
        <v/>
      </c>
      <c r="G357" t="str">
        <f t="shared" ca="1" si="40"/>
        <v>rg 7/18/07 CJ2-113 Llc, Wilmington DE</v>
      </c>
      <c r="H357" t="str">
        <f t="shared" ca="1" si="41"/>
        <v/>
      </c>
      <c r="J357">
        <f t="shared" si="39"/>
        <v>354</v>
      </c>
      <c r="K357" cm="1">
        <f t="array" ref="K357">INDEX(J357:J791,MATCH(1,INDEX((J357:J791&lt;&gt;"")*(J357:J791&lt;&gt;J357),0),0))</f>
        <v>360</v>
      </c>
      <c r="L357" s="1" t="s">
        <v>5732</v>
      </c>
    </row>
    <row r="358" spans="1:24" x14ac:dyDescent="0.25">
      <c r="A358">
        <v>12</v>
      </c>
      <c r="B358" t="b">
        <f t="shared" si="35"/>
        <v>0</v>
      </c>
      <c r="C358" t="b">
        <f t="shared" si="36"/>
        <v>0</v>
      </c>
      <c r="D358" t="b">
        <f t="shared" si="37"/>
        <v>0</v>
      </c>
      <c r="E358" t="str">
        <f t="shared" si="38"/>
        <v>$L$354:T$360</v>
      </c>
      <c r="F358" t="str" cm="1">
        <f t="array" aca="1" ref="F358" ca="1">IFERROR(IF(B358,INDEX(INDIRECT(E358),ROWS(INDIRECT(E358)),2),""),"")</f>
        <v/>
      </c>
      <c r="G358" t="str">
        <f t="shared" ca="1" si="40"/>
        <v>rg 7/18/07 CJ2-113 Llc, Wilmington DE</v>
      </c>
      <c r="H358" t="str">
        <f t="shared" ca="1" si="41"/>
        <v/>
      </c>
      <c r="J358">
        <f t="shared" si="39"/>
        <v>354</v>
      </c>
      <c r="K358" cm="1">
        <f t="array" ref="K358">INDEX(J358:J791,MATCH(1,INDEX((J358:J791&lt;&gt;"")*(J358:J791&lt;&gt;J358),0),0))</f>
        <v>360</v>
      </c>
      <c r="L358" s="1" t="s">
        <v>5733</v>
      </c>
      <c r="M358" s="1" t="s">
        <v>5734</v>
      </c>
    </row>
    <row r="359" spans="1:24" x14ac:dyDescent="0.25">
      <c r="A359">
        <v>12</v>
      </c>
      <c r="B359" t="b">
        <f t="shared" si="35"/>
        <v>0</v>
      </c>
      <c r="C359" t="b">
        <f t="shared" si="36"/>
        <v>1</v>
      </c>
      <c r="D359" t="b">
        <f t="shared" si="37"/>
        <v>0</v>
      </c>
      <c r="E359" t="str">
        <f t="shared" si="38"/>
        <v>$L$354:T$360</v>
      </c>
      <c r="F359" t="str" cm="1">
        <f t="array" aca="1" ref="F359" ca="1">IFERROR(IF(B359,INDEX(INDIRECT(E359),ROWS(INDIRECT(E359)),2),""),"")</f>
        <v/>
      </c>
      <c r="G359" t="str">
        <f t="shared" ca="1" si="40"/>
        <v>rg 7/18/07 CJ2-113 Llc, Wilmington DE</v>
      </c>
      <c r="H359" t="str">
        <f t="shared" ca="1" si="41"/>
        <v/>
      </c>
      <c r="J359">
        <f t="shared" si="39"/>
        <v>354</v>
      </c>
      <c r="K359" cm="1">
        <f t="array" ref="K359">INDEX(J359:J791,MATCH(1,INDEX((J359:J791&lt;&gt;"")*(J359:J791&lt;&gt;J359),0),0))</f>
        <v>360</v>
      </c>
      <c r="M359" s="1" t="s">
        <v>26</v>
      </c>
      <c r="N359" s="1" t="s">
        <v>27</v>
      </c>
    </row>
    <row r="360" spans="1:24" x14ac:dyDescent="0.25">
      <c r="A360">
        <v>12</v>
      </c>
      <c r="B360" t="b">
        <f t="shared" si="35"/>
        <v>1</v>
      </c>
      <c r="C360" t="b">
        <f t="shared" si="36"/>
        <v>0</v>
      </c>
      <c r="D360" t="b">
        <f t="shared" si="37"/>
        <v>0</v>
      </c>
      <c r="E360" t="str">
        <f t="shared" si="38"/>
        <v>$L$360:T$365</v>
      </c>
      <c r="F360" t="str" cm="1">
        <f t="array" aca="1" ref="F360" ca="1">IFERROR(IF(B360,INDEX(INDIRECT(E360),ROWS(INDIRECT(E360)),2),""),"")</f>
        <v xml:space="preserve">IAI 1125 Astra </v>
      </c>
      <c r="G360" t="str">
        <f t="shared" ca="1" si="40"/>
        <v>rg 08/16/17 HMV Aviation Llc Elizabethton TN TRI</v>
      </c>
      <c r="H360" t="str">
        <f t="shared" ca="1" si="41"/>
        <v/>
      </c>
      <c r="J360">
        <f t="shared" si="39"/>
        <v>360</v>
      </c>
      <c r="K360" cm="1">
        <f t="array" ref="K360">INDEX(J360:J791,MATCH(1,INDEX((J360:J791&lt;&gt;"")*(J360:J791&lt;&gt;J360),0),0))</f>
        <v>365</v>
      </c>
      <c r="L360" s="1" t="s">
        <v>5735</v>
      </c>
      <c r="M360" s="1" t="s">
        <v>5278</v>
      </c>
      <c r="N360" s="1" t="s">
        <v>5736</v>
      </c>
      <c r="P360" s="1" t="s">
        <v>51</v>
      </c>
      <c r="S360" s="1" t="s">
        <v>5690</v>
      </c>
    </row>
    <row r="361" spans="1:24" x14ac:dyDescent="0.25">
      <c r="A361">
        <v>12</v>
      </c>
      <c r="B361" t="b">
        <f t="shared" si="35"/>
        <v>0</v>
      </c>
      <c r="C361" t="b">
        <f t="shared" si="36"/>
        <v>0</v>
      </c>
      <c r="D361" t="b">
        <f t="shared" si="37"/>
        <v>0</v>
      </c>
      <c r="E361" t="str">
        <f t="shared" si="38"/>
        <v>$L$360:T$365</v>
      </c>
      <c r="F361" t="str" cm="1">
        <f t="array" aca="1" ref="F361" ca="1">IFERROR(IF(B361,INDEX(INDIRECT(E361),ROWS(INDIRECT(E361)),2),""),"")</f>
        <v/>
      </c>
      <c r="G361" t="str">
        <f t="shared" ca="1" si="40"/>
        <v>rg 08/16/17 HMV Aviation Llc Elizabethton TN TRI</v>
      </c>
      <c r="H361" t="str">
        <f t="shared" ca="1" si="41"/>
        <v/>
      </c>
      <c r="J361">
        <f t="shared" si="39"/>
        <v>360</v>
      </c>
      <c r="K361" cm="1">
        <f t="array" ref="K361">INDEX(J361:J791,MATCH(1,INDEX((J361:J791&lt;&gt;"")*(J361:J791&lt;&gt;J361),0),0))</f>
        <v>365</v>
      </c>
      <c r="L361" s="1" t="s">
        <v>5737</v>
      </c>
      <c r="M361" s="1" t="s">
        <v>3368</v>
      </c>
    </row>
    <row r="362" spans="1:24" x14ac:dyDescent="0.25">
      <c r="A362">
        <v>12</v>
      </c>
      <c r="B362" t="b">
        <f t="shared" si="35"/>
        <v>0</v>
      </c>
      <c r="C362" t="b">
        <f t="shared" si="36"/>
        <v>0</v>
      </c>
      <c r="D362" t="b">
        <f t="shared" si="37"/>
        <v>0</v>
      </c>
      <c r="E362" t="str">
        <f t="shared" si="38"/>
        <v>$L$360:T$365</v>
      </c>
      <c r="F362" t="str" cm="1">
        <f t="array" aca="1" ref="F362" ca="1">IFERROR(IF(B362,INDEX(INDIRECT(E362),ROWS(INDIRECT(E362)),2),""),"")</f>
        <v/>
      </c>
      <c r="G362" t="str">
        <f t="shared" ca="1" si="40"/>
        <v>rg 08/16/17 HMV Aviation Llc Elizabethton TN TRI</v>
      </c>
      <c r="H362" t="str">
        <f t="shared" ca="1" si="41"/>
        <v/>
      </c>
      <c r="J362">
        <f t="shared" si="39"/>
        <v>360</v>
      </c>
      <c r="K362" cm="1">
        <f t="array" ref="K362">INDEX(J362:J791,MATCH(1,INDEX((J362:J791&lt;&gt;"")*(J362:J791&lt;&gt;J362),0),0))</f>
        <v>365</v>
      </c>
      <c r="L362" s="1" t="s">
        <v>5738</v>
      </c>
      <c r="M362" s="1" t="s">
        <v>5739</v>
      </c>
      <c r="X362" t="e">
        <v>#N/A</v>
      </c>
    </row>
    <row r="363" spans="1:24" x14ac:dyDescent="0.25">
      <c r="A363">
        <v>12</v>
      </c>
      <c r="B363" t="b">
        <f t="shared" si="35"/>
        <v>0</v>
      </c>
      <c r="C363" t="b">
        <f t="shared" si="36"/>
        <v>0</v>
      </c>
      <c r="D363" t="b">
        <f t="shared" si="37"/>
        <v>0</v>
      </c>
      <c r="E363" t="str">
        <f t="shared" si="38"/>
        <v>$L$360:T$365</v>
      </c>
      <c r="F363" t="str" cm="1">
        <f t="array" aca="1" ref="F363" ca="1">IFERROR(IF(B363,INDEX(INDIRECT(E363),ROWS(INDIRECT(E363)),2),""),"")</f>
        <v/>
      </c>
      <c r="G363" t="str">
        <f t="shared" ca="1" si="40"/>
        <v>rg 08/16/17 HMV Aviation Llc Elizabethton TN TRI</v>
      </c>
      <c r="H363" t="str">
        <f t="shared" ca="1" si="41"/>
        <v/>
      </c>
      <c r="J363">
        <f t="shared" si="39"/>
        <v>360</v>
      </c>
      <c r="K363" cm="1">
        <f t="array" ref="K363">INDEX(J363:J791,MATCH(1,INDEX((J363:J791&lt;&gt;"")*(J363:J791&lt;&gt;J363),0),0))</f>
        <v>365</v>
      </c>
      <c r="L363" s="1" t="s">
        <v>5582</v>
      </c>
      <c r="M363" s="1" t="s">
        <v>5740</v>
      </c>
    </row>
    <row r="364" spans="1:24" x14ac:dyDescent="0.25">
      <c r="A364">
        <v>12</v>
      </c>
      <c r="B364" t="b">
        <f t="shared" si="35"/>
        <v>0</v>
      </c>
      <c r="C364" t="b">
        <f t="shared" si="36"/>
        <v>1</v>
      </c>
      <c r="D364" t="b">
        <f t="shared" si="37"/>
        <v>0</v>
      </c>
      <c r="E364" t="str">
        <f t="shared" si="38"/>
        <v>$L$360:T$365</v>
      </c>
      <c r="F364" t="str" cm="1">
        <f t="array" aca="1" ref="F364" ca="1">IFERROR(IF(B364,INDEX(INDIRECT(E364),ROWS(INDIRECT(E364)),2),""),"")</f>
        <v/>
      </c>
      <c r="G364" t="str">
        <f t="shared" ca="1" si="40"/>
        <v>rg 08/16/17 HMV Aviation Llc Elizabethton TN TRI</v>
      </c>
      <c r="H364" t="str">
        <f t="shared" ca="1" si="41"/>
        <v/>
      </c>
      <c r="J364">
        <f t="shared" si="39"/>
        <v>360</v>
      </c>
      <c r="K364" cm="1">
        <f t="array" ref="K364">INDEX(J364:J791,MATCH(1,INDEX((J364:J791&lt;&gt;"")*(J364:J791&lt;&gt;J364),0),0))</f>
        <v>365</v>
      </c>
      <c r="M364" s="1" t="s">
        <v>26</v>
      </c>
      <c r="N364" s="1" t="s">
        <v>27</v>
      </c>
    </row>
    <row r="365" spans="1:24" x14ac:dyDescent="0.25">
      <c r="A365">
        <v>12</v>
      </c>
      <c r="B365" t="b">
        <f t="shared" si="35"/>
        <v>1</v>
      </c>
      <c r="C365" t="b">
        <f t="shared" si="36"/>
        <v>0</v>
      </c>
      <c r="D365" t="b">
        <f t="shared" si="37"/>
        <v>0</v>
      </c>
      <c r="E365" t="str">
        <f t="shared" si="38"/>
        <v>$L$365:T$374</v>
      </c>
      <c r="F365" t="str" cm="1">
        <f t="array" aca="1" ref="F365" ca="1">IFERROR(IF(B365,INDEX(INDIRECT(E365),ROWS(INDIRECT(E365)),2),""),"")</f>
        <v xml:space="preserve">IAI 1125 Astra </v>
      </c>
      <c r="G365" t="str">
        <f t="shared" ca="1" si="40"/>
        <v>rg 01/13/14 Aviate Llc Atlanta GA</v>
      </c>
      <c r="H365" t="str">
        <f t="shared" ca="1" si="41"/>
        <v/>
      </c>
      <c r="J365">
        <f t="shared" si="39"/>
        <v>365</v>
      </c>
      <c r="K365" cm="1">
        <f t="array" ref="K365">INDEX(J365:J791,MATCH(1,INDEX((J365:J791&lt;&gt;"")*(J365:J791&lt;&gt;J365),0),0))</f>
        <v>374</v>
      </c>
      <c r="L365" s="1" t="s">
        <v>5741</v>
      </c>
      <c r="M365" s="1" t="s">
        <v>5278</v>
      </c>
      <c r="N365" s="1" t="s">
        <v>5742</v>
      </c>
      <c r="P365" s="1" t="s">
        <v>5586</v>
      </c>
      <c r="S365" s="1" t="s">
        <v>5690</v>
      </c>
    </row>
    <row r="366" spans="1:24" x14ac:dyDescent="0.25">
      <c r="A366">
        <v>12</v>
      </c>
      <c r="B366" t="b">
        <f t="shared" si="35"/>
        <v>0</v>
      </c>
      <c r="C366" t="b">
        <f t="shared" si="36"/>
        <v>0</v>
      </c>
      <c r="D366" t="b">
        <f t="shared" si="37"/>
        <v>0</v>
      </c>
      <c r="E366" t="str">
        <f t="shared" si="38"/>
        <v>$L$365:T$374</v>
      </c>
      <c r="F366" t="str" cm="1">
        <f t="array" aca="1" ref="F366" ca="1">IFERROR(IF(B366,INDEX(INDIRECT(E366),ROWS(INDIRECT(E366)),2),""),"")</f>
        <v/>
      </c>
      <c r="G366" t="str">
        <f t="shared" ca="1" si="40"/>
        <v>rg 01/13/14 Aviate Llc Atlanta GA</v>
      </c>
      <c r="H366" t="str">
        <f t="shared" ca="1" si="41"/>
        <v/>
      </c>
      <c r="J366">
        <f t="shared" si="39"/>
        <v>365</v>
      </c>
      <c r="K366" cm="1">
        <f t="array" ref="K366">INDEX(J366:J791,MATCH(1,INDEX((J366:J791&lt;&gt;"")*(J366:J791&lt;&gt;J366),0),0))</f>
        <v>374</v>
      </c>
      <c r="L366" s="1" t="s">
        <v>5743</v>
      </c>
      <c r="M366" s="1" t="s">
        <v>3502</v>
      </c>
    </row>
    <row r="367" spans="1:24" x14ac:dyDescent="0.25">
      <c r="A367">
        <v>12</v>
      </c>
      <c r="B367" t="b">
        <f t="shared" si="35"/>
        <v>0</v>
      </c>
      <c r="C367" t="b">
        <f t="shared" si="36"/>
        <v>0</v>
      </c>
      <c r="D367" t="b">
        <f t="shared" si="37"/>
        <v>0</v>
      </c>
      <c r="E367" t="str">
        <f t="shared" si="38"/>
        <v>$L$365:T$374</v>
      </c>
      <c r="F367" t="str" cm="1">
        <f t="array" aca="1" ref="F367" ca="1">IFERROR(IF(B367,INDEX(INDIRECT(E367),ROWS(INDIRECT(E367)),2),""),"")</f>
        <v/>
      </c>
      <c r="G367" t="str">
        <f t="shared" ca="1" si="40"/>
        <v>rg 01/13/14 Aviate Llc Atlanta GA</v>
      </c>
      <c r="H367" t="str">
        <f t="shared" ca="1" si="41"/>
        <v/>
      </c>
      <c r="J367">
        <f t="shared" si="39"/>
        <v>365</v>
      </c>
      <c r="K367" cm="1">
        <f t="array" ref="K367">INDEX(J367:J791,MATCH(1,INDEX((J367:J791&lt;&gt;"")*(J367:J791&lt;&gt;J367),0),0))</f>
        <v>374</v>
      </c>
      <c r="L367" s="1" t="s">
        <v>5741</v>
      </c>
      <c r="M367" s="1" t="s">
        <v>5744</v>
      </c>
    </row>
    <row r="368" spans="1:24" x14ac:dyDescent="0.25">
      <c r="A368">
        <v>12</v>
      </c>
      <c r="B368" t="b">
        <f t="shared" si="35"/>
        <v>0</v>
      </c>
      <c r="C368" t="b">
        <f t="shared" si="36"/>
        <v>0</v>
      </c>
      <c r="D368" t="b">
        <f t="shared" si="37"/>
        <v>0</v>
      </c>
      <c r="E368" t="str">
        <f t="shared" si="38"/>
        <v>$L$365:T$374</v>
      </c>
      <c r="F368" t="str" cm="1">
        <f t="array" aca="1" ref="F368" ca="1">IFERROR(IF(B368,INDEX(INDIRECT(E368),ROWS(INDIRECT(E368)),2),""),"")</f>
        <v/>
      </c>
      <c r="G368" t="str">
        <f t="shared" ca="1" si="40"/>
        <v>rg 01/13/14 Aviate Llc Atlanta GA</v>
      </c>
      <c r="H368" t="str">
        <f t="shared" ca="1" si="41"/>
        <v/>
      </c>
      <c r="J368">
        <f t="shared" si="39"/>
        <v>365</v>
      </c>
      <c r="K368" cm="1">
        <f t="array" ref="K368">INDEX(J368:J791,MATCH(1,INDEX((J368:J791&lt;&gt;"")*(J368:J791&lt;&gt;J368),0),0))</f>
        <v>374</v>
      </c>
      <c r="L368" s="1" t="s">
        <v>5745</v>
      </c>
    </row>
    <row r="369" spans="1:24" x14ac:dyDescent="0.25">
      <c r="A369">
        <v>12</v>
      </c>
      <c r="B369" t="b">
        <f t="shared" si="35"/>
        <v>0</v>
      </c>
      <c r="C369" t="b">
        <f t="shared" si="36"/>
        <v>0</v>
      </c>
      <c r="D369" t="b">
        <f t="shared" si="37"/>
        <v>0</v>
      </c>
      <c r="E369" t="str">
        <f t="shared" si="38"/>
        <v>$L$365:T$374</v>
      </c>
      <c r="F369" t="str" cm="1">
        <f t="array" aca="1" ref="F369" ca="1">IFERROR(IF(B369,INDEX(INDIRECT(E369),ROWS(INDIRECT(E369)),2),""),"")</f>
        <v/>
      </c>
      <c r="G369" t="str">
        <f t="shared" ca="1" si="40"/>
        <v>rg 01/13/14 Aviate Llc Atlanta GA</v>
      </c>
      <c r="H369" t="str">
        <f t="shared" ca="1" si="41"/>
        <v/>
      </c>
      <c r="J369">
        <f t="shared" si="39"/>
        <v>365</v>
      </c>
      <c r="K369" cm="1">
        <f t="array" ref="K369">INDEX(J369:J791,MATCH(1,INDEX((J369:J791&lt;&gt;"")*(J369:J791&lt;&gt;J369),0),0))</f>
        <v>374</v>
      </c>
      <c r="L369" s="1" t="s">
        <v>5746</v>
      </c>
      <c r="M369" s="1" t="s">
        <v>5747</v>
      </c>
      <c r="X369" t="e">
        <v>#N/A</v>
      </c>
    </row>
    <row r="370" spans="1:24" x14ac:dyDescent="0.25">
      <c r="A370">
        <v>12</v>
      </c>
      <c r="B370" t="b">
        <f t="shared" si="35"/>
        <v>0</v>
      </c>
      <c r="C370" t="b">
        <f t="shared" si="36"/>
        <v>0</v>
      </c>
      <c r="D370" t="b">
        <f t="shared" si="37"/>
        <v>0</v>
      </c>
      <c r="E370" t="str">
        <f t="shared" si="38"/>
        <v>$L$365:T$374</v>
      </c>
      <c r="F370" t="str" cm="1">
        <f t="array" aca="1" ref="F370" ca="1">IFERROR(IF(B370,INDEX(INDIRECT(E370),ROWS(INDIRECT(E370)),2),""),"")</f>
        <v/>
      </c>
      <c r="G370" t="str">
        <f t="shared" ca="1" si="40"/>
        <v>rg 01/13/14 Aviate Llc Atlanta GA</v>
      </c>
      <c r="H370" t="str">
        <f t="shared" ca="1" si="41"/>
        <v/>
      </c>
      <c r="J370">
        <f t="shared" si="39"/>
        <v>365</v>
      </c>
      <c r="K370" cm="1">
        <f t="array" ref="K370">INDEX(J370:J791,MATCH(1,INDEX((J370:J791&lt;&gt;"")*(J370:J791&lt;&gt;J370),0),0))</f>
        <v>374</v>
      </c>
      <c r="L370" s="1" t="s">
        <v>5748</v>
      </c>
      <c r="M370" s="1" t="s">
        <v>5749</v>
      </c>
      <c r="O370" s="1" t="s">
        <v>5750</v>
      </c>
    </row>
    <row r="371" spans="1:24" x14ac:dyDescent="0.25">
      <c r="A371">
        <v>12</v>
      </c>
      <c r="B371" t="b">
        <f t="shared" si="35"/>
        <v>0</v>
      </c>
      <c r="C371" t="b">
        <f t="shared" si="36"/>
        <v>0</v>
      </c>
      <c r="D371" t="b">
        <f t="shared" si="37"/>
        <v>0</v>
      </c>
      <c r="E371" t="str">
        <f t="shared" si="38"/>
        <v>$L$365:T$374</v>
      </c>
      <c r="F371" t="str" cm="1">
        <f t="array" aca="1" ref="F371" ca="1">IFERROR(IF(B371,INDEX(INDIRECT(E371),ROWS(INDIRECT(E371)),2),""),"")</f>
        <v/>
      </c>
      <c r="G371" t="str">
        <f t="shared" ca="1" si="40"/>
        <v>rg 01/13/14 Aviate Llc Atlanta GA</v>
      </c>
      <c r="H371" t="str">
        <f t="shared" ca="1" si="41"/>
        <v/>
      </c>
      <c r="J371">
        <f t="shared" si="39"/>
        <v>365</v>
      </c>
      <c r="K371" cm="1">
        <f t="array" ref="K371">INDEX(J371:J791,MATCH(1,INDEX((J371:J791&lt;&gt;"")*(J371:J791&lt;&gt;J371),0),0))</f>
        <v>374</v>
      </c>
      <c r="L371" s="1" t="s">
        <v>5751</v>
      </c>
      <c r="M371" s="1" t="s">
        <v>5752</v>
      </c>
    </row>
    <row r="372" spans="1:24" x14ac:dyDescent="0.25">
      <c r="A372">
        <v>12</v>
      </c>
      <c r="B372" t="b">
        <f t="shared" si="35"/>
        <v>0</v>
      </c>
      <c r="C372" t="b">
        <f t="shared" si="36"/>
        <v>0</v>
      </c>
      <c r="D372" t="b">
        <f t="shared" si="37"/>
        <v>0</v>
      </c>
      <c r="E372" t="str">
        <f t="shared" si="38"/>
        <v>$L$365:T$374</v>
      </c>
      <c r="F372" t="str" cm="1">
        <f t="array" aca="1" ref="F372" ca="1">IFERROR(IF(B372,INDEX(INDIRECT(E372),ROWS(INDIRECT(E372)),2),""),"")</f>
        <v/>
      </c>
      <c r="G372" t="str">
        <f t="shared" ca="1" si="40"/>
        <v>rg 01/13/14 Aviate Llc Atlanta GA</v>
      </c>
      <c r="H372" t="str">
        <f t="shared" ca="1" si="41"/>
        <v/>
      </c>
      <c r="J372">
        <f t="shared" si="39"/>
        <v>365</v>
      </c>
      <c r="K372" cm="1">
        <f t="array" ref="K372">INDEX(J372:J791,MATCH(1,INDEX((J372:J791&lt;&gt;"")*(J372:J791&lt;&gt;J372),0),0))</f>
        <v>374</v>
      </c>
      <c r="L372" s="1" t="s">
        <v>5753</v>
      </c>
      <c r="M372" s="1" t="s">
        <v>5754</v>
      </c>
    </row>
    <row r="373" spans="1:24" x14ac:dyDescent="0.25">
      <c r="A373">
        <v>12</v>
      </c>
      <c r="B373" t="b">
        <f t="shared" si="35"/>
        <v>0</v>
      </c>
      <c r="C373" t="b">
        <f t="shared" si="36"/>
        <v>1</v>
      </c>
      <c r="D373" t="b">
        <f t="shared" si="37"/>
        <v>0</v>
      </c>
      <c r="E373" t="str">
        <f t="shared" si="38"/>
        <v>$L$365:T$374</v>
      </c>
      <c r="F373" t="str" cm="1">
        <f t="array" aca="1" ref="F373" ca="1">IFERROR(IF(B373,INDEX(INDIRECT(E373),ROWS(INDIRECT(E373)),2),""),"")</f>
        <v/>
      </c>
      <c r="G373" t="str">
        <f t="shared" ca="1" si="40"/>
        <v>rg 01/13/14 Aviate Llc Atlanta GA</v>
      </c>
      <c r="H373" t="str">
        <f t="shared" ca="1" si="41"/>
        <v/>
      </c>
      <c r="J373">
        <f t="shared" si="39"/>
        <v>365</v>
      </c>
      <c r="K373" cm="1">
        <f t="array" ref="K373">INDEX(J373:J791,MATCH(1,INDEX((J373:J791&lt;&gt;"")*(J373:J791&lt;&gt;J373),0),0))</f>
        <v>374</v>
      </c>
      <c r="M373" s="1" t="s">
        <v>26</v>
      </c>
      <c r="N373" s="1" t="s">
        <v>27</v>
      </c>
    </row>
    <row r="374" spans="1:24" x14ac:dyDescent="0.25">
      <c r="A374">
        <v>12</v>
      </c>
      <c r="B374" t="b">
        <f t="shared" si="35"/>
        <v>1</v>
      </c>
      <c r="C374" t="b">
        <f t="shared" si="36"/>
        <v>0</v>
      </c>
      <c r="D374" t="b">
        <f t="shared" si="37"/>
        <v>0</v>
      </c>
      <c r="E374" t="str">
        <f t="shared" si="38"/>
        <v>$L$374:T$379</v>
      </c>
      <c r="F374" t="str" cm="1">
        <f t="array" aca="1" ref="F374" ca="1">IFERROR(IF(B374,INDEX(INDIRECT(E374),ROWS(INDIRECT(E374)),2),""),"")</f>
        <v xml:space="preserve">IAI 1125 Astra </v>
      </c>
      <c r="G374" t="str">
        <f t="shared" ca="1" si="40"/>
        <v>Peru - see in SPJC 2021/04/26</v>
      </c>
      <c r="H374" t="str">
        <f t="shared" ca="1" si="41"/>
        <v/>
      </c>
      <c r="J374">
        <f t="shared" si="39"/>
        <v>374</v>
      </c>
      <c r="K374" cm="1">
        <f t="array" ref="K374">INDEX(J374:J791,MATCH(1,INDEX((J374:J791&lt;&gt;"")*(J374:J791&lt;&gt;J374),0),0))</f>
        <v>379</v>
      </c>
      <c r="L374" s="1" t="s">
        <v>5755</v>
      </c>
      <c r="M374" s="1" t="s">
        <v>5278</v>
      </c>
      <c r="N374" s="1" t="s">
        <v>5756</v>
      </c>
      <c r="P374" s="1" t="s">
        <v>51</v>
      </c>
      <c r="S374" s="1" t="s">
        <v>5690</v>
      </c>
    </row>
    <row r="375" spans="1:24" x14ac:dyDescent="0.25">
      <c r="A375">
        <v>12</v>
      </c>
      <c r="B375" t="b">
        <f t="shared" si="35"/>
        <v>0</v>
      </c>
      <c r="C375" t="b">
        <f t="shared" si="36"/>
        <v>0</v>
      </c>
      <c r="D375" t="b">
        <f t="shared" si="37"/>
        <v>0</v>
      </c>
      <c r="E375" t="str">
        <f t="shared" si="38"/>
        <v>$L$374:T$379</v>
      </c>
      <c r="F375" t="str" cm="1">
        <f t="array" aca="1" ref="F375" ca="1">IFERROR(IF(B375,INDEX(INDIRECT(E375),ROWS(INDIRECT(E375)),2),""),"")</f>
        <v/>
      </c>
      <c r="G375" t="str">
        <f t="shared" ca="1" si="40"/>
        <v>Peru - see in SPJC 2021/04/26</v>
      </c>
      <c r="H375" t="str">
        <f t="shared" ca="1" si="41"/>
        <v/>
      </c>
      <c r="J375">
        <f t="shared" si="39"/>
        <v>374</v>
      </c>
      <c r="K375" cm="1">
        <f t="array" ref="K375">INDEX(J375:J791,MATCH(1,INDEX((J375:J791&lt;&gt;"")*(J375:J791&lt;&gt;J375),0),0))</f>
        <v>379</v>
      </c>
      <c r="L375" s="1" t="s">
        <v>5757</v>
      </c>
    </row>
    <row r="376" spans="1:24" x14ac:dyDescent="0.25">
      <c r="A376">
        <v>12</v>
      </c>
      <c r="B376" t="b">
        <f t="shared" si="35"/>
        <v>0</v>
      </c>
      <c r="C376" t="b">
        <f t="shared" si="36"/>
        <v>0</v>
      </c>
      <c r="D376" t="b">
        <f t="shared" si="37"/>
        <v>0</v>
      </c>
      <c r="E376" t="str">
        <f t="shared" si="38"/>
        <v>$L$374:T$379</v>
      </c>
      <c r="F376" t="str" cm="1">
        <f t="array" aca="1" ref="F376" ca="1">IFERROR(IF(B376,INDEX(INDIRECT(E376),ROWS(INDIRECT(E376)),2),""),"")</f>
        <v/>
      </c>
      <c r="G376" t="str">
        <f t="shared" ca="1" si="40"/>
        <v>Peru - see in SPJC 2021/04/26</v>
      </c>
      <c r="H376" t="str">
        <f t="shared" ca="1" si="41"/>
        <v/>
      </c>
      <c r="J376">
        <f t="shared" si="39"/>
        <v>374</v>
      </c>
      <c r="K376" cm="1">
        <f t="array" ref="K376">INDEX(J376:J791,MATCH(1,INDEX((J376:J791&lt;&gt;"")*(J376:J791&lt;&gt;J376),0),0))</f>
        <v>379</v>
      </c>
      <c r="L376" s="1" t="s">
        <v>5758</v>
      </c>
      <c r="M376" s="1" t="s">
        <v>5759</v>
      </c>
      <c r="P376" s="1" t="s">
        <v>5760</v>
      </c>
      <c r="X376" t="e">
        <v>#N/A</v>
      </c>
    </row>
    <row r="377" spans="1:24" x14ac:dyDescent="0.25">
      <c r="A377">
        <v>12</v>
      </c>
      <c r="B377" t="b">
        <f t="shared" si="35"/>
        <v>0</v>
      </c>
      <c r="C377" t="b">
        <f t="shared" si="36"/>
        <v>0</v>
      </c>
      <c r="D377" t="b">
        <f t="shared" si="37"/>
        <v>0</v>
      </c>
      <c r="E377" t="str">
        <f t="shared" si="38"/>
        <v>$L$374:T$379</v>
      </c>
      <c r="F377" t="str" cm="1">
        <f t="array" aca="1" ref="F377" ca="1">IFERROR(IF(B377,INDEX(INDIRECT(E377),ROWS(INDIRECT(E377)),2),""),"")</f>
        <v/>
      </c>
      <c r="G377" t="str">
        <f t="shared" ca="1" si="40"/>
        <v>Peru - see in SPJC 2021/04/26</v>
      </c>
      <c r="H377" t="str">
        <f t="shared" ca="1" si="41"/>
        <v/>
      </c>
      <c r="J377">
        <f t="shared" si="39"/>
        <v>374</v>
      </c>
      <c r="K377" cm="1">
        <f t="array" ref="K377">INDEX(J377:J791,MATCH(1,INDEX((J377:J791&lt;&gt;"")*(J377:J791&lt;&gt;J377),0),0))</f>
        <v>379</v>
      </c>
      <c r="L377" s="1" t="s">
        <v>5761</v>
      </c>
      <c r="M377" s="1" t="s">
        <v>5762</v>
      </c>
    </row>
    <row r="378" spans="1:24" x14ac:dyDescent="0.25">
      <c r="A378">
        <v>12</v>
      </c>
      <c r="B378" t="b">
        <f t="shared" si="35"/>
        <v>0</v>
      </c>
      <c r="C378" t="b">
        <f t="shared" si="36"/>
        <v>1</v>
      </c>
      <c r="D378" t="b">
        <f t="shared" si="37"/>
        <v>0</v>
      </c>
      <c r="E378" t="str">
        <f t="shared" si="38"/>
        <v>$L$374:T$379</v>
      </c>
      <c r="F378" t="str" cm="1">
        <f t="array" aca="1" ref="F378" ca="1">IFERROR(IF(B378,INDEX(INDIRECT(E378),ROWS(INDIRECT(E378)),2),""),"")</f>
        <v/>
      </c>
      <c r="G378" t="str">
        <f t="shared" ca="1" si="40"/>
        <v>Peru - see in SPJC 2021/04/26</v>
      </c>
      <c r="H378" t="str">
        <f t="shared" ca="1" si="41"/>
        <v/>
      </c>
      <c r="J378">
        <f t="shared" si="39"/>
        <v>374</v>
      </c>
      <c r="K378" cm="1">
        <f t="array" ref="K378">INDEX(J378:J791,MATCH(1,INDEX((J378:J791&lt;&gt;"")*(J378:J791&lt;&gt;J378),0),0))</f>
        <v>379</v>
      </c>
      <c r="M378" s="1" t="s">
        <v>26</v>
      </c>
      <c r="N378" s="1" t="s">
        <v>27</v>
      </c>
    </row>
    <row r="379" spans="1:24" x14ac:dyDescent="0.25">
      <c r="A379">
        <v>12</v>
      </c>
      <c r="B379" t="b">
        <f t="shared" si="35"/>
        <v>1</v>
      </c>
      <c r="C379" t="b">
        <f t="shared" si="36"/>
        <v>0</v>
      </c>
      <c r="D379" t="b">
        <f t="shared" si="37"/>
        <v>0</v>
      </c>
      <c r="E379" t="str">
        <f t="shared" si="38"/>
        <v>$L$379:T$383</v>
      </c>
      <c r="F379" t="str" cm="1">
        <f t="array" aca="1" ref="F379" ca="1">IFERROR(IF(B379,INDEX(INDIRECT(E379),ROWS(INDIRECT(E379)),2),""),"")</f>
        <v xml:space="preserve">IAI 1125 Astra </v>
      </c>
      <c r="G379" t="str">
        <f t="shared" ca="1" si="40"/>
        <v xml:space="preserve">rg 4/8/00 Federated Corporate Services Inc, Cincinnati OH. </v>
      </c>
      <c r="H379" t="str">
        <f t="shared" ca="1" si="41"/>
        <v/>
      </c>
      <c r="J379">
        <f t="shared" si="39"/>
        <v>379</v>
      </c>
      <c r="K379" cm="1">
        <f t="array" ref="K379">INDEX(J379:J791,MATCH(1,INDEX((J379:J791&lt;&gt;"")*(J379:J791&lt;&gt;J379),0),0))</f>
        <v>383</v>
      </c>
      <c r="L379" s="1" t="s">
        <v>5763</v>
      </c>
      <c r="M379" s="1" t="s">
        <v>5278</v>
      </c>
      <c r="N379" s="1" t="s">
        <v>5764</v>
      </c>
      <c r="P379" s="1" t="s">
        <v>51</v>
      </c>
      <c r="S379" s="1" t="s">
        <v>5690</v>
      </c>
      <c r="T379" s="1" t="s">
        <v>5765</v>
      </c>
    </row>
    <row r="380" spans="1:24" x14ac:dyDescent="0.25">
      <c r="A380">
        <v>12</v>
      </c>
      <c r="B380" t="b">
        <f t="shared" si="35"/>
        <v>0</v>
      </c>
      <c r="C380" t="b">
        <f t="shared" si="36"/>
        <v>0</v>
      </c>
      <c r="D380" t="b">
        <f t="shared" si="37"/>
        <v>0</v>
      </c>
      <c r="E380" t="str">
        <f t="shared" si="38"/>
        <v>$L$379:T$383</v>
      </c>
      <c r="F380" t="str" cm="1">
        <f t="array" aca="1" ref="F380" ca="1">IFERROR(IF(B380,INDEX(INDIRECT(E380),ROWS(INDIRECT(E380)),2),""),"")</f>
        <v/>
      </c>
      <c r="G380" t="str">
        <f t="shared" ca="1" si="40"/>
        <v xml:space="preserve">rg 4/8/00 Federated Corporate Services Inc, Cincinnati OH. </v>
      </c>
      <c r="H380" t="str">
        <f t="shared" ca="1" si="41"/>
        <v/>
      </c>
      <c r="J380">
        <f t="shared" si="39"/>
        <v>379</v>
      </c>
      <c r="K380" cm="1">
        <f t="array" ref="K380">INDEX(J380:J791,MATCH(1,INDEX((J380:J791&lt;&gt;"")*(J380:J791&lt;&gt;J380),0),0))</f>
        <v>383</v>
      </c>
      <c r="L380" s="1" t="s">
        <v>5766</v>
      </c>
    </row>
    <row r="381" spans="1:24" x14ac:dyDescent="0.25">
      <c r="A381">
        <v>12</v>
      </c>
      <c r="B381" t="b">
        <f t="shared" si="35"/>
        <v>0</v>
      </c>
      <c r="C381" t="b">
        <f t="shared" si="36"/>
        <v>0</v>
      </c>
      <c r="D381" t="b">
        <f t="shared" si="37"/>
        <v>0</v>
      </c>
      <c r="E381" t="str">
        <f t="shared" si="38"/>
        <v>$L$379:T$383</v>
      </c>
      <c r="F381" t="str" cm="1">
        <f t="array" aca="1" ref="F381" ca="1">IFERROR(IF(B381,INDEX(INDIRECT(E381),ROWS(INDIRECT(E381)),2),""),"")</f>
        <v/>
      </c>
      <c r="G381" t="str">
        <f t="shared" ca="1" si="40"/>
        <v xml:space="preserve">rg 4/8/00 Federated Corporate Services Inc, Cincinnati OH. </v>
      </c>
      <c r="H381" t="str">
        <f t="shared" ca="1" si="41"/>
        <v/>
      </c>
      <c r="J381">
        <f t="shared" si="39"/>
        <v>379</v>
      </c>
      <c r="K381" cm="1">
        <f t="array" ref="K381">INDEX(J381:J791,MATCH(1,INDEX((J381:J791&lt;&gt;"")*(J381:J791&lt;&gt;J381),0),0))</f>
        <v>383</v>
      </c>
      <c r="L381" s="1" t="s">
        <v>5451</v>
      </c>
      <c r="M381" s="1" t="s">
        <v>5767</v>
      </c>
    </row>
    <row r="382" spans="1:24" x14ac:dyDescent="0.25">
      <c r="A382">
        <v>12</v>
      </c>
      <c r="B382" t="b">
        <f t="shared" si="35"/>
        <v>0</v>
      </c>
      <c r="C382" t="b">
        <f t="shared" si="36"/>
        <v>1</v>
      </c>
      <c r="D382" t="b">
        <f t="shared" si="37"/>
        <v>0</v>
      </c>
      <c r="E382" t="str">
        <f t="shared" si="38"/>
        <v>$L$379:T$383</v>
      </c>
      <c r="F382" t="str" cm="1">
        <f t="array" aca="1" ref="F382" ca="1">IFERROR(IF(B382,INDEX(INDIRECT(E382),ROWS(INDIRECT(E382)),2),""),"")</f>
        <v/>
      </c>
      <c r="G382" t="str">
        <f t="shared" ca="1" si="40"/>
        <v xml:space="preserve">rg 4/8/00 Federated Corporate Services Inc, Cincinnati OH. </v>
      </c>
      <c r="H382" t="str">
        <f t="shared" ca="1" si="41"/>
        <v/>
      </c>
      <c r="J382">
        <f t="shared" si="39"/>
        <v>379</v>
      </c>
      <c r="K382" cm="1">
        <f t="array" ref="K382">INDEX(J382:J791,MATCH(1,INDEX((J382:J791&lt;&gt;"")*(J382:J791&lt;&gt;J382),0),0))</f>
        <v>383</v>
      </c>
      <c r="M382" s="1" t="s">
        <v>26</v>
      </c>
      <c r="N382" s="1" t="s">
        <v>27</v>
      </c>
    </row>
    <row r="383" spans="1:24" x14ac:dyDescent="0.25">
      <c r="A383">
        <v>12</v>
      </c>
      <c r="B383" t="b">
        <f t="shared" si="35"/>
        <v>1</v>
      </c>
      <c r="C383" t="b">
        <f t="shared" si="36"/>
        <v>0</v>
      </c>
      <c r="D383" t="b">
        <f t="shared" si="37"/>
        <v>0</v>
      </c>
      <c r="E383" t="str">
        <f t="shared" si="38"/>
        <v>$L$383:T$388</v>
      </c>
      <c r="F383" t="str" cm="1">
        <f t="array" aca="1" ref="F383" ca="1">IFERROR(IF(B383,INDEX(INDIRECT(E383),ROWS(INDIRECT(E383)),2),""),"")</f>
        <v xml:space="preserve">IAI 1125 Astra </v>
      </c>
      <c r="G383" t="str">
        <f t="shared" ca="1" si="40"/>
        <v>rg 03/11/21 TMH Gulfstream G-100 Llc Wilmington DE, noted MPO- [12/24/21]</v>
      </c>
      <c r="H383" t="str">
        <f t="shared" ca="1" si="41"/>
        <v/>
      </c>
      <c r="J383">
        <f t="shared" si="39"/>
        <v>383</v>
      </c>
      <c r="K383" cm="1">
        <f t="array" ref="K383">INDEX(J383:J791,MATCH(1,INDEX((J383:J791&lt;&gt;"")*(J383:J791&lt;&gt;J383),0),0))</f>
        <v>388</v>
      </c>
      <c r="L383" s="1" t="s">
        <v>5768</v>
      </c>
      <c r="M383" s="1" t="s">
        <v>5278</v>
      </c>
      <c r="N383" s="1" t="s">
        <v>5769</v>
      </c>
      <c r="P383" s="1" t="s">
        <v>5318</v>
      </c>
      <c r="S383" s="1" t="s">
        <v>5690</v>
      </c>
    </row>
    <row r="384" spans="1:24" x14ac:dyDescent="0.25">
      <c r="A384">
        <v>12</v>
      </c>
      <c r="B384" t="b">
        <f t="shared" si="35"/>
        <v>0</v>
      </c>
      <c r="C384" t="b">
        <f t="shared" si="36"/>
        <v>0</v>
      </c>
      <c r="D384" t="b">
        <f t="shared" si="37"/>
        <v>0</v>
      </c>
      <c r="E384" t="str">
        <f t="shared" si="38"/>
        <v>$L$383:T$388</v>
      </c>
      <c r="F384" t="str" cm="1">
        <f t="array" aca="1" ref="F384" ca="1">IFERROR(IF(B384,INDEX(INDIRECT(E384),ROWS(INDIRECT(E384)),2),""),"")</f>
        <v/>
      </c>
      <c r="G384" t="str">
        <f t="shared" ca="1" si="40"/>
        <v>rg 03/11/21 TMH Gulfstream G-100 Llc Wilmington DE, noted MPO- [12/24/21]</v>
      </c>
      <c r="H384" t="str">
        <f t="shared" ca="1" si="41"/>
        <v/>
      </c>
      <c r="J384">
        <f t="shared" si="39"/>
        <v>383</v>
      </c>
      <c r="K384" cm="1">
        <f t="array" ref="K384">INDEX(J384:J791,MATCH(1,INDEX((J384:J791&lt;&gt;"")*(J384:J791&lt;&gt;J384),0),0))</f>
        <v>388</v>
      </c>
      <c r="L384" s="1" t="s">
        <v>5770</v>
      </c>
      <c r="M384" s="1" t="s">
        <v>3322</v>
      </c>
    </row>
    <row r="385" spans="1:19" x14ac:dyDescent="0.25">
      <c r="A385">
        <v>12</v>
      </c>
      <c r="B385" t="b">
        <f t="shared" si="35"/>
        <v>0</v>
      </c>
      <c r="C385" t="b">
        <f t="shared" si="36"/>
        <v>0</v>
      </c>
      <c r="D385" t="b">
        <f t="shared" si="37"/>
        <v>0</v>
      </c>
      <c r="E385" t="str">
        <f t="shared" si="38"/>
        <v>$L$383:T$388</v>
      </c>
      <c r="F385" t="str" cm="1">
        <f t="array" aca="1" ref="F385" ca="1">IFERROR(IF(B385,INDEX(INDIRECT(E385),ROWS(INDIRECT(E385)),2),""),"")</f>
        <v/>
      </c>
      <c r="G385" t="str">
        <f t="shared" ca="1" si="40"/>
        <v>rg 03/11/21 TMH Gulfstream G-100 Llc Wilmington DE, noted MPO- [12/24/21]</v>
      </c>
      <c r="H385" t="str">
        <f t="shared" ca="1" si="41"/>
        <v/>
      </c>
      <c r="J385">
        <f t="shared" si="39"/>
        <v>383</v>
      </c>
      <c r="K385" cm="1">
        <f t="array" ref="K385">INDEX(J385:J791,MATCH(1,INDEX((J385:J791&lt;&gt;"")*(J385:J791&lt;&gt;J385),0),0))</f>
        <v>388</v>
      </c>
      <c r="L385" s="1" t="s">
        <v>5771</v>
      </c>
      <c r="M385" s="1" t="s">
        <v>5772</v>
      </c>
    </row>
    <row r="386" spans="1:19" x14ac:dyDescent="0.25">
      <c r="A386">
        <v>12</v>
      </c>
      <c r="B386" t="b">
        <f t="shared" si="35"/>
        <v>0</v>
      </c>
      <c r="C386" t="b">
        <f t="shared" si="36"/>
        <v>0</v>
      </c>
      <c r="D386" t="b">
        <f t="shared" si="37"/>
        <v>0</v>
      </c>
      <c r="E386" t="str">
        <f t="shared" si="38"/>
        <v>$L$383:T$388</v>
      </c>
      <c r="F386" t="str" cm="1">
        <f t="array" aca="1" ref="F386" ca="1">IFERROR(IF(B386,INDEX(INDIRECT(E386),ROWS(INDIRECT(E386)),2),""),"")</f>
        <v/>
      </c>
      <c r="G386" t="str">
        <f t="shared" ca="1" si="40"/>
        <v>rg 03/11/21 TMH Gulfstream G-100 Llc Wilmington DE, noted MPO- [12/24/21]</v>
      </c>
      <c r="H386" t="str">
        <f t="shared" ca="1" si="41"/>
        <v/>
      </c>
      <c r="J386">
        <f t="shared" si="39"/>
        <v>383</v>
      </c>
      <c r="K386" cm="1">
        <f t="array" ref="K386">INDEX(J386:J791,MATCH(1,INDEX((J386:J791&lt;&gt;"")*(J386:J791&lt;&gt;J386),0),0))</f>
        <v>388</v>
      </c>
      <c r="L386" s="1" t="s">
        <v>5773</v>
      </c>
      <c r="M386" s="1" t="s">
        <v>5774</v>
      </c>
    </row>
    <row r="387" spans="1:19" x14ac:dyDescent="0.25">
      <c r="A387">
        <v>12</v>
      </c>
      <c r="B387" t="b">
        <f t="shared" ref="B387:B450" si="42">AND(E387&lt;&gt;E386,LEFT(L387,LEN("registry("))&lt;&gt;"registry(")</f>
        <v>0</v>
      </c>
      <c r="C387" t="b">
        <f t="shared" ref="C387:C450" si="43">NOT(LEN(N387)=LEN(SUBSTITUTE(N387,"comment - update","")))</f>
        <v>1</v>
      </c>
      <c r="D387" t="b">
        <f t="shared" ref="D387:D450" si="44">NOT(LEN(L387)=LEN(SUBSTITUTE(L387,"modeS(24bit)","")))</f>
        <v>0</v>
      </c>
      <c r="E387" t="str">
        <f t="shared" ref="E387:E450" si="45">"$"&amp;SUBSTITUTE(ADDRESS(1,COLUMN($L$1),4),1,"")&amp;"$"&amp;J387&amp;":"&amp;SUBSTITUTE(ADDRESS(1,COLUMN($T$1),4),1,"")&amp;"$"&amp;K387</f>
        <v>$L$383:T$388</v>
      </c>
      <c r="F387" t="str" cm="1">
        <f t="array" aca="1" ref="F387" ca="1">IFERROR(IF(B387,INDEX(INDIRECT(E387),ROWS(INDIRECT(E387)),2),""),"")</f>
        <v/>
      </c>
      <c r="G387" t="str">
        <f t="shared" ca="1" si="40"/>
        <v>rg 03/11/21 TMH Gulfstream G-100 Llc Wilmington DE, noted MPO- [12/24/21]</v>
      </c>
      <c r="H387" t="str">
        <f t="shared" ca="1" si="41"/>
        <v/>
      </c>
      <c r="J387">
        <f t="shared" ref="J387:J450" si="46">IF(C386,ROW(C387),IF(D386,ROW(C387),J386))</f>
        <v>383</v>
      </c>
      <c r="K387" cm="1">
        <f t="array" ref="K387">INDEX(J387:J791,MATCH(1,INDEX((J387:J791&lt;&gt;"")*(J387:J791&lt;&gt;J387),0),0))</f>
        <v>388</v>
      </c>
      <c r="M387" s="1" t="s">
        <v>26</v>
      </c>
      <c r="N387" s="1" t="s">
        <v>27</v>
      </c>
    </row>
    <row r="388" spans="1:19" x14ac:dyDescent="0.25">
      <c r="A388">
        <v>12</v>
      </c>
      <c r="B388" t="b">
        <f t="shared" si="42"/>
        <v>1</v>
      </c>
      <c r="C388" t="b">
        <f t="shared" si="43"/>
        <v>0</v>
      </c>
      <c r="D388" t="b">
        <f t="shared" si="44"/>
        <v>0</v>
      </c>
      <c r="E388" t="str">
        <f t="shared" si="45"/>
        <v>$L$388:T$394</v>
      </c>
      <c r="F388" t="str" cm="1">
        <f t="array" aca="1" ref="F388" ca="1">IFERROR(IF(B388,INDEX(INDIRECT(E388),ROWS(INDIRECT(E388)),2),""),"")</f>
        <v xml:space="preserve">IAI 1125 Astra </v>
      </c>
      <c r="G388" t="str">
        <f t="shared" ca="1" si="40"/>
        <v>rrg 8/24/17 Watkins Air Llc Birmingham AL BHM</v>
      </c>
      <c r="H388" t="str">
        <f t="shared" ca="1" si="41"/>
        <v/>
      </c>
      <c r="J388">
        <f t="shared" si="46"/>
        <v>388</v>
      </c>
      <c r="K388" cm="1">
        <f t="array" ref="K388">INDEX(J388:J791,MATCH(1,INDEX((J388:J791&lt;&gt;"")*(J388:J791&lt;&gt;J388),0),0))</f>
        <v>394</v>
      </c>
      <c r="L388" s="1" t="s">
        <v>5775</v>
      </c>
      <c r="M388" s="1" t="s">
        <v>5278</v>
      </c>
      <c r="N388" s="1" t="s">
        <v>5776</v>
      </c>
      <c r="P388" s="1" t="s">
        <v>51</v>
      </c>
      <c r="S388" s="1" t="s">
        <v>5690</v>
      </c>
    </row>
    <row r="389" spans="1:19" x14ac:dyDescent="0.25">
      <c r="A389">
        <v>12</v>
      </c>
      <c r="B389" t="b">
        <f t="shared" si="42"/>
        <v>0</v>
      </c>
      <c r="C389" t="b">
        <f t="shared" si="43"/>
        <v>0</v>
      </c>
      <c r="D389" t="b">
        <f t="shared" si="44"/>
        <v>0</v>
      </c>
      <c r="E389" t="str">
        <f t="shared" si="45"/>
        <v>$L$388:T$394</v>
      </c>
      <c r="F389" t="str" cm="1">
        <f t="array" aca="1" ref="F389" ca="1">IFERROR(IF(B389,INDEX(INDIRECT(E389),ROWS(INDIRECT(E389)),2),""),"")</f>
        <v/>
      </c>
      <c r="G389" t="str">
        <f t="shared" ca="1" si="40"/>
        <v>rrg 8/24/17 Watkins Air Llc Birmingham AL BHM</v>
      </c>
      <c r="H389" t="str">
        <f t="shared" ca="1" si="41"/>
        <v/>
      </c>
      <c r="J389">
        <f t="shared" si="46"/>
        <v>388</v>
      </c>
      <c r="K389" cm="1">
        <f t="array" ref="K389">INDEX(J389:J791,MATCH(1,INDEX((J389:J791&lt;&gt;"")*(J389:J791&lt;&gt;J389),0),0))</f>
        <v>394</v>
      </c>
      <c r="L389" s="1" t="s">
        <v>5777</v>
      </c>
      <c r="M389" s="1" t="s">
        <v>3184</v>
      </c>
    </row>
    <row r="390" spans="1:19" x14ac:dyDescent="0.25">
      <c r="A390">
        <v>12</v>
      </c>
      <c r="B390" t="b">
        <f t="shared" si="42"/>
        <v>0</v>
      </c>
      <c r="C390" t="b">
        <f t="shared" si="43"/>
        <v>0</v>
      </c>
      <c r="D390" t="b">
        <f t="shared" si="44"/>
        <v>0</v>
      </c>
      <c r="E390" t="str">
        <f t="shared" si="45"/>
        <v>$L$388:T$394</v>
      </c>
      <c r="F390" t="str" cm="1">
        <f t="array" aca="1" ref="F390" ca="1">IFERROR(IF(B390,INDEX(INDIRECT(E390),ROWS(INDIRECT(E390)),2),""),"")</f>
        <v/>
      </c>
      <c r="G390" t="str">
        <f t="shared" ca="1" si="40"/>
        <v>rrg 8/24/17 Watkins Air Llc Birmingham AL BHM</v>
      </c>
      <c r="H390" t="str">
        <f t="shared" ca="1" si="41"/>
        <v/>
      </c>
      <c r="J390">
        <f t="shared" si="46"/>
        <v>388</v>
      </c>
      <c r="K390" cm="1">
        <f t="array" ref="K390">INDEX(J390:J791,MATCH(1,INDEX((J390:J791&lt;&gt;"")*(J390:J791&lt;&gt;J390),0),0))</f>
        <v>394</v>
      </c>
      <c r="L390" s="1" t="s">
        <v>5775</v>
      </c>
      <c r="M390" s="1" t="s">
        <v>5778</v>
      </c>
    </row>
    <row r="391" spans="1:19" x14ac:dyDescent="0.25">
      <c r="A391">
        <v>12</v>
      </c>
      <c r="B391" t="b">
        <f t="shared" si="42"/>
        <v>0</v>
      </c>
      <c r="C391" t="b">
        <f t="shared" si="43"/>
        <v>0</v>
      </c>
      <c r="D391" t="b">
        <f t="shared" si="44"/>
        <v>0</v>
      </c>
      <c r="E391" t="str">
        <f t="shared" si="45"/>
        <v>$L$388:T$394</v>
      </c>
      <c r="F391" t="str" cm="1">
        <f t="array" aca="1" ref="F391" ca="1">IFERROR(IF(B391,INDEX(INDIRECT(E391),ROWS(INDIRECT(E391)),2),""),"")</f>
        <v/>
      </c>
      <c r="G391" t="str">
        <f t="shared" ca="1" si="40"/>
        <v>rrg 8/24/17 Watkins Air Llc Birmingham AL BHM</v>
      </c>
      <c r="H391" t="str">
        <f t="shared" ca="1" si="41"/>
        <v/>
      </c>
      <c r="J391">
        <f t="shared" si="46"/>
        <v>388</v>
      </c>
      <c r="K391" cm="1">
        <f t="array" ref="K391">INDEX(J391:J791,MATCH(1,INDEX((J391:J791&lt;&gt;"")*(J391:J791&lt;&gt;J391),0),0))</f>
        <v>394</v>
      </c>
      <c r="L391" s="1" t="s">
        <v>5779</v>
      </c>
    </row>
    <row r="392" spans="1:19" x14ac:dyDescent="0.25">
      <c r="A392">
        <v>12</v>
      </c>
      <c r="B392" t="b">
        <f t="shared" si="42"/>
        <v>0</v>
      </c>
      <c r="C392" t="b">
        <f t="shared" si="43"/>
        <v>0</v>
      </c>
      <c r="D392" t="b">
        <f t="shared" si="44"/>
        <v>0</v>
      </c>
      <c r="E392" t="str">
        <f t="shared" si="45"/>
        <v>$L$388:T$394</v>
      </c>
      <c r="F392" t="str" cm="1">
        <f t="array" aca="1" ref="F392" ca="1">IFERROR(IF(B392,INDEX(INDIRECT(E392),ROWS(INDIRECT(E392)),2),""),"")</f>
        <v/>
      </c>
      <c r="G392" t="str">
        <f t="shared" ca="1" si="40"/>
        <v>rrg 8/24/17 Watkins Air Llc Birmingham AL BHM</v>
      </c>
      <c r="H392" t="str">
        <f t="shared" ca="1" si="41"/>
        <v/>
      </c>
      <c r="J392">
        <f t="shared" si="46"/>
        <v>388</v>
      </c>
      <c r="K392" cm="1">
        <f t="array" ref="K392">INDEX(J392:J791,MATCH(1,INDEX((J392:J791&lt;&gt;"")*(J392:J791&lt;&gt;J392),0),0))</f>
        <v>394</v>
      </c>
      <c r="L392" s="1" t="s">
        <v>5780</v>
      </c>
      <c r="M392" s="1" t="s">
        <v>5781</v>
      </c>
    </row>
    <row r="393" spans="1:19" x14ac:dyDescent="0.25">
      <c r="A393">
        <v>12</v>
      </c>
      <c r="B393" t="b">
        <f t="shared" si="42"/>
        <v>0</v>
      </c>
      <c r="C393" t="b">
        <f t="shared" si="43"/>
        <v>1</v>
      </c>
      <c r="D393" t="b">
        <f t="shared" si="44"/>
        <v>0</v>
      </c>
      <c r="E393" t="str">
        <f t="shared" si="45"/>
        <v>$L$388:T$394</v>
      </c>
      <c r="F393" t="str" cm="1">
        <f t="array" aca="1" ref="F393" ca="1">IFERROR(IF(B393,INDEX(INDIRECT(E393),ROWS(INDIRECT(E393)),2),""),"")</f>
        <v/>
      </c>
      <c r="G393" t="str">
        <f t="shared" ca="1" si="40"/>
        <v>rrg 8/24/17 Watkins Air Llc Birmingham AL BHM</v>
      </c>
      <c r="H393" t="str">
        <f t="shared" ca="1" si="41"/>
        <v/>
      </c>
      <c r="J393">
        <f t="shared" si="46"/>
        <v>388</v>
      </c>
      <c r="K393" cm="1">
        <f t="array" ref="K393">INDEX(J393:J791,MATCH(1,INDEX((J393:J791&lt;&gt;"")*(J393:J791&lt;&gt;J393),0),0))</f>
        <v>394</v>
      </c>
      <c r="M393" s="1" t="s">
        <v>26</v>
      </c>
      <c r="N393" s="1" t="s">
        <v>27</v>
      </c>
    </row>
    <row r="394" spans="1:19" x14ac:dyDescent="0.25">
      <c r="A394">
        <v>12</v>
      </c>
      <c r="B394" t="b">
        <f t="shared" si="42"/>
        <v>1</v>
      </c>
      <c r="C394" t="b">
        <f t="shared" si="43"/>
        <v>0</v>
      </c>
      <c r="D394" t="b">
        <f t="shared" si="44"/>
        <v>0</v>
      </c>
      <c r="E394" t="str">
        <f t="shared" si="45"/>
        <v>$L$394:T$401</v>
      </c>
      <c r="F394" t="str" cm="1">
        <f t="array" aca="1" ref="F394" ca="1">IFERROR(IF(B394,INDEX(INDIRECT(E394),ROWS(INDIRECT(E394)),2),""),"")</f>
        <v xml:space="preserve">IAI 1125 Astra </v>
      </c>
      <c r="G394" t="str">
        <f t="shared" ca="1" si="40"/>
        <v>rg 03/10 INVERSIONES ALICANTE C.A.</v>
      </c>
      <c r="H394" t="str">
        <f t="shared" ca="1" si="41"/>
        <v/>
      </c>
      <c r="J394">
        <f t="shared" si="46"/>
        <v>394</v>
      </c>
      <c r="K394" cm="1">
        <f t="array" ref="K394">INDEX(J394:J791,MATCH(1,INDEX((J394:J791&lt;&gt;"")*(J394:J791&lt;&gt;J394),0),0))</f>
        <v>401</v>
      </c>
      <c r="L394" s="1" t="s">
        <v>5782</v>
      </c>
      <c r="M394" s="1" t="s">
        <v>5278</v>
      </c>
      <c r="N394" s="1" t="s">
        <v>5783</v>
      </c>
      <c r="P394" s="1" t="s">
        <v>51</v>
      </c>
      <c r="S394" s="1" t="s">
        <v>5690</v>
      </c>
    </row>
    <row r="395" spans="1:19" x14ac:dyDescent="0.25">
      <c r="A395">
        <v>12</v>
      </c>
      <c r="B395" t="b">
        <f t="shared" si="42"/>
        <v>0</v>
      </c>
      <c r="C395" t="b">
        <f t="shared" si="43"/>
        <v>0</v>
      </c>
      <c r="D395" t="b">
        <f t="shared" si="44"/>
        <v>0</v>
      </c>
      <c r="E395" t="str">
        <f t="shared" si="45"/>
        <v>$L$394:T$401</v>
      </c>
      <c r="F395" t="str" cm="1">
        <f t="array" aca="1" ref="F395" ca="1">IFERROR(IF(B395,INDEX(INDIRECT(E395),ROWS(INDIRECT(E395)),2),""),"")</f>
        <v/>
      </c>
      <c r="G395" t="str">
        <f t="shared" ca="1" si="40"/>
        <v>rg 03/10 INVERSIONES ALICANTE C.A.</v>
      </c>
      <c r="H395" t="str">
        <f t="shared" ca="1" si="41"/>
        <v/>
      </c>
      <c r="J395">
        <f t="shared" si="46"/>
        <v>394</v>
      </c>
      <c r="K395" cm="1">
        <f t="array" ref="K395">INDEX(J395:J791,MATCH(1,INDEX((J395:J791&lt;&gt;"")*(J395:J791&lt;&gt;J395),0),0))</f>
        <v>401</v>
      </c>
      <c r="L395" s="1" t="s">
        <v>5784</v>
      </c>
      <c r="M395" s="1" t="s">
        <v>5785</v>
      </c>
    </row>
    <row r="396" spans="1:19" x14ac:dyDescent="0.25">
      <c r="A396">
        <v>12</v>
      </c>
      <c r="B396" t="b">
        <f t="shared" si="42"/>
        <v>0</v>
      </c>
      <c r="C396" t="b">
        <f t="shared" si="43"/>
        <v>0</v>
      </c>
      <c r="D396" t="b">
        <f t="shared" si="44"/>
        <v>0</v>
      </c>
      <c r="E396" t="str">
        <f t="shared" si="45"/>
        <v>$L$394:T$401</v>
      </c>
      <c r="F396" t="str" cm="1">
        <f t="array" aca="1" ref="F396" ca="1">IFERROR(IF(B396,INDEX(INDIRECT(E396),ROWS(INDIRECT(E396)),2),""),"")</f>
        <v/>
      </c>
      <c r="G396" t="str">
        <f t="shared" ca="1" si="40"/>
        <v>rg 03/10 INVERSIONES ALICANTE C.A.</v>
      </c>
      <c r="H396" t="str">
        <f t="shared" ca="1" si="41"/>
        <v/>
      </c>
      <c r="J396">
        <f t="shared" si="46"/>
        <v>394</v>
      </c>
      <c r="K396" cm="1">
        <f t="array" ref="K396">INDEX(J396:J791,MATCH(1,INDEX((J396:J791&lt;&gt;"")*(J396:J791&lt;&gt;J396),0),0))</f>
        <v>401</v>
      </c>
      <c r="L396" s="1" t="s">
        <v>5786</v>
      </c>
      <c r="M396" s="1" t="s">
        <v>5787</v>
      </c>
    </row>
    <row r="397" spans="1:19" x14ac:dyDescent="0.25">
      <c r="A397">
        <v>12</v>
      </c>
      <c r="B397" t="b">
        <f t="shared" si="42"/>
        <v>0</v>
      </c>
      <c r="C397" t="b">
        <f t="shared" si="43"/>
        <v>0</v>
      </c>
      <c r="D397" t="b">
        <f t="shared" si="44"/>
        <v>0</v>
      </c>
      <c r="E397" t="str">
        <f t="shared" si="45"/>
        <v>$L$394:T$401</v>
      </c>
      <c r="F397" t="str" cm="1">
        <f t="array" aca="1" ref="F397" ca="1">IFERROR(IF(B397,INDEX(INDIRECT(E397),ROWS(INDIRECT(E397)),2),""),"")</f>
        <v/>
      </c>
      <c r="G397" t="str">
        <f t="shared" ca="1" si="40"/>
        <v>rg 03/10 INVERSIONES ALICANTE C.A.</v>
      </c>
      <c r="H397" t="str">
        <f t="shared" ca="1" si="41"/>
        <v/>
      </c>
      <c r="J397">
        <f t="shared" si="46"/>
        <v>394</v>
      </c>
      <c r="K397" cm="1">
        <f t="array" ref="K397">INDEX(J397:J791,MATCH(1,INDEX((J397:J791&lt;&gt;"")*(J397:J791&lt;&gt;J397),0),0))</f>
        <v>401</v>
      </c>
      <c r="L397" s="1" t="s">
        <v>5788</v>
      </c>
      <c r="M397" s="1" t="s">
        <v>5789</v>
      </c>
    </row>
    <row r="398" spans="1:19" x14ac:dyDescent="0.25">
      <c r="A398">
        <v>12</v>
      </c>
      <c r="B398" t="b">
        <f t="shared" si="42"/>
        <v>0</v>
      </c>
      <c r="C398" t="b">
        <f t="shared" si="43"/>
        <v>0</v>
      </c>
      <c r="D398" t="b">
        <f t="shared" si="44"/>
        <v>0</v>
      </c>
      <c r="E398" t="str">
        <f t="shared" si="45"/>
        <v>$L$394:T$401</v>
      </c>
      <c r="F398" t="str" cm="1">
        <f t="array" aca="1" ref="F398" ca="1">IFERROR(IF(B398,INDEX(INDIRECT(E398),ROWS(INDIRECT(E398)),2),""),"")</f>
        <v/>
      </c>
      <c r="G398" t="str">
        <f t="shared" ref="G398:G461" ca="1" si="47">INDEX(INDIRECT(E398),2,1)</f>
        <v>rg 03/10 INVERSIONES ALICANTE C.A.</v>
      </c>
      <c r="H398" t="str">
        <f t="shared" ref="H398:H461" ca="1" si="48">IF(LEN(INDEX(INDIRECT(E398),1,7))=0,"",INDEX(INDIRECT(E398),1,7))</f>
        <v/>
      </c>
      <c r="J398">
        <f t="shared" si="46"/>
        <v>394</v>
      </c>
      <c r="K398" cm="1">
        <f t="array" ref="K398">INDEX(J398:J791,MATCH(1,INDEX((J398:J791&lt;&gt;"")*(J398:J791&lt;&gt;J398),0),0))</f>
        <v>401</v>
      </c>
      <c r="L398" s="1" t="s">
        <v>5790</v>
      </c>
      <c r="M398" s="1" t="s">
        <v>5791</v>
      </c>
    </row>
    <row r="399" spans="1:19" x14ac:dyDescent="0.25">
      <c r="A399">
        <v>12</v>
      </c>
      <c r="B399" t="b">
        <f t="shared" si="42"/>
        <v>0</v>
      </c>
      <c r="C399" t="b">
        <f t="shared" si="43"/>
        <v>0</v>
      </c>
      <c r="D399" t="b">
        <f t="shared" si="44"/>
        <v>0</v>
      </c>
      <c r="E399" t="str">
        <f t="shared" si="45"/>
        <v>$L$394:T$401</v>
      </c>
      <c r="F399" t="str" cm="1">
        <f t="array" aca="1" ref="F399" ca="1">IFERROR(IF(B399,INDEX(INDIRECT(E399),ROWS(INDIRECT(E399)),2),""),"")</f>
        <v/>
      </c>
      <c r="G399" t="str">
        <f t="shared" ca="1" si="47"/>
        <v>rg 03/10 INVERSIONES ALICANTE C.A.</v>
      </c>
      <c r="H399" t="str">
        <f t="shared" ca="1" si="48"/>
        <v/>
      </c>
      <c r="J399">
        <f t="shared" si="46"/>
        <v>394</v>
      </c>
      <c r="K399" cm="1">
        <f t="array" ref="K399">INDEX(J399:J791,MATCH(1,INDEX((J399:J791&lt;&gt;"")*(J399:J791&lt;&gt;J399),0),0))</f>
        <v>401</v>
      </c>
      <c r="L399" s="1" t="s">
        <v>5792</v>
      </c>
      <c r="M399" s="1" t="s">
        <v>5793</v>
      </c>
    </row>
    <row r="400" spans="1:19" x14ac:dyDescent="0.25">
      <c r="A400">
        <v>12</v>
      </c>
      <c r="B400" t="b">
        <f t="shared" si="42"/>
        <v>0</v>
      </c>
      <c r="C400" t="b">
        <f t="shared" si="43"/>
        <v>1</v>
      </c>
      <c r="D400" t="b">
        <f t="shared" si="44"/>
        <v>0</v>
      </c>
      <c r="E400" t="str">
        <f t="shared" si="45"/>
        <v>$L$394:T$401</v>
      </c>
      <c r="F400" t="str" cm="1">
        <f t="array" aca="1" ref="F400" ca="1">IFERROR(IF(B400,INDEX(INDIRECT(E400),ROWS(INDIRECT(E400)),2),""),"")</f>
        <v/>
      </c>
      <c r="G400" t="str">
        <f t="shared" ca="1" si="47"/>
        <v>rg 03/10 INVERSIONES ALICANTE C.A.</v>
      </c>
      <c r="H400" t="str">
        <f t="shared" ca="1" si="48"/>
        <v/>
      </c>
      <c r="J400">
        <f t="shared" si="46"/>
        <v>394</v>
      </c>
      <c r="K400" cm="1">
        <f t="array" ref="K400">INDEX(J400:J791,MATCH(1,INDEX((J400:J791&lt;&gt;"")*(J400:J791&lt;&gt;J400),0),0))</f>
        <v>401</v>
      </c>
      <c r="M400" s="1" t="s">
        <v>26</v>
      </c>
      <c r="N400" s="1" t="s">
        <v>27</v>
      </c>
    </row>
    <row r="401" spans="1:24" x14ac:dyDescent="0.25">
      <c r="A401">
        <v>12</v>
      </c>
      <c r="B401" t="b">
        <f t="shared" si="42"/>
        <v>1</v>
      </c>
      <c r="C401" t="b">
        <f t="shared" si="43"/>
        <v>0</v>
      </c>
      <c r="D401" t="b">
        <f t="shared" si="44"/>
        <v>0</v>
      </c>
      <c r="E401" t="str">
        <f t="shared" si="45"/>
        <v>$L$401:T$408</v>
      </c>
      <c r="F401" t="str" cm="1">
        <f t="array" aca="1" ref="F401" ca="1">IFERROR(IF(B401,INDEX(INDIRECT(E401),ROWS(INDIRECT(E401)),2),""),"")</f>
        <v xml:space="preserve">IAI 1125 Astra </v>
      </c>
      <c r="G401" t="str">
        <f t="shared" ca="1" si="47"/>
        <v>Warbirds of Delaware Inc bought 8/30/21</v>
      </c>
      <c r="H401" t="str">
        <f t="shared" ca="1" si="48"/>
        <v/>
      </c>
      <c r="J401">
        <f t="shared" si="46"/>
        <v>401</v>
      </c>
      <c r="K401" cm="1">
        <f t="array" ref="K401">INDEX(J401:J791,MATCH(1,INDEX((J401:J791&lt;&gt;"")*(J401:J791&lt;&gt;J401),0),0))</f>
        <v>408</v>
      </c>
      <c r="L401" s="1" t="s">
        <v>5333</v>
      </c>
      <c r="M401" s="1" t="s">
        <v>5278</v>
      </c>
      <c r="N401" s="1" t="s">
        <v>5794</v>
      </c>
      <c r="P401" s="1" t="s">
        <v>51</v>
      </c>
      <c r="S401" s="1" t="s">
        <v>5690</v>
      </c>
    </row>
    <row r="402" spans="1:24" x14ac:dyDescent="0.25">
      <c r="A402">
        <v>12</v>
      </c>
      <c r="B402" t="b">
        <f t="shared" si="42"/>
        <v>0</v>
      </c>
      <c r="C402" t="b">
        <f t="shared" si="43"/>
        <v>0</v>
      </c>
      <c r="D402" t="b">
        <f t="shared" si="44"/>
        <v>0</v>
      </c>
      <c r="E402" t="str">
        <f t="shared" si="45"/>
        <v>$L$401:T$408</v>
      </c>
      <c r="F402" t="str" cm="1">
        <f t="array" aca="1" ref="F402" ca="1">IFERROR(IF(B402,INDEX(INDIRECT(E402),ROWS(INDIRECT(E402)),2),""),"")</f>
        <v/>
      </c>
      <c r="G402" t="str">
        <f t="shared" ca="1" si="47"/>
        <v>Warbirds of Delaware Inc bought 8/30/21</v>
      </c>
      <c r="H402" t="str">
        <f t="shared" ca="1" si="48"/>
        <v/>
      </c>
      <c r="J402">
        <f t="shared" si="46"/>
        <v>401</v>
      </c>
      <c r="K402" cm="1">
        <f t="array" ref="K402">INDEX(J402:J791,MATCH(1,INDEX((J402:J791&lt;&gt;"")*(J402:J791&lt;&gt;J402),0),0))</f>
        <v>408</v>
      </c>
      <c r="L402" s="1" t="s">
        <v>5795</v>
      </c>
    </row>
    <row r="403" spans="1:24" x14ac:dyDescent="0.25">
      <c r="A403">
        <v>12</v>
      </c>
      <c r="B403" t="b">
        <f t="shared" si="42"/>
        <v>0</v>
      </c>
      <c r="C403" t="b">
        <f t="shared" si="43"/>
        <v>0</v>
      </c>
      <c r="D403" t="b">
        <f t="shared" si="44"/>
        <v>0</v>
      </c>
      <c r="E403" t="str">
        <f t="shared" si="45"/>
        <v>$L$401:T$408</v>
      </c>
      <c r="F403" t="str" cm="1">
        <f t="array" aca="1" ref="F403" ca="1">IFERROR(IF(B403,INDEX(INDIRECT(E403),ROWS(INDIRECT(E403)),2),""),"")</f>
        <v/>
      </c>
      <c r="G403" t="str">
        <f t="shared" ca="1" si="47"/>
        <v>Warbirds of Delaware Inc bought 8/30/21</v>
      </c>
      <c r="H403" t="str">
        <f t="shared" ca="1" si="48"/>
        <v/>
      </c>
      <c r="J403">
        <f t="shared" si="46"/>
        <v>401</v>
      </c>
      <c r="K403" cm="1">
        <f t="array" ref="K403">INDEX(J403:J791,MATCH(1,INDEX((J403:J791&lt;&gt;"")*(J403:J791&lt;&gt;J403),0),0))</f>
        <v>408</v>
      </c>
      <c r="L403" s="1" t="s">
        <v>5333</v>
      </c>
      <c r="M403" s="1" t="s">
        <v>5796</v>
      </c>
      <c r="P403" s="1" t="s">
        <v>5797</v>
      </c>
    </row>
    <row r="404" spans="1:24" x14ac:dyDescent="0.25">
      <c r="A404">
        <v>12</v>
      </c>
      <c r="B404" t="b">
        <f t="shared" si="42"/>
        <v>0</v>
      </c>
      <c r="C404" t="b">
        <f t="shared" si="43"/>
        <v>0</v>
      </c>
      <c r="D404" t="b">
        <f t="shared" si="44"/>
        <v>0</v>
      </c>
      <c r="E404" t="str">
        <f t="shared" si="45"/>
        <v>$L$401:T$408</v>
      </c>
      <c r="F404" t="str" cm="1">
        <f t="array" aca="1" ref="F404" ca="1">IFERROR(IF(B404,INDEX(INDIRECT(E404),ROWS(INDIRECT(E404)),2),""),"")</f>
        <v/>
      </c>
      <c r="G404" t="str">
        <f t="shared" ca="1" si="47"/>
        <v>Warbirds of Delaware Inc bought 8/30/21</v>
      </c>
      <c r="H404" t="str">
        <f t="shared" ca="1" si="48"/>
        <v/>
      </c>
      <c r="J404">
        <f t="shared" si="46"/>
        <v>401</v>
      </c>
      <c r="K404" cm="1">
        <f t="array" ref="K404">INDEX(J404:J791,MATCH(1,INDEX((J404:J791&lt;&gt;"")*(J404:J791&lt;&gt;J404),0),0))</f>
        <v>408</v>
      </c>
      <c r="L404" s="1" t="s">
        <v>5333</v>
      </c>
      <c r="M404" s="1" t="s">
        <v>5798</v>
      </c>
    </row>
    <row r="405" spans="1:24" x14ac:dyDescent="0.25">
      <c r="A405">
        <v>12</v>
      </c>
      <c r="B405" t="b">
        <f t="shared" si="42"/>
        <v>0</v>
      </c>
      <c r="C405" t="b">
        <f t="shared" si="43"/>
        <v>0</v>
      </c>
      <c r="D405" t="b">
        <f t="shared" si="44"/>
        <v>0</v>
      </c>
      <c r="E405" t="str">
        <f t="shared" si="45"/>
        <v>$L$401:T$408</v>
      </c>
      <c r="F405" t="str" cm="1">
        <f t="array" aca="1" ref="F405" ca="1">IFERROR(IF(B405,INDEX(INDIRECT(E405),ROWS(INDIRECT(E405)),2),""),"")</f>
        <v/>
      </c>
      <c r="G405" t="str">
        <f t="shared" ca="1" si="47"/>
        <v>Warbirds of Delaware Inc bought 8/30/21</v>
      </c>
      <c r="H405" t="str">
        <f t="shared" ca="1" si="48"/>
        <v/>
      </c>
      <c r="J405">
        <f t="shared" si="46"/>
        <v>401</v>
      </c>
      <c r="K405" cm="1">
        <f t="array" ref="K405">INDEX(J405:J791,MATCH(1,INDEX((J405:J791&lt;&gt;"")*(J405:J791&lt;&gt;J405),0),0))</f>
        <v>408</v>
      </c>
      <c r="L405" s="1" t="s">
        <v>5333</v>
      </c>
      <c r="M405" s="1" t="s">
        <v>5799</v>
      </c>
    </row>
    <row r="406" spans="1:24" x14ac:dyDescent="0.25">
      <c r="A406">
        <v>12</v>
      </c>
      <c r="B406" t="b">
        <f t="shared" si="42"/>
        <v>0</v>
      </c>
      <c r="C406" t="b">
        <f t="shared" si="43"/>
        <v>0</v>
      </c>
      <c r="D406" t="b">
        <f t="shared" si="44"/>
        <v>0</v>
      </c>
      <c r="E406" t="str">
        <f t="shared" si="45"/>
        <v>$L$401:T$408</v>
      </c>
      <c r="F406" t="str" cm="1">
        <f t="array" aca="1" ref="F406" ca="1">IFERROR(IF(B406,INDEX(INDIRECT(E406),ROWS(INDIRECT(E406)),2),""),"")</f>
        <v/>
      </c>
      <c r="G406" t="str">
        <f t="shared" ca="1" si="47"/>
        <v>Warbirds of Delaware Inc bought 8/30/21</v>
      </c>
      <c r="H406" t="str">
        <f t="shared" ca="1" si="48"/>
        <v/>
      </c>
      <c r="J406">
        <f t="shared" si="46"/>
        <v>401</v>
      </c>
      <c r="K406" cm="1">
        <f t="array" ref="K406">INDEX(J406:J791,MATCH(1,INDEX((J406:J791&lt;&gt;"")*(J406:J791&lt;&gt;J406),0),0))</f>
        <v>408</v>
      </c>
      <c r="L406" s="1" t="s">
        <v>5333</v>
      </c>
      <c r="M406" s="1" t="s">
        <v>5800</v>
      </c>
    </row>
    <row r="407" spans="1:24" x14ac:dyDescent="0.25">
      <c r="A407">
        <v>12</v>
      </c>
      <c r="B407" t="b">
        <f t="shared" si="42"/>
        <v>0</v>
      </c>
      <c r="C407" t="b">
        <f t="shared" si="43"/>
        <v>1</v>
      </c>
      <c r="D407" t="b">
        <f t="shared" si="44"/>
        <v>0</v>
      </c>
      <c r="E407" t="str">
        <f t="shared" si="45"/>
        <v>$L$401:T$408</v>
      </c>
      <c r="F407" t="str" cm="1">
        <f t="array" aca="1" ref="F407" ca="1">IFERROR(IF(B407,INDEX(INDIRECT(E407),ROWS(INDIRECT(E407)),2),""),"")</f>
        <v/>
      </c>
      <c r="G407" t="str">
        <f t="shared" ca="1" si="47"/>
        <v>Warbirds of Delaware Inc bought 8/30/21</v>
      </c>
      <c r="H407" t="str">
        <f t="shared" ca="1" si="48"/>
        <v/>
      </c>
      <c r="J407">
        <f t="shared" si="46"/>
        <v>401</v>
      </c>
      <c r="K407" cm="1">
        <f t="array" ref="K407">INDEX(J407:J791,MATCH(1,INDEX((J407:J791&lt;&gt;"")*(J407:J791&lt;&gt;J407),0),0))</f>
        <v>408</v>
      </c>
      <c r="M407" s="1" t="s">
        <v>26</v>
      </c>
      <c r="N407" s="1" t="s">
        <v>27</v>
      </c>
    </row>
    <row r="408" spans="1:24" x14ac:dyDescent="0.25">
      <c r="A408">
        <v>12</v>
      </c>
      <c r="B408" t="b">
        <f t="shared" si="42"/>
        <v>1</v>
      </c>
      <c r="C408" t="b">
        <f t="shared" si="43"/>
        <v>0</v>
      </c>
      <c r="D408" t="b">
        <f t="shared" si="44"/>
        <v>0</v>
      </c>
      <c r="E408" t="str">
        <f t="shared" si="45"/>
        <v>$L$408:T$417</v>
      </c>
      <c r="F408" t="str" cm="1">
        <f t="array" aca="1" ref="F408" ca="1">IFERROR(IF(B408,INDEX(INDIRECT(E408),ROWS(INDIRECT(E408)),2),""),"")</f>
        <v xml:space="preserve">IAI 1125 Astra </v>
      </c>
      <c r="G408" t="str">
        <f t="shared" ca="1" si="47"/>
        <v>Sky Commander Corp., Doral FL bought 6/1/15, rg 11/17/21</v>
      </c>
      <c r="H408" t="str">
        <f t="shared" ca="1" si="48"/>
        <v/>
      </c>
      <c r="J408">
        <f t="shared" si="46"/>
        <v>408</v>
      </c>
      <c r="K408" cm="1">
        <f t="array" ref="K408">INDEX(J408:J791,MATCH(1,INDEX((J408:J791&lt;&gt;"")*(J408:J791&lt;&gt;J408),0),0))</f>
        <v>417</v>
      </c>
      <c r="L408" s="1" t="s">
        <v>5801</v>
      </c>
      <c r="M408" s="1" t="s">
        <v>5278</v>
      </c>
      <c r="N408" s="1" t="s">
        <v>5802</v>
      </c>
      <c r="P408" s="1" t="s">
        <v>51</v>
      </c>
      <c r="S408" s="1" t="s">
        <v>5532</v>
      </c>
      <c r="X408" t="e">
        <v>#N/A</v>
      </c>
    </row>
    <row r="409" spans="1:24" x14ac:dyDescent="0.25">
      <c r="A409">
        <v>12</v>
      </c>
      <c r="B409" t="b">
        <f t="shared" si="42"/>
        <v>0</v>
      </c>
      <c r="C409" t="b">
        <f t="shared" si="43"/>
        <v>0</v>
      </c>
      <c r="D409" t="b">
        <f t="shared" si="44"/>
        <v>0</v>
      </c>
      <c r="E409" t="str">
        <f t="shared" si="45"/>
        <v>$L$408:T$417</v>
      </c>
      <c r="F409" t="str" cm="1">
        <f t="array" aca="1" ref="F409" ca="1">IFERROR(IF(B409,INDEX(INDIRECT(E409),ROWS(INDIRECT(E409)),2),""),"")</f>
        <v/>
      </c>
      <c r="G409" t="str">
        <f t="shared" ca="1" si="47"/>
        <v>Sky Commander Corp., Doral FL bought 6/1/15, rg 11/17/21</v>
      </c>
      <c r="H409" t="str">
        <f t="shared" ca="1" si="48"/>
        <v/>
      </c>
      <c r="J409">
        <f t="shared" si="46"/>
        <v>408</v>
      </c>
      <c r="K409" cm="1">
        <f t="array" ref="K409">INDEX(J409:J791,MATCH(1,INDEX((J409:J791&lt;&gt;"")*(J409:J791&lt;&gt;J409),0),0))</f>
        <v>417</v>
      </c>
      <c r="L409" s="1" t="s">
        <v>5803</v>
      </c>
      <c r="M409" s="1" t="s">
        <v>3499</v>
      </c>
    </row>
    <row r="410" spans="1:24" x14ac:dyDescent="0.25">
      <c r="A410">
        <v>12</v>
      </c>
      <c r="B410" t="b">
        <f t="shared" si="42"/>
        <v>0</v>
      </c>
      <c r="C410" t="b">
        <f t="shared" si="43"/>
        <v>0</v>
      </c>
      <c r="D410" t="b">
        <f t="shared" si="44"/>
        <v>0</v>
      </c>
      <c r="E410" t="str">
        <f t="shared" si="45"/>
        <v>$L$408:T$417</v>
      </c>
      <c r="F410" t="str" cm="1">
        <f t="array" aca="1" ref="F410" ca="1">IFERROR(IF(B410,INDEX(INDIRECT(E410),ROWS(INDIRECT(E410)),2),""),"")</f>
        <v/>
      </c>
      <c r="G410" t="str">
        <f t="shared" ca="1" si="47"/>
        <v>Sky Commander Corp., Doral FL bought 6/1/15, rg 11/17/21</v>
      </c>
      <c r="H410" t="str">
        <f t="shared" ca="1" si="48"/>
        <v/>
      </c>
      <c r="J410">
        <f t="shared" si="46"/>
        <v>408</v>
      </c>
      <c r="K410" cm="1">
        <f t="array" ref="K410">INDEX(J410:J791,MATCH(1,INDEX((J410:J791&lt;&gt;"")*(J410:J791&lt;&gt;J410),0),0))</f>
        <v>417</v>
      </c>
      <c r="L410" s="1" t="s">
        <v>5801</v>
      </c>
      <c r="M410" s="1" t="s">
        <v>5804</v>
      </c>
    </row>
    <row r="411" spans="1:24" x14ac:dyDescent="0.25">
      <c r="A411">
        <v>12</v>
      </c>
      <c r="B411" t="b">
        <f t="shared" si="42"/>
        <v>0</v>
      </c>
      <c r="C411" t="b">
        <f t="shared" si="43"/>
        <v>0</v>
      </c>
      <c r="D411" t="b">
        <f t="shared" si="44"/>
        <v>0</v>
      </c>
      <c r="E411" t="str">
        <f t="shared" si="45"/>
        <v>$L$408:T$417</v>
      </c>
      <c r="F411" t="str" cm="1">
        <f t="array" aca="1" ref="F411" ca="1">IFERROR(IF(B411,INDEX(INDIRECT(E411),ROWS(INDIRECT(E411)),2),""),"")</f>
        <v/>
      </c>
      <c r="G411" t="str">
        <f t="shared" ca="1" si="47"/>
        <v>Sky Commander Corp., Doral FL bought 6/1/15, rg 11/17/21</v>
      </c>
      <c r="H411" t="str">
        <f t="shared" ca="1" si="48"/>
        <v/>
      </c>
      <c r="J411">
        <f t="shared" si="46"/>
        <v>408</v>
      </c>
      <c r="K411" cm="1">
        <f t="array" ref="K411">INDEX(J411:J791,MATCH(1,INDEX((J411:J791&lt;&gt;"")*(J411:J791&lt;&gt;J411),0),0))</f>
        <v>417</v>
      </c>
      <c r="L411" s="1" t="s">
        <v>5801</v>
      </c>
      <c r="M411" s="1" t="s">
        <v>5805</v>
      </c>
    </row>
    <row r="412" spans="1:24" x14ac:dyDescent="0.25">
      <c r="A412">
        <v>12</v>
      </c>
      <c r="B412" t="b">
        <f t="shared" si="42"/>
        <v>0</v>
      </c>
      <c r="C412" t="b">
        <f t="shared" si="43"/>
        <v>0</v>
      </c>
      <c r="D412" t="b">
        <f t="shared" si="44"/>
        <v>0</v>
      </c>
      <c r="E412" t="str">
        <f t="shared" si="45"/>
        <v>$L$408:T$417</v>
      </c>
      <c r="F412" t="str" cm="1">
        <f t="array" aca="1" ref="F412" ca="1">IFERROR(IF(B412,INDEX(INDIRECT(E412),ROWS(INDIRECT(E412)),2),""),"")</f>
        <v/>
      </c>
      <c r="G412" t="str">
        <f t="shared" ca="1" si="47"/>
        <v>Sky Commander Corp., Doral FL bought 6/1/15, rg 11/17/21</v>
      </c>
      <c r="H412" t="str">
        <f t="shared" ca="1" si="48"/>
        <v/>
      </c>
      <c r="J412">
        <f t="shared" si="46"/>
        <v>408</v>
      </c>
      <c r="K412" cm="1">
        <f t="array" ref="K412">INDEX(J412:J791,MATCH(1,INDEX((J412:J791&lt;&gt;"")*(J412:J791&lt;&gt;J412),0),0))</f>
        <v>417</v>
      </c>
      <c r="L412" s="1" t="s">
        <v>5801</v>
      </c>
      <c r="M412" s="1" t="s">
        <v>5806</v>
      </c>
    </row>
    <row r="413" spans="1:24" x14ac:dyDescent="0.25">
      <c r="A413">
        <v>12</v>
      </c>
      <c r="B413" t="b">
        <f t="shared" si="42"/>
        <v>0</v>
      </c>
      <c r="C413" t="b">
        <f t="shared" si="43"/>
        <v>0</v>
      </c>
      <c r="D413" t="b">
        <f t="shared" si="44"/>
        <v>0</v>
      </c>
      <c r="E413" t="str">
        <f t="shared" si="45"/>
        <v>$L$408:T$417</v>
      </c>
      <c r="F413" t="str" cm="1">
        <f t="array" aca="1" ref="F413" ca="1">IFERROR(IF(B413,INDEX(INDIRECT(E413),ROWS(INDIRECT(E413)),2),""),"")</f>
        <v/>
      </c>
      <c r="G413" t="str">
        <f t="shared" ca="1" si="47"/>
        <v>Sky Commander Corp., Doral FL bought 6/1/15, rg 11/17/21</v>
      </c>
      <c r="H413" t="str">
        <f t="shared" ca="1" si="48"/>
        <v/>
      </c>
      <c r="J413">
        <f t="shared" si="46"/>
        <v>408</v>
      </c>
      <c r="K413" cm="1">
        <f t="array" ref="K413">INDEX(J413:J791,MATCH(1,INDEX((J413:J791&lt;&gt;"")*(J413:J791&lt;&gt;J413),0),0))</f>
        <v>417</v>
      </c>
      <c r="L413" s="1" t="s">
        <v>5801</v>
      </c>
      <c r="M413" s="1" t="s">
        <v>5807</v>
      </c>
      <c r="P413" s="1" t="s">
        <v>5808</v>
      </c>
    </row>
    <row r="414" spans="1:24" x14ac:dyDescent="0.25">
      <c r="A414">
        <v>12</v>
      </c>
      <c r="B414" t="b">
        <f t="shared" si="42"/>
        <v>0</v>
      </c>
      <c r="C414" t="b">
        <f t="shared" si="43"/>
        <v>0</v>
      </c>
      <c r="D414" t="b">
        <f t="shared" si="44"/>
        <v>0</v>
      </c>
      <c r="E414" t="str">
        <f t="shared" si="45"/>
        <v>$L$408:T$417</v>
      </c>
      <c r="F414" t="str" cm="1">
        <f t="array" aca="1" ref="F414" ca="1">IFERROR(IF(B414,INDEX(INDIRECT(E414),ROWS(INDIRECT(E414)),2),""),"")</f>
        <v/>
      </c>
      <c r="G414" t="str">
        <f t="shared" ca="1" si="47"/>
        <v>Sky Commander Corp., Doral FL bought 6/1/15, rg 11/17/21</v>
      </c>
      <c r="H414" t="str">
        <f t="shared" ca="1" si="48"/>
        <v/>
      </c>
      <c r="J414">
        <f t="shared" si="46"/>
        <v>408</v>
      </c>
      <c r="K414" cm="1">
        <f t="array" ref="K414">INDEX(J414:J791,MATCH(1,INDEX((J414:J791&lt;&gt;"")*(J414:J791&lt;&gt;J414),0),0))</f>
        <v>417</v>
      </c>
      <c r="L414" s="1" t="s">
        <v>5801</v>
      </c>
      <c r="M414" s="1" t="s">
        <v>5809</v>
      </c>
      <c r="X414" t="e">
        <v>#N/A</v>
      </c>
    </row>
    <row r="415" spans="1:24" x14ac:dyDescent="0.25">
      <c r="A415">
        <v>12</v>
      </c>
      <c r="B415" t="b">
        <f t="shared" si="42"/>
        <v>0</v>
      </c>
      <c r="C415" t="b">
        <f t="shared" si="43"/>
        <v>0</v>
      </c>
      <c r="D415" t="b">
        <f t="shared" si="44"/>
        <v>0</v>
      </c>
      <c r="E415" t="str">
        <f t="shared" si="45"/>
        <v>$L$408:T$417</v>
      </c>
      <c r="F415" t="str" cm="1">
        <f t="array" aca="1" ref="F415" ca="1">IFERROR(IF(B415,INDEX(INDIRECT(E415),ROWS(INDIRECT(E415)),2),""),"")</f>
        <v/>
      </c>
      <c r="G415" t="str">
        <f t="shared" ca="1" si="47"/>
        <v>Sky Commander Corp., Doral FL bought 6/1/15, rg 11/17/21</v>
      </c>
      <c r="H415" t="str">
        <f t="shared" ca="1" si="48"/>
        <v/>
      </c>
      <c r="J415">
        <f t="shared" si="46"/>
        <v>408</v>
      </c>
      <c r="K415" cm="1">
        <f t="array" ref="K415">INDEX(J415:J791,MATCH(1,INDEX((J415:J791&lt;&gt;"")*(J415:J791&lt;&gt;J415),0),0))</f>
        <v>417</v>
      </c>
      <c r="L415" s="1" t="s">
        <v>5801</v>
      </c>
      <c r="M415" s="1" t="s">
        <v>5810</v>
      </c>
    </row>
    <row r="416" spans="1:24" x14ac:dyDescent="0.25">
      <c r="A416">
        <v>12</v>
      </c>
      <c r="B416" t="b">
        <f t="shared" si="42"/>
        <v>0</v>
      </c>
      <c r="C416" t="b">
        <f t="shared" si="43"/>
        <v>1</v>
      </c>
      <c r="D416" t="b">
        <f t="shared" si="44"/>
        <v>0</v>
      </c>
      <c r="E416" t="str">
        <f t="shared" si="45"/>
        <v>$L$408:T$417</v>
      </c>
      <c r="F416" t="str" cm="1">
        <f t="array" aca="1" ref="F416" ca="1">IFERROR(IF(B416,INDEX(INDIRECT(E416),ROWS(INDIRECT(E416)),2),""),"")</f>
        <v/>
      </c>
      <c r="G416" t="str">
        <f t="shared" ca="1" si="47"/>
        <v>Sky Commander Corp., Doral FL bought 6/1/15, rg 11/17/21</v>
      </c>
      <c r="H416" t="str">
        <f t="shared" ca="1" si="48"/>
        <v/>
      </c>
      <c r="J416">
        <f t="shared" si="46"/>
        <v>408</v>
      </c>
      <c r="K416" cm="1">
        <f t="array" ref="K416">INDEX(J416:J791,MATCH(1,INDEX((J416:J791&lt;&gt;"")*(J416:J791&lt;&gt;J416),0),0))</f>
        <v>417</v>
      </c>
      <c r="M416" s="1" t="s">
        <v>26</v>
      </c>
      <c r="N416" s="1" t="s">
        <v>27</v>
      </c>
    </row>
    <row r="417" spans="1:24" x14ac:dyDescent="0.25">
      <c r="A417">
        <v>12</v>
      </c>
      <c r="B417" t="b">
        <f t="shared" si="42"/>
        <v>1</v>
      </c>
      <c r="C417" t="b">
        <f t="shared" si="43"/>
        <v>0</v>
      </c>
      <c r="D417" t="b">
        <f t="shared" si="44"/>
        <v>0</v>
      </c>
      <c r="E417" t="str">
        <f t="shared" si="45"/>
        <v>$L$417:T$428</v>
      </c>
      <c r="F417" t="str" cm="1">
        <f t="array" aca="1" ref="F417" ca="1">IFERROR(IF(B417,INDEX(INDIRECT(E417),ROWS(INDIRECT(E417)),2),""),"")</f>
        <v xml:space="preserve">IAI 1125 Astra </v>
      </c>
      <c r="G417" t="str">
        <f t="shared" ca="1" si="47"/>
        <v>39TT LLC Lake Zurich IL bought 12/18/18, rrg 5/30/19</v>
      </c>
      <c r="H417" t="str">
        <f t="shared" ca="1" si="48"/>
        <v xml:space="preserve">N-Jet </v>
      </c>
      <c r="J417">
        <f t="shared" si="46"/>
        <v>417</v>
      </c>
      <c r="K417" cm="1">
        <f t="array" ref="K417">INDEX(J417:J791,MATCH(1,INDEX((J417:J791&lt;&gt;"")*(J417:J791&lt;&gt;J417),0),0))</f>
        <v>428</v>
      </c>
      <c r="L417" s="1" t="s">
        <v>5811</v>
      </c>
      <c r="M417" s="1" t="s">
        <v>5278</v>
      </c>
      <c r="N417" s="1" t="s">
        <v>5812</v>
      </c>
      <c r="P417" s="1" t="s">
        <v>51</v>
      </c>
      <c r="R417" s="1" t="s">
        <v>5507</v>
      </c>
      <c r="S417" s="1" t="s">
        <v>5532</v>
      </c>
    </row>
    <row r="418" spans="1:24" x14ac:dyDescent="0.25">
      <c r="A418">
        <v>12</v>
      </c>
      <c r="B418" t="b">
        <f t="shared" si="42"/>
        <v>0</v>
      </c>
      <c r="C418" t="b">
        <f t="shared" si="43"/>
        <v>0</v>
      </c>
      <c r="D418" t="b">
        <f t="shared" si="44"/>
        <v>0</v>
      </c>
      <c r="E418" t="str">
        <f t="shared" si="45"/>
        <v>$L$417:T$428</v>
      </c>
      <c r="F418" t="str" cm="1">
        <f t="array" aca="1" ref="F418" ca="1">IFERROR(IF(B418,INDEX(INDIRECT(E418),ROWS(INDIRECT(E418)),2),""),"")</f>
        <v/>
      </c>
      <c r="G418" t="str">
        <f t="shared" ca="1" si="47"/>
        <v>39TT LLC Lake Zurich IL bought 12/18/18, rrg 5/30/19</v>
      </c>
      <c r="H418" t="str">
        <f t="shared" ca="1" si="48"/>
        <v xml:space="preserve">N-Jet </v>
      </c>
      <c r="J418">
        <f t="shared" si="46"/>
        <v>417</v>
      </c>
      <c r="K418" cm="1">
        <f t="array" ref="K418">INDEX(J418:J791,MATCH(1,INDEX((J418:J791&lt;&gt;"")*(J418:J791&lt;&gt;J418),0),0))</f>
        <v>428</v>
      </c>
      <c r="L418" s="1" t="s">
        <v>5813</v>
      </c>
    </row>
    <row r="419" spans="1:24" x14ac:dyDescent="0.25">
      <c r="A419">
        <v>12</v>
      </c>
      <c r="B419" t="b">
        <f t="shared" si="42"/>
        <v>0</v>
      </c>
      <c r="C419" t="b">
        <f t="shared" si="43"/>
        <v>0</v>
      </c>
      <c r="D419" t="b">
        <f t="shared" si="44"/>
        <v>0</v>
      </c>
      <c r="E419" t="str">
        <f t="shared" si="45"/>
        <v>$L$417:T$428</v>
      </c>
      <c r="F419" t="str" cm="1">
        <f t="array" aca="1" ref="F419" ca="1">IFERROR(IF(B419,INDEX(INDIRECT(E419),ROWS(INDIRECT(E419)),2),""),"")</f>
        <v/>
      </c>
      <c r="G419" t="str">
        <f t="shared" ca="1" si="47"/>
        <v>39TT LLC Lake Zurich IL bought 12/18/18, rrg 5/30/19</v>
      </c>
      <c r="H419" t="str">
        <f t="shared" ca="1" si="48"/>
        <v xml:space="preserve">N-Jet </v>
      </c>
      <c r="J419">
        <f t="shared" si="46"/>
        <v>417</v>
      </c>
      <c r="K419" cm="1">
        <f t="array" ref="K419">INDEX(J419:J791,MATCH(1,INDEX((J419:J791&lt;&gt;"")*(J419:J791&lt;&gt;J419),0),0))</f>
        <v>428</v>
      </c>
      <c r="L419" s="1" t="s">
        <v>5814</v>
      </c>
      <c r="M419" s="1" t="s">
        <v>5815</v>
      </c>
      <c r="O419" s="1" t="s">
        <v>5507</v>
      </c>
    </row>
    <row r="420" spans="1:24" x14ac:dyDescent="0.25">
      <c r="A420">
        <v>12</v>
      </c>
      <c r="B420" t="b">
        <f t="shared" si="42"/>
        <v>0</v>
      </c>
      <c r="C420" t="b">
        <f t="shared" si="43"/>
        <v>0</v>
      </c>
      <c r="D420" t="b">
        <f t="shared" si="44"/>
        <v>0</v>
      </c>
      <c r="E420" t="str">
        <f t="shared" si="45"/>
        <v>$L$417:T$428</v>
      </c>
      <c r="F420" t="str" cm="1">
        <f t="array" aca="1" ref="F420" ca="1">IFERROR(IF(B420,INDEX(INDIRECT(E420),ROWS(INDIRECT(E420)),2),""),"")</f>
        <v/>
      </c>
      <c r="G420" t="str">
        <f t="shared" ca="1" si="47"/>
        <v>39TT LLC Lake Zurich IL bought 12/18/18, rrg 5/30/19</v>
      </c>
      <c r="H420" t="str">
        <f t="shared" ca="1" si="48"/>
        <v xml:space="preserve">N-Jet </v>
      </c>
      <c r="J420">
        <f t="shared" si="46"/>
        <v>417</v>
      </c>
      <c r="K420" cm="1">
        <f t="array" ref="K420">INDEX(J420:J791,MATCH(1,INDEX((J420:J791&lt;&gt;"")*(J420:J791&lt;&gt;J420),0),0))</f>
        <v>428</v>
      </c>
      <c r="L420" s="1" t="s">
        <v>5816</v>
      </c>
      <c r="M420" s="1" t="s">
        <v>5817</v>
      </c>
      <c r="X420" t="e">
        <v>#N/A</v>
      </c>
    </row>
    <row r="421" spans="1:24" x14ac:dyDescent="0.25">
      <c r="A421">
        <v>12</v>
      </c>
      <c r="B421" t="b">
        <f t="shared" si="42"/>
        <v>0</v>
      </c>
      <c r="C421" t="b">
        <f t="shared" si="43"/>
        <v>0</v>
      </c>
      <c r="D421" t="b">
        <f t="shared" si="44"/>
        <v>0</v>
      </c>
      <c r="E421" t="str">
        <f t="shared" si="45"/>
        <v>$L$417:T$428</v>
      </c>
      <c r="F421" t="str" cm="1">
        <f t="array" aca="1" ref="F421" ca="1">IFERROR(IF(B421,INDEX(INDIRECT(E421),ROWS(INDIRECT(E421)),2),""),"")</f>
        <v/>
      </c>
      <c r="G421" t="str">
        <f t="shared" ca="1" si="47"/>
        <v>39TT LLC Lake Zurich IL bought 12/18/18, rrg 5/30/19</v>
      </c>
      <c r="H421" t="str">
        <f t="shared" ca="1" si="48"/>
        <v xml:space="preserve">N-Jet </v>
      </c>
      <c r="J421">
        <f t="shared" si="46"/>
        <v>417</v>
      </c>
      <c r="K421" cm="1">
        <f t="array" ref="K421">INDEX(J421:J791,MATCH(1,INDEX((J421:J791&lt;&gt;"")*(J421:J791&lt;&gt;J421),0),0))</f>
        <v>428</v>
      </c>
      <c r="L421" s="1" t="s">
        <v>5818</v>
      </c>
      <c r="M421" s="1" t="s">
        <v>5819</v>
      </c>
    </row>
    <row r="422" spans="1:24" x14ac:dyDescent="0.25">
      <c r="A422">
        <v>12</v>
      </c>
      <c r="B422" t="b">
        <f t="shared" si="42"/>
        <v>0</v>
      </c>
      <c r="C422" t="b">
        <f t="shared" si="43"/>
        <v>0</v>
      </c>
      <c r="D422" t="b">
        <f t="shared" si="44"/>
        <v>0</v>
      </c>
      <c r="E422" t="str">
        <f t="shared" si="45"/>
        <v>$L$417:T$428</v>
      </c>
      <c r="F422" t="str" cm="1">
        <f t="array" aca="1" ref="F422" ca="1">IFERROR(IF(B422,INDEX(INDIRECT(E422),ROWS(INDIRECT(E422)),2),""),"")</f>
        <v/>
      </c>
      <c r="G422" t="str">
        <f t="shared" ca="1" si="47"/>
        <v>39TT LLC Lake Zurich IL bought 12/18/18, rrg 5/30/19</v>
      </c>
      <c r="H422" t="str">
        <f t="shared" ca="1" si="48"/>
        <v xml:space="preserve">N-Jet </v>
      </c>
      <c r="J422">
        <f t="shared" si="46"/>
        <v>417</v>
      </c>
      <c r="K422" cm="1">
        <f t="array" ref="K422">INDEX(J422:J791,MATCH(1,INDEX((J422:J791&lt;&gt;"")*(J422:J791&lt;&gt;J422),0),0))</f>
        <v>428</v>
      </c>
      <c r="L422" s="1" t="s">
        <v>5820</v>
      </c>
      <c r="M422" s="1" t="s">
        <v>5821</v>
      </c>
    </row>
    <row r="423" spans="1:24" x14ac:dyDescent="0.25">
      <c r="A423">
        <v>12</v>
      </c>
      <c r="B423" t="b">
        <f t="shared" si="42"/>
        <v>0</v>
      </c>
      <c r="C423" t="b">
        <f t="shared" si="43"/>
        <v>0</v>
      </c>
      <c r="D423" t="b">
        <f t="shared" si="44"/>
        <v>0</v>
      </c>
      <c r="E423" t="str">
        <f t="shared" si="45"/>
        <v>$L$417:T$428</v>
      </c>
      <c r="F423" t="str" cm="1">
        <f t="array" aca="1" ref="F423" ca="1">IFERROR(IF(B423,INDEX(INDIRECT(E423),ROWS(INDIRECT(E423)),2),""),"")</f>
        <v/>
      </c>
      <c r="G423" t="str">
        <f t="shared" ca="1" si="47"/>
        <v>39TT LLC Lake Zurich IL bought 12/18/18, rrg 5/30/19</v>
      </c>
      <c r="H423" t="str">
        <f t="shared" ca="1" si="48"/>
        <v xml:space="preserve">N-Jet </v>
      </c>
      <c r="J423">
        <f t="shared" si="46"/>
        <v>417</v>
      </c>
      <c r="K423" cm="1">
        <f t="array" ref="K423">INDEX(J423:J791,MATCH(1,INDEX((J423:J791&lt;&gt;"")*(J423:J791&lt;&gt;J423),0),0))</f>
        <v>428</v>
      </c>
      <c r="L423" s="1" t="s">
        <v>5822</v>
      </c>
      <c r="M423" s="1" t="s">
        <v>5823</v>
      </c>
    </row>
    <row r="424" spans="1:24" x14ac:dyDescent="0.25">
      <c r="A424">
        <v>12</v>
      </c>
      <c r="B424" t="b">
        <f t="shared" si="42"/>
        <v>0</v>
      </c>
      <c r="C424" t="b">
        <f t="shared" si="43"/>
        <v>0</v>
      </c>
      <c r="D424" t="b">
        <f t="shared" si="44"/>
        <v>0</v>
      </c>
      <c r="E424" t="str">
        <f t="shared" si="45"/>
        <v>$L$417:T$428</v>
      </c>
      <c r="F424" t="str" cm="1">
        <f t="array" aca="1" ref="F424" ca="1">IFERROR(IF(B424,INDEX(INDIRECT(E424),ROWS(INDIRECT(E424)),2),""),"")</f>
        <v/>
      </c>
      <c r="G424" t="str">
        <f t="shared" ca="1" si="47"/>
        <v>39TT LLC Lake Zurich IL bought 12/18/18, rrg 5/30/19</v>
      </c>
      <c r="H424" t="str">
        <f t="shared" ca="1" si="48"/>
        <v xml:space="preserve">N-Jet </v>
      </c>
      <c r="J424">
        <f t="shared" si="46"/>
        <v>417</v>
      </c>
      <c r="K424" cm="1">
        <f t="array" ref="K424">INDEX(J424:J791,MATCH(1,INDEX((J424:J791&lt;&gt;"")*(J424:J791&lt;&gt;J424),0),0))</f>
        <v>428</v>
      </c>
      <c r="L424" s="1" t="s">
        <v>5822</v>
      </c>
      <c r="M424" s="1" t="s">
        <v>5824</v>
      </c>
    </row>
    <row r="425" spans="1:24" x14ac:dyDescent="0.25">
      <c r="A425">
        <v>12</v>
      </c>
      <c r="B425" t="b">
        <f t="shared" si="42"/>
        <v>0</v>
      </c>
      <c r="C425" t="b">
        <f t="shared" si="43"/>
        <v>0</v>
      </c>
      <c r="D425" t="b">
        <f t="shared" si="44"/>
        <v>0</v>
      </c>
      <c r="E425" t="str">
        <f t="shared" si="45"/>
        <v>$L$417:T$428</v>
      </c>
      <c r="F425" t="str" cm="1">
        <f t="array" aca="1" ref="F425" ca="1">IFERROR(IF(B425,INDEX(INDIRECT(E425),ROWS(INDIRECT(E425)),2),""),"")</f>
        <v/>
      </c>
      <c r="G425" t="str">
        <f t="shared" ca="1" si="47"/>
        <v>39TT LLC Lake Zurich IL bought 12/18/18, rrg 5/30/19</v>
      </c>
      <c r="H425" t="str">
        <f t="shared" ca="1" si="48"/>
        <v xml:space="preserve">N-Jet </v>
      </c>
      <c r="J425">
        <f t="shared" si="46"/>
        <v>417</v>
      </c>
      <c r="K425" cm="1">
        <f t="array" ref="K425">INDEX(J425:J791,MATCH(1,INDEX((J425:J791&lt;&gt;"")*(J425:J791&lt;&gt;J425),0),0))</f>
        <v>428</v>
      </c>
      <c r="L425" s="1" t="s">
        <v>5822</v>
      </c>
      <c r="M425" s="1" t="s">
        <v>5825</v>
      </c>
    </row>
    <row r="426" spans="1:24" x14ac:dyDescent="0.25">
      <c r="A426">
        <v>12</v>
      </c>
      <c r="B426" t="b">
        <f t="shared" si="42"/>
        <v>0</v>
      </c>
      <c r="C426" t="b">
        <f t="shared" si="43"/>
        <v>0</v>
      </c>
      <c r="D426" t="b">
        <f t="shared" si="44"/>
        <v>0</v>
      </c>
      <c r="E426" t="str">
        <f t="shared" si="45"/>
        <v>$L$417:T$428</v>
      </c>
      <c r="F426" t="str" cm="1">
        <f t="array" aca="1" ref="F426" ca="1">IFERROR(IF(B426,INDEX(INDIRECT(E426),ROWS(INDIRECT(E426)),2),""),"")</f>
        <v/>
      </c>
      <c r="G426" t="str">
        <f t="shared" ca="1" si="47"/>
        <v>39TT LLC Lake Zurich IL bought 12/18/18, rrg 5/30/19</v>
      </c>
      <c r="H426" t="str">
        <f t="shared" ca="1" si="48"/>
        <v xml:space="preserve">N-Jet </v>
      </c>
      <c r="J426">
        <f t="shared" si="46"/>
        <v>417</v>
      </c>
      <c r="K426" cm="1">
        <f t="array" ref="K426">INDEX(J426:J791,MATCH(1,INDEX((J426:J791&lt;&gt;"")*(J426:J791&lt;&gt;J426),0),0))</f>
        <v>428</v>
      </c>
      <c r="L426" s="1" t="s">
        <v>5826</v>
      </c>
      <c r="M426" s="1" t="s">
        <v>5827</v>
      </c>
      <c r="X426" t="e">
        <v>#N/A</v>
      </c>
    </row>
    <row r="427" spans="1:24" x14ac:dyDescent="0.25">
      <c r="A427">
        <v>12</v>
      </c>
      <c r="B427" t="b">
        <f t="shared" si="42"/>
        <v>0</v>
      </c>
      <c r="C427" t="b">
        <f t="shared" si="43"/>
        <v>1</v>
      </c>
      <c r="D427" t="b">
        <f t="shared" si="44"/>
        <v>0</v>
      </c>
      <c r="E427" t="str">
        <f t="shared" si="45"/>
        <v>$L$417:T$428</v>
      </c>
      <c r="F427" t="str" cm="1">
        <f t="array" aca="1" ref="F427" ca="1">IFERROR(IF(B427,INDEX(INDIRECT(E427),ROWS(INDIRECT(E427)),2),""),"")</f>
        <v/>
      </c>
      <c r="G427" t="str">
        <f t="shared" ca="1" si="47"/>
        <v>39TT LLC Lake Zurich IL bought 12/18/18, rrg 5/30/19</v>
      </c>
      <c r="H427" t="str">
        <f t="shared" ca="1" si="48"/>
        <v xml:space="preserve">N-Jet </v>
      </c>
      <c r="J427">
        <f t="shared" si="46"/>
        <v>417</v>
      </c>
      <c r="K427" cm="1">
        <f t="array" ref="K427">INDEX(J427:J791,MATCH(1,INDEX((J427:J791&lt;&gt;"")*(J427:J791&lt;&gt;J427),0),0))</f>
        <v>428</v>
      </c>
      <c r="M427" s="1" t="s">
        <v>26</v>
      </c>
      <c r="N427" s="1" t="s">
        <v>27</v>
      </c>
    </row>
    <row r="428" spans="1:24" x14ac:dyDescent="0.25">
      <c r="A428">
        <v>12</v>
      </c>
      <c r="B428" t="b">
        <f t="shared" si="42"/>
        <v>1</v>
      </c>
      <c r="C428" t="b">
        <f t="shared" si="43"/>
        <v>0</v>
      </c>
      <c r="D428" t="b">
        <f t="shared" si="44"/>
        <v>0</v>
      </c>
      <c r="E428" t="str">
        <f t="shared" si="45"/>
        <v>$L$428:T$436</v>
      </c>
      <c r="F428" t="str" cm="1">
        <f t="array" aca="1" ref="F428" ca="1">IFERROR(IF(B428,INDEX(INDIRECT(E428),ROWS(INDIRECT(E428)),2),""),"")</f>
        <v xml:space="preserve">IAI 1125 Astra </v>
      </c>
      <c r="G428">
        <f t="shared" ca="1" si="47"/>
        <v>0</v>
      </c>
      <c r="H428" t="str">
        <f t="shared" ca="1" si="48"/>
        <v/>
      </c>
      <c r="J428">
        <f t="shared" si="46"/>
        <v>428</v>
      </c>
      <c r="K428" cm="1">
        <f t="array" ref="K428">INDEX(J428:J791,MATCH(1,INDEX((J428:J791&lt;&gt;"")*(J428:J791&lt;&gt;J428),0),0))</f>
        <v>436</v>
      </c>
      <c r="L428" s="1" t="s">
        <v>5828</v>
      </c>
      <c r="M428" s="1" t="s">
        <v>5278</v>
      </c>
      <c r="N428" s="1" t="s">
        <v>5829</v>
      </c>
      <c r="P428" s="1" t="s">
        <v>51</v>
      </c>
      <c r="S428" s="1" t="s">
        <v>5532</v>
      </c>
    </row>
    <row r="429" spans="1:24" x14ac:dyDescent="0.25">
      <c r="A429">
        <v>12</v>
      </c>
      <c r="B429" t="b">
        <f t="shared" si="42"/>
        <v>0</v>
      </c>
      <c r="C429" t="b">
        <f t="shared" si="43"/>
        <v>0</v>
      </c>
      <c r="D429" t="b">
        <f t="shared" si="44"/>
        <v>0</v>
      </c>
      <c r="E429" t="str">
        <f t="shared" si="45"/>
        <v>$L$428:T$436</v>
      </c>
      <c r="F429" t="str" cm="1">
        <f t="array" aca="1" ref="F429" ca="1">IFERROR(IF(B429,INDEX(INDIRECT(E429),ROWS(INDIRECT(E429)),2),""),"")</f>
        <v/>
      </c>
      <c r="G429">
        <f t="shared" ca="1" si="47"/>
        <v>0</v>
      </c>
      <c r="H429" t="str">
        <f t="shared" ca="1" si="48"/>
        <v/>
      </c>
      <c r="J429">
        <f t="shared" si="46"/>
        <v>428</v>
      </c>
      <c r="K429" cm="1">
        <f t="array" ref="K429">INDEX(J429:J791,MATCH(1,INDEX((J429:J791&lt;&gt;"")*(J429:J791&lt;&gt;J429),0),0))</f>
        <v>436</v>
      </c>
      <c r="M429" s="1" t="s">
        <v>5830</v>
      </c>
    </row>
    <row r="430" spans="1:24" x14ac:dyDescent="0.25">
      <c r="A430">
        <v>12</v>
      </c>
      <c r="B430" t="b">
        <f t="shared" si="42"/>
        <v>0</v>
      </c>
      <c r="C430" t="b">
        <f t="shared" si="43"/>
        <v>0</v>
      </c>
      <c r="D430" t="b">
        <f t="shared" si="44"/>
        <v>0</v>
      </c>
      <c r="E430" t="str">
        <f t="shared" si="45"/>
        <v>$L$428:T$436</v>
      </c>
      <c r="F430" t="str" cm="1">
        <f t="array" aca="1" ref="F430" ca="1">IFERROR(IF(B430,INDEX(INDIRECT(E430),ROWS(INDIRECT(E430)),2),""),"")</f>
        <v/>
      </c>
      <c r="G430">
        <f t="shared" ca="1" si="47"/>
        <v>0</v>
      </c>
      <c r="H430" t="str">
        <f t="shared" ca="1" si="48"/>
        <v/>
      </c>
      <c r="J430">
        <f t="shared" si="46"/>
        <v>428</v>
      </c>
      <c r="K430" cm="1">
        <f t="array" ref="K430">INDEX(J430:J791,MATCH(1,INDEX((J430:J791&lt;&gt;"")*(J430:J791&lt;&gt;J430),0),0))</f>
        <v>436</v>
      </c>
      <c r="L430" s="1" t="s">
        <v>5831</v>
      </c>
    </row>
    <row r="431" spans="1:24" x14ac:dyDescent="0.25">
      <c r="A431">
        <v>12</v>
      </c>
      <c r="B431" t="b">
        <f t="shared" si="42"/>
        <v>0</v>
      </c>
      <c r="C431" t="b">
        <f t="shared" si="43"/>
        <v>0</v>
      </c>
      <c r="D431" t="b">
        <f t="shared" si="44"/>
        <v>0</v>
      </c>
      <c r="E431" t="str">
        <f t="shared" si="45"/>
        <v>$L$428:T$436</v>
      </c>
      <c r="F431" t="str" cm="1">
        <f t="array" aca="1" ref="F431" ca="1">IFERROR(IF(B431,INDEX(INDIRECT(E431),ROWS(INDIRECT(E431)),2),""),"")</f>
        <v/>
      </c>
      <c r="G431">
        <f t="shared" ca="1" si="47"/>
        <v>0</v>
      </c>
      <c r="H431" t="str">
        <f t="shared" ca="1" si="48"/>
        <v/>
      </c>
      <c r="J431">
        <f t="shared" si="46"/>
        <v>428</v>
      </c>
      <c r="K431" cm="1">
        <f t="array" ref="K431">INDEX(J431:J791,MATCH(1,INDEX((J431:J791&lt;&gt;"")*(J431:J791&lt;&gt;J431),0),0))</f>
        <v>436</v>
      </c>
      <c r="L431" s="1" t="s">
        <v>5832</v>
      </c>
      <c r="M431" s="1" t="s">
        <v>5833</v>
      </c>
    </row>
    <row r="432" spans="1:24" x14ac:dyDescent="0.25">
      <c r="A432">
        <v>12</v>
      </c>
      <c r="B432" t="b">
        <f t="shared" si="42"/>
        <v>0</v>
      </c>
      <c r="C432" t="b">
        <f t="shared" si="43"/>
        <v>0</v>
      </c>
      <c r="D432" t="b">
        <f t="shared" si="44"/>
        <v>0</v>
      </c>
      <c r="E432" t="str">
        <f t="shared" si="45"/>
        <v>$L$428:T$436</v>
      </c>
      <c r="F432" t="str" cm="1">
        <f t="array" aca="1" ref="F432" ca="1">IFERROR(IF(B432,INDEX(INDIRECT(E432),ROWS(INDIRECT(E432)),2),""),"")</f>
        <v/>
      </c>
      <c r="G432">
        <f t="shared" ca="1" si="47"/>
        <v>0</v>
      </c>
      <c r="H432" t="str">
        <f t="shared" ca="1" si="48"/>
        <v/>
      </c>
      <c r="J432">
        <f t="shared" si="46"/>
        <v>428</v>
      </c>
      <c r="K432" cm="1">
        <f t="array" ref="K432">INDEX(J432:J791,MATCH(1,INDEX((J432:J791&lt;&gt;"")*(J432:J791&lt;&gt;J432),0),0))</f>
        <v>436</v>
      </c>
      <c r="L432" s="1" t="s">
        <v>5834</v>
      </c>
      <c r="M432" s="1" t="s">
        <v>5835</v>
      </c>
      <c r="P432" s="1" t="s">
        <v>5836</v>
      </c>
    </row>
    <row r="433" spans="1:24" x14ac:dyDescent="0.25">
      <c r="A433">
        <v>12</v>
      </c>
      <c r="B433" t="b">
        <f t="shared" si="42"/>
        <v>0</v>
      </c>
      <c r="C433" t="b">
        <f t="shared" si="43"/>
        <v>0</v>
      </c>
      <c r="D433" t="b">
        <f t="shared" si="44"/>
        <v>0</v>
      </c>
      <c r="E433" t="str">
        <f t="shared" si="45"/>
        <v>$L$428:T$436</v>
      </c>
      <c r="F433" t="str" cm="1">
        <f t="array" aca="1" ref="F433" ca="1">IFERROR(IF(B433,INDEX(INDIRECT(E433),ROWS(INDIRECT(E433)),2),""),"")</f>
        <v/>
      </c>
      <c r="G433">
        <f t="shared" ca="1" si="47"/>
        <v>0</v>
      </c>
      <c r="H433" t="str">
        <f t="shared" ca="1" si="48"/>
        <v/>
      </c>
      <c r="J433">
        <f t="shared" si="46"/>
        <v>428</v>
      </c>
      <c r="K433" cm="1">
        <f t="array" ref="K433">INDEX(J433:J791,MATCH(1,INDEX((J433:J791&lt;&gt;"")*(J433:J791&lt;&gt;J433),0),0))</f>
        <v>436</v>
      </c>
      <c r="L433" s="1" t="s">
        <v>5837</v>
      </c>
      <c r="M433" s="1" t="s">
        <v>5838</v>
      </c>
      <c r="X433" t="e">
        <v>#N/A</v>
      </c>
    </row>
    <row r="434" spans="1:24" x14ac:dyDescent="0.25">
      <c r="A434">
        <v>12</v>
      </c>
      <c r="B434" t="b">
        <f t="shared" si="42"/>
        <v>0</v>
      </c>
      <c r="C434" t="b">
        <f t="shared" si="43"/>
        <v>0</v>
      </c>
      <c r="D434" t="b">
        <f t="shared" si="44"/>
        <v>0</v>
      </c>
      <c r="E434" t="str">
        <f t="shared" si="45"/>
        <v>$L$428:T$436</v>
      </c>
      <c r="F434" t="str" cm="1">
        <f t="array" aca="1" ref="F434" ca="1">IFERROR(IF(B434,INDEX(INDIRECT(E434),ROWS(INDIRECT(E434)),2),""),"")</f>
        <v/>
      </c>
      <c r="G434">
        <f t="shared" ca="1" si="47"/>
        <v>0</v>
      </c>
      <c r="H434" t="str">
        <f t="shared" ca="1" si="48"/>
        <v/>
      </c>
      <c r="J434">
        <f t="shared" si="46"/>
        <v>428</v>
      </c>
      <c r="K434" cm="1">
        <f t="array" ref="K434">INDEX(J434:J791,MATCH(1,INDEX((J434:J791&lt;&gt;"")*(J434:J791&lt;&gt;J434),0),0))</f>
        <v>436</v>
      </c>
      <c r="L434" s="1" t="s">
        <v>5839</v>
      </c>
      <c r="M434" s="1" t="s">
        <v>5840</v>
      </c>
    </row>
    <row r="435" spans="1:24" x14ac:dyDescent="0.25">
      <c r="A435">
        <v>12</v>
      </c>
      <c r="B435" t="b">
        <f t="shared" si="42"/>
        <v>0</v>
      </c>
      <c r="C435" t="b">
        <f t="shared" si="43"/>
        <v>1</v>
      </c>
      <c r="D435" t="b">
        <f t="shared" si="44"/>
        <v>0</v>
      </c>
      <c r="E435" t="str">
        <f t="shared" si="45"/>
        <v>$L$428:T$436</v>
      </c>
      <c r="F435" t="str" cm="1">
        <f t="array" aca="1" ref="F435" ca="1">IFERROR(IF(B435,INDEX(INDIRECT(E435),ROWS(INDIRECT(E435)),2),""),"")</f>
        <v/>
      </c>
      <c r="G435">
        <f t="shared" ca="1" si="47"/>
        <v>0</v>
      </c>
      <c r="H435" t="str">
        <f t="shared" ca="1" si="48"/>
        <v/>
      </c>
      <c r="J435">
        <f t="shared" si="46"/>
        <v>428</v>
      </c>
      <c r="K435" cm="1">
        <f t="array" ref="K435">INDEX(J435:J791,MATCH(1,INDEX((J435:J791&lt;&gt;"")*(J435:J791&lt;&gt;J435),0),0))</f>
        <v>436</v>
      </c>
      <c r="M435" s="1" t="s">
        <v>26</v>
      </c>
      <c r="N435" s="1" t="s">
        <v>27</v>
      </c>
    </row>
    <row r="436" spans="1:24" x14ac:dyDescent="0.25">
      <c r="A436">
        <v>12</v>
      </c>
      <c r="B436" t="b">
        <f t="shared" si="42"/>
        <v>1</v>
      </c>
      <c r="C436" t="b">
        <f t="shared" si="43"/>
        <v>0</v>
      </c>
      <c r="D436" t="b">
        <f t="shared" si="44"/>
        <v>0</v>
      </c>
      <c r="E436" t="str">
        <f t="shared" si="45"/>
        <v>$L$436:T$449</v>
      </c>
      <c r="F436" t="str" cm="1">
        <f t="array" aca="1" ref="F436" ca="1">IFERROR(IF(B436,INDEX(INDIRECT(E436),ROWS(INDIRECT(E436)),2),""),"")</f>
        <v xml:space="preserve">IAI 1125 Astra SP </v>
      </c>
      <c r="G436" t="str">
        <f t="shared" ca="1" si="47"/>
        <v>rg 09/17/12 X-Gen Pharmaceuticals Inc. Northport NY</v>
      </c>
      <c r="H436" t="str">
        <f t="shared" ca="1" si="48"/>
        <v/>
      </c>
      <c r="J436">
        <f t="shared" si="46"/>
        <v>436</v>
      </c>
      <c r="K436" cm="1">
        <f t="array" ref="K436">INDEX(J436:J791,MATCH(1,INDEX((J436:J791&lt;&gt;"")*(J436:J791&lt;&gt;J436),0),0))</f>
        <v>449</v>
      </c>
      <c r="L436" s="1" t="s">
        <v>5841</v>
      </c>
      <c r="M436" s="1" t="s">
        <v>5278</v>
      </c>
      <c r="N436" s="1" t="s">
        <v>5842</v>
      </c>
      <c r="P436" s="1" t="s">
        <v>51</v>
      </c>
      <c r="S436" s="1" t="s">
        <v>5532</v>
      </c>
    </row>
    <row r="437" spans="1:24" x14ac:dyDescent="0.25">
      <c r="A437">
        <v>12</v>
      </c>
      <c r="B437" t="b">
        <f t="shared" si="42"/>
        <v>0</v>
      </c>
      <c r="C437" t="b">
        <f t="shared" si="43"/>
        <v>0</v>
      </c>
      <c r="D437" t="b">
        <f t="shared" si="44"/>
        <v>0</v>
      </c>
      <c r="E437" t="str">
        <f t="shared" si="45"/>
        <v>$L$436:T$449</v>
      </c>
      <c r="F437" t="str" cm="1">
        <f t="array" aca="1" ref="F437" ca="1">IFERROR(IF(B437,INDEX(INDIRECT(E437),ROWS(INDIRECT(E437)),2),""),"")</f>
        <v/>
      </c>
      <c r="G437" t="str">
        <f t="shared" ca="1" si="47"/>
        <v>rg 09/17/12 X-Gen Pharmaceuticals Inc. Northport NY</v>
      </c>
      <c r="H437" t="str">
        <f t="shared" ca="1" si="48"/>
        <v/>
      </c>
      <c r="J437">
        <f t="shared" si="46"/>
        <v>436</v>
      </c>
      <c r="K437" cm="1">
        <f t="array" ref="K437">INDEX(J437:J791,MATCH(1,INDEX((J437:J791&lt;&gt;"")*(J437:J791&lt;&gt;J437),0),0))</f>
        <v>449</v>
      </c>
      <c r="L437" s="1" t="s">
        <v>5843</v>
      </c>
      <c r="M437" s="1" t="s">
        <v>5844</v>
      </c>
    </row>
    <row r="438" spans="1:24" x14ac:dyDescent="0.25">
      <c r="A438">
        <v>12</v>
      </c>
      <c r="B438" t="b">
        <f t="shared" si="42"/>
        <v>0</v>
      </c>
      <c r="C438" t="b">
        <f t="shared" si="43"/>
        <v>0</v>
      </c>
      <c r="D438" t="b">
        <f t="shared" si="44"/>
        <v>0</v>
      </c>
      <c r="E438" t="str">
        <f t="shared" si="45"/>
        <v>$L$436:T$449</v>
      </c>
      <c r="F438" t="str" cm="1">
        <f t="array" aca="1" ref="F438" ca="1">IFERROR(IF(B438,INDEX(INDIRECT(E438),ROWS(INDIRECT(E438)),2),""),"")</f>
        <v/>
      </c>
      <c r="G438" t="str">
        <f t="shared" ca="1" si="47"/>
        <v>rg 09/17/12 X-Gen Pharmaceuticals Inc. Northport NY</v>
      </c>
      <c r="H438" t="str">
        <f t="shared" ca="1" si="48"/>
        <v/>
      </c>
      <c r="J438">
        <f t="shared" si="46"/>
        <v>436</v>
      </c>
      <c r="K438" cm="1">
        <f t="array" ref="K438">INDEX(J438:J791,MATCH(1,INDEX((J438:J791&lt;&gt;"")*(J438:J791&lt;&gt;J438),0),0))</f>
        <v>449</v>
      </c>
      <c r="L438" s="1" t="s">
        <v>5845</v>
      </c>
      <c r="M438" s="1" t="s">
        <v>5846</v>
      </c>
      <c r="P438" s="1" t="s">
        <v>5847</v>
      </c>
    </row>
    <row r="439" spans="1:24" x14ac:dyDescent="0.25">
      <c r="A439">
        <v>12</v>
      </c>
      <c r="B439" t="b">
        <f t="shared" si="42"/>
        <v>0</v>
      </c>
      <c r="C439" t="b">
        <f t="shared" si="43"/>
        <v>0</v>
      </c>
      <c r="D439" t="b">
        <f t="shared" si="44"/>
        <v>0</v>
      </c>
      <c r="E439" t="str">
        <f t="shared" si="45"/>
        <v>$L$436:T$449</v>
      </c>
      <c r="F439" t="str" cm="1">
        <f t="array" aca="1" ref="F439" ca="1">IFERROR(IF(B439,INDEX(INDIRECT(E439),ROWS(INDIRECT(E439)),2),""),"")</f>
        <v/>
      </c>
      <c r="G439" t="str">
        <f t="shared" ca="1" si="47"/>
        <v>rg 09/17/12 X-Gen Pharmaceuticals Inc. Northport NY</v>
      </c>
      <c r="H439" t="str">
        <f t="shared" ca="1" si="48"/>
        <v/>
      </c>
      <c r="J439">
        <f t="shared" si="46"/>
        <v>436</v>
      </c>
      <c r="K439" cm="1">
        <f t="array" ref="K439">INDEX(J439:J791,MATCH(1,INDEX((J439:J791&lt;&gt;"")*(J439:J791&lt;&gt;J439),0),0))</f>
        <v>449</v>
      </c>
      <c r="L439" s="1" t="s">
        <v>5848</v>
      </c>
      <c r="M439" s="1" t="s">
        <v>5849</v>
      </c>
      <c r="X439" t="e">
        <v>#N/A</v>
      </c>
    </row>
    <row r="440" spans="1:24" x14ac:dyDescent="0.25">
      <c r="A440">
        <v>12</v>
      </c>
      <c r="B440" t="b">
        <f t="shared" si="42"/>
        <v>0</v>
      </c>
      <c r="C440" t="b">
        <f t="shared" si="43"/>
        <v>0</v>
      </c>
      <c r="D440" t="b">
        <f t="shared" si="44"/>
        <v>0</v>
      </c>
      <c r="E440" t="str">
        <f t="shared" si="45"/>
        <v>$L$436:T$449</v>
      </c>
      <c r="F440" t="str" cm="1">
        <f t="array" aca="1" ref="F440" ca="1">IFERROR(IF(B440,INDEX(INDIRECT(E440),ROWS(INDIRECT(E440)),2),""),"")</f>
        <v/>
      </c>
      <c r="G440" t="str">
        <f t="shared" ca="1" si="47"/>
        <v>rg 09/17/12 X-Gen Pharmaceuticals Inc. Northport NY</v>
      </c>
      <c r="H440" t="str">
        <f t="shared" ca="1" si="48"/>
        <v/>
      </c>
      <c r="J440">
        <f t="shared" si="46"/>
        <v>436</v>
      </c>
      <c r="K440" cm="1">
        <f t="array" ref="K440">INDEX(J440:J791,MATCH(1,INDEX((J440:J791&lt;&gt;"")*(J440:J791&lt;&gt;J440),0),0))</f>
        <v>449</v>
      </c>
      <c r="L440" s="1" t="s">
        <v>832</v>
      </c>
      <c r="M440" s="1" t="s">
        <v>5850</v>
      </c>
      <c r="O440" s="1" t="s">
        <v>19</v>
      </c>
    </row>
    <row r="441" spans="1:24" x14ac:dyDescent="0.25">
      <c r="A441">
        <v>12</v>
      </c>
      <c r="B441" t="b">
        <f t="shared" si="42"/>
        <v>0</v>
      </c>
      <c r="C441" t="b">
        <f t="shared" si="43"/>
        <v>0</v>
      </c>
      <c r="D441" t="b">
        <f t="shared" si="44"/>
        <v>0</v>
      </c>
      <c r="E441" t="str">
        <f t="shared" si="45"/>
        <v>$L$436:T$449</v>
      </c>
      <c r="F441" t="str" cm="1">
        <f t="array" aca="1" ref="F441" ca="1">IFERROR(IF(B441,INDEX(INDIRECT(E441),ROWS(INDIRECT(E441)),2),""),"")</f>
        <v/>
      </c>
      <c r="G441" t="str">
        <f t="shared" ca="1" si="47"/>
        <v>rg 09/17/12 X-Gen Pharmaceuticals Inc. Northport NY</v>
      </c>
      <c r="H441" t="str">
        <f t="shared" ca="1" si="48"/>
        <v/>
      </c>
      <c r="J441">
        <f t="shared" si="46"/>
        <v>436</v>
      </c>
      <c r="K441" cm="1">
        <f t="array" ref="K441">INDEX(J441:J791,MATCH(1,INDEX((J441:J791&lt;&gt;"")*(J441:J791&lt;&gt;J441),0),0))</f>
        <v>449</v>
      </c>
      <c r="L441" s="1" t="s">
        <v>5851</v>
      </c>
      <c r="M441" s="1" t="s">
        <v>5852</v>
      </c>
    </row>
    <row r="442" spans="1:24" x14ac:dyDescent="0.25">
      <c r="A442">
        <v>12</v>
      </c>
      <c r="B442" t="b">
        <f t="shared" si="42"/>
        <v>0</v>
      </c>
      <c r="C442" t="b">
        <f t="shared" si="43"/>
        <v>0</v>
      </c>
      <c r="D442" t="b">
        <f t="shared" si="44"/>
        <v>0</v>
      </c>
      <c r="E442" t="str">
        <f t="shared" si="45"/>
        <v>$L$436:T$449</v>
      </c>
      <c r="F442" t="str" cm="1">
        <f t="array" aca="1" ref="F442" ca="1">IFERROR(IF(B442,INDEX(INDIRECT(E442),ROWS(INDIRECT(E442)),2),""),"")</f>
        <v/>
      </c>
      <c r="G442" t="str">
        <f t="shared" ca="1" si="47"/>
        <v>rg 09/17/12 X-Gen Pharmaceuticals Inc. Northport NY</v>
      </c>
      <c r="H442" t="str">
        <f t="shared" ca="1" si="48"/>
        <v/>
      </c>
      <c r="J442">
        <f t="shared" si="46"/>
        <v>436</v>
      </c>
      <c r="K442" cm="1">
        <f t="array" ref="K442">INDEX(J442:J791,MATCH(1,INDEX((J442:J791&lt;&gt;"")*(J442:J791&lt;&gt;J442),0),0))</f>
        <v>449</v>
      </c>
      <c r="L442" s="1" t="s">
        <v>5853</v>
      </c>
      <c r="M442" s="1" t="s">
        <v>5854</v>
      </c>
    </row>
    <row r="443" spans="1:24" x14ac:dyDescent="0.25">
      <c r="A443">
        <v>12</v>
      </c>
      <c r="B443" t="b">
        <f t="shared" si="42"/>
        <v>0</v>
      </c>
      <c r="C443" t="b">
        <f t="shared" si="43"/>
        <v>0</v>
      </c>
      <c r="D443" t="b">
        <f t="shared" si="44"/>
        <v>0</v>
      </c>
      <c r="E443" t="str">
        <f t="shared" si="45"/>
        <v>$L$436:T$449</v>
      </c>
      <c r="F443" t="str" cm="1">
        <f t="array" aca="1" ref="F443" ca="1">IFERROR(IF(B443,INDEX(INDIRECT(E443),ROWS(INDIRECT(E443)),2),""),"")</f>
        <v/>
      </c>
      <c r="G443" t="str">
        <f t="shared" ca="1" si="47"/>
        <v>rg 09/17/12 X-Gen Pharmaceuticals Inc. Northport NY</v>
      </c>
      <c r="H443" t="str">
        <f t="shared" ca="1" si="48"/>
        <v/>
      </c>
      <c r="J443">
        <f t="shared" si="46"/>
        <v>436</v>
      </c>
      <c r="K443" cm="1">
        <f t="array" ref="K443">INDEX(J443:J791,MATCH(1,INDEX((J443:J791&lt;&gt;"")*(J443:J791&lt;&gt;J443),0),0))</f>
        <v>449</v>
      </c>
      <c r="L443" s="1" t="s">
        <v>5855</v>
      </c>
      <c r="M443" s="1" t="s">
        <v>5856</v>
      </c>
    </row>
    <row r="444" spans="1:24" x14ac:dyDescent="0.25">
      <c r="A444">
        <v>12</v>
      </c>
      <c r="B444" t="b">
        <f t="shared" si="42"/>
        <v>0</v>
      </c>
      <c r="C444" t="b">
        <f t="shared" si="43"/>
        <v>0</v>
      </c>
      <c r="D444" t="b">
        <f t="shared" si="44"/>
        <v>0</v>
      </c>
      <c r="E444" t="str">
        <f t="shared" si="45"/>
        <v>$L$436:T$449</v>
      </c>
      <c r="F444" t="str" cm="1">
        <f t="array" aca="1" ref="F444" ca="1">IFERROR(IF(B444,INDEX(INDIRECT(E444),ROWS(INDIRECT(E444)),2),""),"")</f>
        <v/>
      </c>
      <c r="G444" t="str">
        <f t="shared" ca="1" si="47"/>
        <v>rg 09/17/12 X-Gen Pharmaceuticals Inc. Northport NY</v>
      </c>
      <c r="H444" t="str">
        <f t="shared" ca="1" si="48"/>
        <v/>
      </c>
      <c r="J444">
        <f t="shared" si="46"/>
        <v>436</v>
      </c>
      <c r="K444" cm="1">
        <f t="array" ref="K444">INDEX(J444:J791,MATCH(1,INDEX((J444:J791&lt;&gt;"")*(J444:J791&lt;&gt;J444),0),0))</f>
        <v>449</v>
      </c>
      <c r="L444" s="1" t="s">
        <v>5855</v>
      </c>
      <c r="M444" s="1" t="s">
        <v>5857</v>
      </c>
    </row>
    <row r="445" spans="1:24" x14ac:dyDescent="0.25">
      <c r="A445">
        <v>12</v>
      </c>
      <c r="B445" t="b">
        <f t="shared" si="42"/>
        <v>0</v>
      </c>
      <c r="C445" t="b">
        <f t="shared" si="43"/>
        <v>0</v>
      </c>
      <c r="D445" t="b">
        <f t="shared" si="44"/>
        <v>0</v>
      </c>
      <c r="E445" t="str">
        <f t="shared" si="45"/>
        <v>$L$436:T$449</v>
      </c>
      <c r="F445" t="str" cm="1">
        <f t="array" aca="1" ref="F445" ca="1">IFERROR(IF(B445,INDEX(INDIRECT(E445),ROWS(INDIRECT(E445)),2),""),"")</f>
        <v/>
      </c>
      <c r="G445" t="str">
        <f t="shared" ca="1" si="47"/>
        <v>rg 09/17/12 X-Gen Pharmaceuticals Inc. Northport NY</v>
      </c>
      <c r="H445" t="str">
        <f t="shared" ca="1" si="48"/>
        <v/>
      </c>
      <c r="J445">
        <f t="shared" si="46"/>
        <v>436</v>
      </c>
      <c r="K445" cm="1">
        <f t="array" ref="K445">INDEX(J445:J791,MATCH(1,INDEX((J445:J791&lt;&gt;"")*(J445:J791&lt;&gt;J445),0),0))</f>
        <v>449</v>
      </c>
      <c r="L445" s="1" t="s">
        <v>5858</v>
      </c>
      <c r="M445" s="1" t="s">
        <v>5859</v>
      </c>
    </row>
    <row r="446" spans="1:24" x14ac:dyDescent="0.25">
      <c r="A446">
        <v>12</v>
      </c>
      <c r="B446" t="b">
        <f t="shared" si="42"/>
        <v>0</v>
      </c>
      <c r="C446" t="b">
        <f t="shared" si="43"/>
        <v>0</v>
      </c>
      <c r="D446" t="b">
        <f t="shared" si="44"/>
        <v>0</v>
      </c>
      <c r="E446" t="str">
        <f t="shared" si="45"/>
        <v>$L$436:T$449</v>
      </c>
      <c r="F446" t="str" cm="1">
        <f t="array" aca="1" ref="F446" ca="1">IFERROR(IF(B446,INDEX(INDIRECT(E446),ROWS(INDIRECT(E446)),2),""),"")</f>
        <v/>
      </c>
      <c r="G446" t="str">
        <f t="shared" ca="1" si="47"/>
        <v>rg 09/17/12 X-Gen Pharmaceuticals Inc. Northport NY</v>
      </c>
      <c r="H446" t="str">
        <f t="shared" ca="1" si="48"/>
        <v/>
      </c>
      <c r="J446">
        <f t="shared" si="46"/>
        <v>436</v>
      </c>
      <c r="K446" cm="1">
        <f t="array" ref="K446">INDEX(J446:J791,MATCH(1,INDEX((J446:J791&lt;&gt;"")*(J446:J791&lt;&gt;J446),0),0))</f>
        <v>449</v>
      </c>
      <c r="L446" s="1" t="s">
        <v>5860</v>
      </c>
      <c r="M446" s="1" t="s">
        <v>5861</v>
      </c>
      <c r="O446" s="1" t="s">
        <v>306</v>
      </c>
    </row>
    <row r="447" spans="1:24" x14ac:dyDescent="0.25">
      <c r="A447">
        <v>12</v>
      </c>
      <c r="B447" t="b">
        <f t="shared" si="42"/>
        <v>0</v>
      </c>
      <c r="C447" t="b">
        <f t="shared" si="43"/>
        <v>0</v>
      </c>
      <c r="D447" t="b">
        <f t="shared" si="44"/>
        <v>0</v>
      </c>
      <c r="E447" t="str">
        <f t="shared" si="45"/>
        <v>$L$436:T$449</v>
      </c>
      <c r="F447" t="str" cm="1">
        <f t="array" aca="1" ref="F447" ca="1">IFERROR(IF(B447,INDEX(INDIRECT(E447),ROWS(INDIRECT(E447)),2),""),"")</f>
        <v/>
      </c>
      <c r="G447" t="str">
        <f t="shared" ca="1" si="47"/>
        <v>rg 09/17/12 X-Gen Pharmaceuticals Inc. Northport NY</v>
      </c>
      <c r="H447" t="str">
        <f t="shared" ca="1" si="48"/>
        <v/>
      </c>
      <c r="J447">
        <f t="shared" si="46"/>
        <v>436</v>
      </c>
      <c r="K447" cm="1">
        <f t="array" ref="K447">INDEX(J447:J791,MATCH(1,INDEX((J447:J791&lt;&gt;"")*(J447:J791&lt;&gt;J447),0),0))</f>
        <v>449</v>
      </c>
      <c r="L447" s="1" t="s">
        <v>5529</v>
      </c>
      <c r="M447" s="1" t="s">
        <v>5862</v>
      </c>
      <c r="O447" s="1" t="s">
        <v>306</v>
      </c>
    </row>
    <row r="448" spans="1:24" x14ac:dyDescent="0.25">
      <c r="A448">
        <v>12</v>
      </c>
      <c r="B448" t="b">
        <f t="shared" si="42"/>
        <v>0</v>
      </c>
      <c r="C448" t="b">
        <f t="shared" si="43"/>
        <v>1</v>
      </c>
      <c r="D448" t="b">
        <f t="shared" si="44"/>
        <v>0</v>
      </c>
      <c r="E448" t="str">
        <f t="shared" si="45"/>
        <v>$L$436:T$449</v>
      </c>
      <c r="F448" t="str" cm="1">
        <f t="array" aca="1" ref="F448" ca="1">IFERROR(IF(B448,INDEX(INDIRECT(E448),ROWS(INDIRECT(E448)),2),""),"")</f>
        <v/>
      </c>
      <c r="G448" t="str">
        <f t="shared" ca="1" si="47"/>
        <v>rg 09/17/12 X-Gen Pharmaceuticals Inc. Northport NY</v>
      </c>
      <c r="H448" t="str">
        <f t="shared" ca="1" si="48"/>
        <v/>
      </c>
      <c r="J448">
        <f t="shared" si="46"/>
        <v>436</v>
      </c>
      <c r="K448" cm="1">
        <f t="array" ref="K448">INDEX(J448:J791,MATCH(1,INDEX((J448:J791&lt;&gt;"")*(J448:J791&lt;&gt;J448),0),0))</f>
        <v>449</v>
      </c>
      <c r="M448" s="1" t="s">
        <v>26</v>
      </c>
      <c r="N448" s="1" t="s">
        <v>27</v>
      </c>
    </row>
    <row r="449" spans="1:24" x14ac:dyDescent="0.25">
      <c r="A449">
        <v>12</v>
      </c>
      <c r="B449" t="b">
        <f t="shared" si="42"/>
        <v>1</v>
      </c>
      <c r="C449" t="b">
        <f t="shared" si="43"/>
        <v>0</v>
      </c>
      <c r="D449" t="b">
        <f t="shared" si="44"/>
        <v>0</v>
      </c>
      <c r="E449" t="str">
        <f t="shared" si="45"/>
        <v>$L$449:T$455</v>
      </c>
      <c r="F449" t="str" cm="1">
        <f t="array" aca="1" ref="F449" ca="1">IFERROR(IF(B449,INDEX(INDIRECT(E449),ROWS(INDIRECT(E449)),2),""),"")</f>
        <v xml:space="preserve">IAI 1125 Astra </v>
      </c>
      <c r="G449" t="str">
        <f t="shared" ca="1" si="47"/>
        <v>rg 04/23/09 Aircraft Trust &amp; Financing Corp. Trustee</v>
      </c>
      <c r="H449" t="str">
        <f t="shared" ca="1" si="48"/>
        <v/>
      </c>
      <c r="J449">
        <f t="shared" si="46"/>
        <v>449</v>
      </c>
      <c r="K449" cm="1">
        <f t="array" ref="K449">INDEX(J449:J791,MATCH(1,INDEX((J449:J791&lt;&gt;"")*(J449:J791&lt;&gt;J449),0),0))</f>
        <v>455</v>
      </c>
      <c r="L449" s="1" t="s">
        <v>5863</v>
      </c>
      <c r="M449" s="1" t="s">
        <v>5864</v>
      </c>
      <c r="N449" s="1" t="s">
        <v>5865</v>
      </c>
      <c r="P449" s="1" t="s">
        <v>51</v>
      </c>
      <c r="S449" s="1" t="s">
        <v>5532</v>
      </c>
    </row>
    <row r="450" spans="1:24" x14ac:dyDescent="0.25">
      <c r="A450">
        <v>12</v>
      </c>
      <c r="B450" t="b">
        <f t="shared" si="42"/>
        <v>0</v>
      </c>
      <c r="C450" t="b">
        <f t="shared" si="43"/>
        <v>0</v>
      </c>
      <c r="D450" t="b">
        <f t="shared" si="44"/>
        <v>0</v>
      </c>
      <c r="E450" t="str">
        <f t="shared" si="45"/>
        <v>$L$449:T$455</v>
      </c>
      <c r="F450" t="str" cm="1">
        <f t="array" aca="1" ref="F450" ca="1">IFERROR(IF(B450,INDEX(INDIRECT(E450),ROWS(INDIRECT(E450)),2),""),"")</f>
        <v/>
      </c>
      <c r="G450" t="str">
        <f t="shared" ca="1" si="47"/>
        <v>rg 04/23/09 Aircraft Trust &amp; Financing Corp. Trustee</v>
      </c>
      <c r="H450" t="str">
        <f t="shared" ca="1" si="48"/>
        <v/>
      </c>
      <c r="J450">
        <f t="shared" si="46"/>
        <v>449</v>
      </c>
      <c r="K450" cm="1">
        <f t="array" ref="K450">INDEX(J450:J791,MATCH(1,INDEX((J450:J791&lt;&gt;"")*(J450:J791&lt;&gt;J450),0),0))</f>
        <v>455</v>
      </c>
      <c r="L450" s="1" t="s">
        <v>5866</v>
      </c>
      <c r="M450" s="1" t="s">
        <v>3445</v>
      </c>
    </row>
    <row r="451" spans="1:24" x14ac:dyDescent="0.25">
      <c r="A451">
        <v>12</v>
      </c>
      <c r="B451" t="b">
        <f t="shared" ref="B451:B514" si="49">AND(E451&lt;&gt;E450,LEFT(L451,LEN("registry("))&lt;&gt;"registry(")</f>
        <v>0</v>
      </c>
      <c r="C451" t="b">
        <f t="shared" ref="C451:C514" si="50">NOT(LEN(N451)=LEN(SUBSTITUTE(N451,"comment - update","")))</f>
        <v>0</v>
      </c>
      <c r="D451" t="b">
        <f t="shared" ref="D451:D514" si="51">NOT(LEN(L451)=LEN(SUBSTITUTE(L451,"modeS(24bit)","")))</f>
        <v>0</v>
      </c>
      <c r="E451" t="str">
        <f t="shared" ref="E451:E514" si="52">"$"&amp;SUBSTITUTE(ADDRESS(1,COLUMN($L$1),4),1,"")&amp;"$"&amp;J451&amp;":"&amp;SUBSTITUTE(ADDRESS(1,COLUMN($T$1),4),1,"")&amp;"$"&amp;K451</f>
        <v>$L$449:T$455</v>
      </c>
      <c r="F451" t="str" cm="1">
        <f t="array" aca="1" ref="F451" ca="1">IFERROR(IF(B451,INDEX(INDIRECT(E451),ROWS(INDIRECT(E451)),2),""),"")</f>
        <v/>
      </c>
      <c r="G451" t="str">
        <f t="shared" ca="1" si="47"/>
        <v>rg 04/23/09 Aircraft Trust &amp; Financing Corp. Trustee</v>
      </c>
      <c r="H451" t="str">
        <f t="shared" ca="1" si="48"/>
        <v/>
      </c>
      <c r="J451">
        <f t="shared" ref="J451:J514" si="53">IF(C450,ROW(C451),IF(D450,ROW(C451),J450))</f>
        <v>449</v>
      </c>
      <c r="K451" cm="1">
        <f t="array" ref="K451">INDEX(J451:J791,MATCH(1,INDEX((J451:J791&lt;&gt;"")*(J451:J791&lt;&gt;J451),0),0))</f>
        <v>455</v>
      </c>
      <c r="L451" s="1" t="s">
        <v>5863</v>
      </c>
      <c r="M451" s="1" t="s">
        <v>5867</v>
      </c>
    </row>
    <row r="452" spans="1:24" x14ac:dyDescent="0.25">
      <c r="A452">
        <v>12</v>
      </c>
      <c r="B452" t="b">
        <f t="shared" si="49"/>
        <v>0</v>
      </c>
      <c r="C452" t="b">
        <f t="shared" si="50"/>
        <v>0</v>
      </c>
      <c r="D452" t="b">
        <f t="shared" si="51"/>
        <v>0</v>
      </c>
      <c r="E452" t="str">
        <f t="shared" si="52"/>
        <v>$L$449:T$455</v>
      </c>
      <c r="F452" t="str" cm="1">
        <f t="array" aca="1" ref="F452" ca="1">IFERROR(IF(B452,INDEX(INDIRECT(E452),ROWS(INDIRECT(E452)),2),""),"")</f>
        <v/>
      </c>
      <c r="G452" t="str">
        <f t="shared" ca="1" si="47"/>
        <v>rg 04/23/09 Aircraft Trust &amp; Financing Corp. Trustee</v>
      </c>
      <c r="H452" t="str">
        <f t="shared" ca="1" si="48"/>
        <v/>
      </c>
      <c r="J452">
        <f t="shared" si="53"/>
        <v>449</v>
      </c>
      <c r="K452" cm="1">
        <f t="array" ref="K452">INDEX(J452:J791,MATCH(1,INDEX((J452:J791&lt;&gt;"")*(J452:J791&lt;&gt;J452),0),0))</f>
        <v>455</v>
      </c>
      <c r="L452" s="1" t="s">
        <v>5868</v>
      </c>
      <c r="M452" s="1" t="s">
        <v>5869</v>
      </c>
    </row>
    <row r="453" spans="1:24" x14ac:dyDescent="0.25">
      <c r="A453">
        <v>12</v>
      </c>
      <c r="B453" t="b">
        <f t="shared" si="49"/>
        <v>0</v>
      </c>
      <c r="C453" t="b">
        <f t="shared" si="50"/>
        <v>0</v>
      </c>
      <c r="D453" t="b">
        <f t="shared" si="51"/>
        <v>0</v>
      </c>
      <c r="E453" t="str">
        <f t="shared" si="52"/>
        <v>$L$449:T$455</v>
      </c>
      <c r="F453" t="str" cm="1">
        <f t="array" aca="1" ref="F453" ca="1">IFERROR(IF(B453,INDEX(INDIRECT(E453),ROWS(INDIRECT(E453)),2),""),"")</f>
        <v/>
      </c>
      <c r="G453" t="str">
        <f t="shared" ca="1" si="47"/>
        <v>rg 04/23/09 Aircraft Trust &amp; Financing Corp. Trustee</v>
      </c>
      <c r="H453" t="str">
        <f t="shared" ca="1" si="48"/>
        <v/>
      </c>
      <c r="J453">
        <f t="shared" si="53"/>
        <v>449</v>
      </c>
      <c r="K453" cm="1">
        <f t="array" ref="K453">INDEX(J453:J791,MATCH(1,INDEX((J453:J791&lt;&gt;"")*(J453:J791&lt;&gt;J453),0),0))</f>
        <v>455</v>
      </c>
      <c r="L453" s="1" t="s">
        <v>5870</v>
      </c>
      <c r="O453" s="1" t="s">
        <v>306</v>
      </c>
    </row>
    <row r="454" spans="1:24" x14ac:dyDescent="0.25">
      <c r="A454">
        <v>12</v>
      </c>
      <c r="B454" t="b">
        <f t="shared" si="49"/>
        <v>0</v>
      </c>
      <c r="C454" t="b">
        <f t="shared" si="50"/>
        <v>1</v>
      </c>
      <c r="D454" t="b">
        <f t="shared" si="51"/>
        <v>0</v>
      </c>
      <c r="E454" t="str">
        <f t="shared" si="52"/>
        <v>$L$449:T$455</v>
      </c>
      <c r="F454" t="str" cm="1">
        <f t="array" aca="1" ref="F454" ca="1">IFERROR(IF(B454,INDEX(INDIRECT(E454),ROWS(INDIRECT(E454)),2),""),"")</f>
        <v/>
      </c>
      <c r="G454" t="str">
        <f t="shared" ca="1" si="47"/>
        <v>rg 04/23/09 Aircraft Trust &amp; Financing Corp. Trustee</v>
      </c>
      <c r="H454" t="str">
        <f t="shared" ca="1" si="48"/>
        <v/>
      </c>
      <c r="J454">
        <f t="shared" si="53"/>
        <v>449</v>
      </c>
      <c r="K454" cm="1">
        <f t="array" ref="K454">INDEX(J454:J791,MATCH(1,INDEX((J454:J791&lt;&gt;"")*(J454:J791&lt;&gt;J454),0),0))</f>
        <v>455</v>
      </c>
      <c r="M454" s="1" t="s">
        <v>26</v>
      </c>
      <c r="N454" s="1" t="s">
        <v>27</v>
      </c>
      <c r="X454" t="e">
        <v>#N/A</v>
      </c>
    </row>
    <row r="455" spans="1:24" x14ac:dyDescent="0.25">
      <c r="A455">
        <v>12</v>
      </c>
      <c r="B455" t="b">
        <f t="shared" si="49"/>
        <v>1</v>
      </c>
      <c r="C455" t="b">
        <f t="shared" si="50"/>
        <v>0</v>
      </c>
      <c r="D455" t="b">
        <f t="shared" si="51"/>
        <v>0</v>
      </c>
      <c r="E455" t="str">
        <f t="shared" si="52"/>
        <v>$L$455:T$464</v>
      </c>
      <c r="F455" t="str" cm="1">
        <f t="array" aca="1" ref="F455" ca="1">IFERROR(IF(B455,INDEX(INDIRECT(E455),ROWS(INDIRECT(E455)),2),""),"")</f>
        <v xml:space="preserve">IAI 1125 Astra </v>
      </c>
      <c r="G455" t="str">
        <f t="shared" ca="1" si="47"/>
        <v>Regd. 2009 Cementerio del Este Promociones Y Ventas CA</v>
      </c>
      <c r="H455" t="str">
        <f t="shared" ca="1" si="48"/>
        <v/>
      </c>
      <c r="J455">
        <f t="shared" si="53"/>
        <v>455</v>
      </c>
      <c r="K455" cm="1">
        <f t="array" ref="K455">INDEX(J455:J791,MATCH(1,INDEX((J455:J791&lt;&gt;"")*(J455:J791&lt;&gt;J455),0),0))</f>
        <v>464</v>
      </c>
      <c r="L455" s="1" t="s">
        <v>5871</v>
      </c>
      <c r="M455" s="1" t="s">
        <v>5278</v>
      </c>
      <c r="N455" s="1" t="s">
        <v>5872</v>
      </c>
      <c r="P455" s="1" t="s">
        <v>51</v>
      </c>
      <c r="S455" s="1" t="s">
        <v>5532</v>
      </c>
    </row>
    <row r="456" spans="1:24" x14ac:dyDescent="0.25">
      <c r="A456">
        <v>12</v>
      </c>
      <c r="B456" t="b">
        <f t="shared" si="49"/>
        <v>0</v>
      </c>
      <c r="C456" t="b">
        <f t="shared" si="50"/>
        <v>0</v>
      </c>
      <c r="D456" t="b">
        <f t="shared" si="51"/>
        <v>0</v>
      </c>
      <c r="E456" t="str">
        <f t="shared" si="52"/>
        <v>$L$455:T$464</v>
      </c>
      <c r="F456" t="str" cm="1">
        <f t="array" aca="1" ref="F456" ca="1">IFERROR(IF(B456,INDEX(INDIRECT(E456),ROWS(INDIRECT(E456)),2),""),"")</f>
        <v/>
      </c>
      <c r="G456" t="str">
        <f t="shared" ca="1" si="47"/>
        <v>Regd. 2009 Cementerio del Este Promociones Y Ventas CA</v>
      </c>
      <c r="H456" t="str">
        <f t="shared" ca="1" si="48"/>
        <v/>
      </c>
      <c r="J456">
        <f t="shared" si="53"/>
        <v>455</v>
      </c>
      <c r="K456" cm="1">
        <f t="array" ref="K456">INDEX(J456:J791,MATCH(1,INDEX((J456:J791&lt;&gt;"")*(J456:J791&lt;&gt;J456),0),0))</f>
        <v>464</v>
      </c>
      <c r="L456" s="1" t="s">
        <v>5873</v>
      </c>
      <c r="M456" s="1" t="s">
        <v>5874</v>
      </c>
    </row>
    <row r="457" spans="1:24" x14ac:dyDescent="0.25">
      <c r="A457">
        <v>12</v>
      </c>
      <c r="B457" t="b">
        <f t="shared" si="49"/>
        <v>0</v>
      </c>
      <c r="C457" t="b">
        <f t="shared" si="50"/>
        <v>0</v>
      </c>
      <c r="D457" t="b">
        <f t="shared" si="51"/>
        <v>0</v>
      </c>
      <c r="E457" t="str">
        <f t="shared" si="52"/>
        <v>$L$455:T$464</v>
      </c>
      <c r="F457" t="str" cm="1">
        <f t="array" aca="1" ref="F457" ca="1">IFERROR(IF(B457,INDEX(INDIRECT(E457),ROWS(INDIRECT(E457)),2),""),"")</f>
        <v/>
      </c>
      <c r="G457" t="str">
        <f t="shared" ca="1" si="47"/>
        <v>Regd. 2009 Cementerio del Este Promociones Y Ventas CA</v>
      </c>
      <c r="H457" t="str">
        <f t="shared" ca="1" si="48"/>
        <v/>
      </c>
      <c r="J457">
        <f t="shared" si="53"/>
        <v>455</v>
      </c>
      <c r="K457" cm="1">
        <f t="array" ref="K457">INDEX(J457:J791,MATCH(1,INDEX((J457:J791&lt;&gt;"")*(J457:J791&lt;&gt;J457),0),0))</f>
        <v>464</v>
      </c>
      <c r="L457" s="1" t="s">
        <v>5875</v>
      </c>
      <c r="M457" s="1" t="s">
        <v>5876</v>
      </c>
    </row>
    <row r="458" spans="1:24" x14ac:dyDescent="0.25">
      <c r="A458">
        <v>12</v>
      </c>
      <c r="B458" t="b">
        <f t="shared" si="49"/>
        <v>0</v>
      </c>
      <c r="C458" t="b">
        <f t="shared" si="50"/>
        <v>0</v>
      </c>
      <c r="D458" t="b">
        <f t="shared" si="51"/>
        <v>0</v>
      </c>
      <c r="E458" t="str">
        <f t="shared" si="52"/>
        <v>$L$455:T$464</v>
      </c>
      <c r="F458" t="str" cm="1">
        <f t="array" aca="1" ref="F458" ca="1">IFERROR(IF(B458,INDEX(INDIRECT(E458),ROWS(INDIRECT(E458)),2),""),"")</f>
        <v/>
      </c>
      <c r="G458" t="str">
        <f t="shared" ca="1" si="47"/>
        <v>Regd. 2009 Cementerio del Este Promociones Y Ventas CA</v>
      </c>
      <c r="H458" t="str">
        <f t="shared" ca="1" si="48"/>
        <v/>
      </c>
      <c r="J458">
        <f t="shared" si="53"/>
        <v>455</v>
      </c>
      <c r="K458" cm="1">
        <f t="array" ref="K458">INDEX(J458:J791,MATCH(1,INDEX((J458:J791&lt;&gt;"")*(J458:J791&lt;&gt;J458),0),0))</f>
        <v>464</v>
      </c>
      <c r="L458" s="1" t="s">
        <v>5877</v>
      </c>
      <c r="M458" s="1" t="s">
        <v>5878</v>
      </c>
    </row>
    <row r="459" spans="1:24" x14ac:dyDescent="0.25">
      <c r="A459">
        <v>12</v>
      </c>
      <c r="B459" t="b">
        <f t="shared" si="49"/>
        <v>0</v>
      </c>
      <c r="C459" t="b">
        <f t="shared" si="50"/>
        <v>0</v>
      </c>
      <c r="D459" t="b">
        <f t="shared" si="51"/>
        <v>0</v>
      </c>
      <c r="E459" t="str">
        <f t="shared" si="52"/>
        <v>$L$455:T$464</v>
      </c>
      <c r="F459" t="str" cm="1">
        <f t="array" aca="1" ref="F459" ca="1">IFERROR(IF(B459,INDEX(INDIRECT(E459),ROWS(INDIRECT(E459)),2),""),"")</f>
        <v/>
      </c>
      <c r="G459" t="str">
        <f t="shared" ca="1" si="47"/>
        <v>Regd. 2009 Cementerio del Este Promociones Y Ventas CA</v>
      </c>
      <c r="H459" t="str">
        <f t="shared" ca="1" si="48"/>
        <v/>
      </c>
      <c r="J459">
        <f t="shared" si="53"/>
        <v>455</v>
      </c>
      <c r="K459" cm="1">
        <f t="array" ref="K459">INDEX(J459:J791,MATCH(1,INDEX((J459:J791&lt;&gt;"")*(J459:J791&lt;&gt;J459),0),0))</f>
        <v>464</v>
      </c>
      <c r="L459" s="1" t="s">
        <v>5879</v>
      </c>
    </row>
    <row r="460" spans="1:24" x14ac:dyDescent="0.25">
      <c r="A460">
        <v>12</v>
      </c>
      <c r="B460" t="b">
        <f t="shared" si="49"/>
        <v>0</v>
      </c>
      <c r="C460" t="b">
        <f t="shared" si="50"/>
        <v>0</v>
      </c>
      <c r="D460" t="b">
        <f t="shared" si="51"/>
        <v>0</v>
      </c>
      <c r="E460" t="str">
        <f t="shared" si="52"/>
        <v>$L$455:T$464</v>
      </c>
      <c r="F460" t="str" cm="1">
        <f t="array" aca="1" ref="F460" ca="1">IFERROR(IF(B460,INDEX(INDIRECT(E460),ROWS(INDIRECT(E460)),2),""),"")</f>
        <v/>
      </c>
      <c r="G460" t="str">
        <f t="shared" ca="1" si="47"/>
        <v>Regd. 2009 Cementerio del Este Promociones Y Ventas CA</v>
      </c>
      <c r="H460" t="str">
        <f t="shared" ca="1" si="48"/>
        <v/>
      </c>
      <c r="J460">
        <f t="shared" si="53"/>
        <v>455</v>
      </c>
      <c r="K460" cm="1">
        <f t="array" ref="K460">INDEX(J460:J791,MATCH(1,INDEX((J460:J791&lt;&gt;"")*(J460:J791&lt;&gt;J460),0),0))</f>
        <v>464</v>
      </c>
      <c r="L460" s="1" t="s">
        <v>5880</v>
      </c>
    </row>
    <row r="461" spans="1:24" x14ac:dyDescent="0.25">
      <c r="A461">
        <v>12</v>
      </c>
      <c r="B461" t="b">
        <f t="shared" si="49"/>
        <v>0</v>
      </c>
      <c r="C461" t="b">
        <f t="shared" si="50"/>
        <v>0</v>
      </c>
      <c r="D461" t="b">
        <f t="shared" si="51"/>
        <v>0</v>
      </c>
      <c r="E461" t="str">
        <f t="shared" si="52"/>
        <v>$L$455:T$464</v>
      </c>
      <c r="F461" t="str" cm="1">
        <f t="array" aca="1" ref="F461" ca="1">IFERROR(IF(B461,INDEX(INDIRECT(E461),ROWS(INDIRECT(E461)),2),""),"")</f>
        <v/>
      </c>
      <c r="G461" t="str">
        <f t="shared" ca="1" si="47"/>
        <v>Regd. 2009 Cementerio del Este Promociones Y Ventas CA</v>
      </c>
      <c r="H461" t="str">
        <f t="shared" ca="1" si="48"/>
        <v/>
      </c>
      <c r="J461">
        <f t="shared" si="53"/>
        <v>455</v>
      </c>
      <c r="K461" cm="1">
        <f t="array" ref="K461">INDEX(J461:J791,MATCH(1,INDEX((J461:J791&lt;&gt;"")*(J461:J791&lt;&gt;J461),0),0))</f>
        <v>464</v>
      </c>
      <c r="L461" s="1" t="s">
        <v>5881</v>
      </c>
      <c r="X461" t="e">
        <v>#N/A</v>
      </c>
    </row>
    <row r="462" spans="1:24" x14ac:dyDescent="0.25">
      <c r="A462">
        <v>12</v>
      </c>
      <c r="B462" t="b">
        <f t="shared" si="49"/>
        <v>0</v>
      </c>
      <c r="C462" t="b">
        <f t="shared" si="50"/>
        <v>0</v>
      </c>
      <c r="D462" t="b">
        <f t="shared" si="51"/>
        <v>0</v>
      </c>
      <c r="E462" t="str">
        <f t="shared" si="52"/>
        <v>$L$455:T$464</v>
      </c>
      <c r="F462" t="str" cm="1">
        <f t="array" aca="1" ref="F462" ca="1">IFERROR(IF(B462,INDEX(INDIRECT(E462),ROWS(INDIRECT(E462)),2),""),"")</f>
        <v/>
      </c>
      <c r="G462" t="str">
        <f t="shared" ref="G462:G525" ca="1" si="54">INDEX(INDIRECT(E462),2,1)</f>
        <v>Regd. 2009 Cementerio del Este Promociones Y Ventas CA</v>
      </c>
      <c r="H462" t="str">
        <f t="shared" ref="H462:H525" ca="1" si="55">IF(LEN(INDEX(INDIRECT(E462),1,7))=0,"",INDEX(INDIRECT(E462),1,7))</f>
        <v/>
      </c>
      <c r="J462">
        <f t="shared" si="53"/>
        <v>455</v>
      </c>
      <c r="K462" cm="1">
        <f t="array" ref="K462">INDEX(J462:J791,MATCH(1,INDEX((J462:J791&lt;&gt;"")*(J462:J791&lt;&gt;J462),0),0))</f>
        <v>464</v>
      </c>
      <c r="L462" s="1" t="s">
        <v>5513</v>
      </c>
      <c r="O462" s="1" t="s">
        <v>306</v>
      </c>
    </row>
    <row r="463" spans="1:24" x14ac:dyDescent="0.25">
      <c r="A463">
        <v>12</v>
      </c>
      <c r="B463" t="b">
        <f t="shared" si="49"/>
        <v>0</v>
      </c>
      <c r="C463" t="b">
        <f t="shared" si="50"/>
        <v>1</v>
      </c>
      <c r="D463" t="b">
        <f t="shared" si="51"/>
        <v>0</v>
      </c>
      <c r="E463" t="str">
        <f t="shared" si="52"/>
        <v>$L$455:T$464</v>
      </c>
      <c r="F463" t="str" cm="1">
        <f t="array" aca="1" ref="F463" ca="1">IFERROR(IF(B463,INDEX(INDIRECT(E463),ROWS(INDIRECT(E463)),2),""),"")</f>
        <v/>
      </c>
      <c r="G463" t="str">
        <f t="shared" ca="1" si="54"/>
        <v>Regd. 2009 Cementerio del Este Promociones Y Ventas CA</v>
      </c>
      <c r="H463" t="str">
        <f t="shared" ca="1" si="55"/>
        <v/>
      </c>
      <c r="J463">
        <f t="shared" si="53"/>
        <v>455</v>
      </c>
      <c r="K463" cm="1">
        <f t="array" ref="K463">INDEX(J463:J791,MATCH(1,INDEX((J463:J791&lt;&gt;"")*(J463:J791&lt;&gt;J463),0),0))</f>
        <v>464</v>
      </c>
      <c r="M463" s="1" t="s">
        <v>26</v>
      </c>
      <c r="N463" s="1" t="s">
        <v>27</v>
      </c>
    </row>
    <row r="464" spans="1:24" x14ac:dyDescent="0.25">
      <c r="A464">
        <v>12</v>
      </c>
      <c r="B464" t="b">
        <f t="shared" si="49"/>
        <v>1</v>
      </c>
      <c r="C464" t="b">
        <f t="shared" si="50"/>
        <v>0</v>
      </c>
      <c r="D464" t="b">
        <f t="shared" si="51"/>
        <v>0</v>
      </c>
      <c r="E464" t="str">
        <f t="shared" si="52"/>
        <v>$L$464:T$472</v>
      </c>
      <c r="F464" t="str" cm="1">
        <f t="array" aca="1" ref="F464" ca="1">IFERROR(IF(B464,INDEX(INDIRECT(E464),ROWS(INDIRECT(E464)),2),""),"")</f>
        <v xml:space="preserve">IAI 1125 Astra SP </v>
      </c>
      <c r="G464" t="str">
        <f t="shared" ca="1" si="54"/>
        <v>rg 2016-01-14</v>
      </c>
      <c r="H464" t="str">
        <f t="shared" ca="1" si="55"/>
        <v xml:space="preserve">Novajet Aviation Group </v>
      </c>
      <c r="J464">
        <f t="shared" si="53"/>
        <v>464</v>
      </c>
      <c r="K464" cm="1">
        <f t="array" ref="K464">INDEX(J464:J791,MATCH(1,INDEX((J464:J791&lt;&gt;"")*(J464:J791&lt;&gt;J464),0),0))</f>
        <v>472</v>
      </c>
      <c r="L464" s="1" t="s">
        <v>5882</v>
      </c>
      <c r="M464" s="1" t="s">
        <v>5278</v>
      </c>
      <c r="N464" s="1" t="s">
        <v>5883</v>
      </c>
      <c r="P464" s="1" t="s">
        <v>5318</v>
      </c>
      <c r="R464" s="1" t="s">
        <v>851</v>
      </c>
      <c r="S464" s="1" t="s">
        <v>5884</v>
      </c>
    </row>
    <row r="465" spans="1:24" x14ac:dyDescent="0.25">
      <c r="A465">
        <v>12</v>
      </c>
      <c r="B465" t="b">
        <f t="shared" si="49"/>
        <v>0</v>
      </c>
      <c r="C465" t="b">
        <f t="shared" si="50"/>
        <v>0</v>
      </c>
      <c r="D465" t="b">
        <f t="shared" si="51"/>
        <v>0</v>
      </c>
      <c r="E465" t="str">
        <f t="shared" si="52"/>
        <v>$L$464:T$472</v>
      </c>
      <c r="F465" t="str" cm="1">
        <f t="array" aca="1" ref="F465" ca="1">IFERROR(IF(B465,INDEX(INDIRECT(E465),ROWS(INDIRECT(E465)),2),""),"")</f>
        <v/>
      </c>
      <c r="G465" t="str">
        <f t="shared" ca="1" si="54"/>
        <v>rg 2016-01-14</v>
      </c>
      <c r="H465" t="str">
        <f t="shared" ca="1" si="55"/>
        <v xml:space="preserve">Novajet Aviation Group </v>
      </c>
      <c r="J465">
        <f t="shared" si="53"/>
        <v>464</v>
      </c>
      <c r="K465" cm="1">
        <f t="array" ref="K465">INDEX(J465:J791,MATCH(1,INDEX((J465:J791&lt;&gt;"")*(J465:J791&lt;&gt;J465),0),0))</f>
        <v>472</v>
      </c>
      <c r="L465" s="1" t="s">
        <v>5885</v>
      </c>
      <c r="M465" s="1" t="s">
        <v>5886</v>
      </c>
    </row>
    <row r="466" spans="1:24" x14ac:dyDescent="0.25">
      <c r="A466">
        <v>12</v>
      </c>
      <c r="B466" t="b">
        <f t="shared" si="49"/>
        <v>0</v>
      </c>
      <c r="C466" t="b">
        <f t="shared" si="50"/>
        <v>0</v>
      </c>
      <c r="D466" t="b">
        <f t="shared" si="51"/>
        <v>0</v>
      </c>
      <c r="E466" t="str">
        <f t="shared" si="52"/>
        <v>$L$464:T$472</v>
      </c>
      <c r="F466" t="str" cm="1">
        <f t="array" aca="1" ref="F466" ca="1">IFERROR(IF(B466,INDEX(INDIRECT(E466),ROWS(INDIRECT(E466)),2),""),"")</f>
        <v/>
      </c>
      <c r="G466" t="str">
        <f t="shared" ca="1" si="54"/>
        <v>rg 2016-01-14</v>
      </c>
      <c r="H466" t="str">
        <f t="shared" ca="1" si="55"/>
        <v xml:space="preserve">Novajet Aviation Group </v>
      </c>
      <c r="J466">
        <f t="shared" si="53"/>
        <v>464</v>
      </c>
      <c r="K466" cm="1">
        <f t="array" ref="K466">INDEX(J466:J791,MATCH(1,INDEX((J466:J791&lt;&gt;"")*(J466:J791&lt;&gt;J466),0),0))</f>
        <v>472</v>
      </c>
      <c r="L466" s="1" t="s">
        <v>5882</v>
      </c>
      <c r="M466" s="1" t="s">
        <v>5887</v>
      </c>
      <c r="O466" s="1" t="s">
        <v>5888</v>
      </c>
    </row>
    <row r="467" spans="1:24" x14ac:dyDescent="0.25">
      <c r="A467">
        <v>12</v>
      </c>
      <c r="B467" t="b">
        <f t="shared" si="49"/>
        <v>0</v>
      </c>
      <c r="C467" t="b">
        <f t="shared" si="50"/>
        <v>0</v>
      </c>
      <c r="D467" t="b">
        <f t="shared" si="51"/>
        <v>0</v>
      </c>
      <c r="E467" t="str">
        <f t="shared" si="52"/>
        <v>$L$464:T$472</v>
      </c>
      <c r="F467" t="str" cm="1">
        <f t="array" aca="1" ref="F467" ca="1">IFERROR(IF(B467,INDEX(INDIRECT(E467),ROWS(INDIRECT(E467)),2),""),"")</f>
        <v/>
      </c>
      <c r="G467" t="str">
        <f t="shared" ca="1" si="54"/>
        <v>rg 2016-01-14</v>
      </c>
      <c r="H467" t="str">
        <f t="shared" ca="1" si="55"/>
        <v xml:space="preserve">Novajet Aviation Group </v>
      </c>
      <c r="J467">
        <f t="shared" si="53"/>
        <v>464</v>
      </c>
      <c r="K467" cm="1">
        <f t="array" ref="K467">INDEX(J467:J791,MATCH(1,INDEX((J467:J791&lt;&gt;"")*(J467:J791&lt;&gt;J467),0),0))</f>
        <v>472</v>
      </c>
      <c r="L467" s="1" t="s">
        <v>5882</v>
      </c>
      <c r="M467" s="1" t="s">
        <v>5889</v>
      </c>
      <c r="O467" s="1" t="s">
        <v>5890</v>
      </c>
    </row>
    <row r="468" spans="1:24" x14ac:dyDescent="0.25">
      <c r="A468">
        <v>12</v>
      </c>
      <c r="B468" t="b">
        <f t="shared" si="49"/>
        <v>0</v>
      </c>
      <c r="C468" t="b">
        <f t="shared" si="50"/>
        <v>0</v>
      </c>
      <c r="D468" t="b">
        <f t="shared" si="51"/>
        <v>0</v>
      </c>
      <c r="E468" t="str">
        <f t="shared" si="52"/>
        <v>$L$464:T$472</v>
      </c>
      <c r="F468" t="str" cm="1">
        <f t="array" aca="1" ref="F468" ca="1">IFERROR(IF(B468,INDEX(INDIRECT(E468),ROWS(INDIRECT(E468)),2),""),"")</f>
        <v/>
      </c>
      <c r="G468" t="str">
        <f t="shared" ca="1" si="54"/>
        <v>rg 2016-01-14</v>
      </c>
      <c r="H468" t="str">
        <f t="shared" ca="1" si="55"/>
        <v xml:space="preserve">Novajet Aviation Group </v>
      </c>
      <c r="J468">
        <f t="shared" si="53"/>
        <v>464</v>
      </c>
      <c r="K468" cm="1">
        <f t="array" ref="K468">INDEX(J468:J791,MATCH(1,INDEX((J468:J791&lt;&gt;"")*(J468:J791&lt;&gt;J468),0),0))</f>
        <v>472</v>
      </c>
      <c r="L468" s="1" t="s">
        <v>5882</v>
      </c>
      <c r="M468" s="1" t="s">
        <v>5891</v>
      </c>
      <c r="P468" s="1" t="s">
        <v>5892</v>
      </c>
    </row>
    <row r="469" spans="1:24" x14ac:dyDescent="0.25">
      <c r="A469">
        <v>12</v>
      </c>
      <c r="B469" t="b">
        <f t="shared" si="49"/>
        <v>0</v>
      </c>
      <c r="C469" t="b">
        <f t="shared" si="50"/>
        <v>0</v>
      </c>
      <c r="D469" t="b">
        <f t="shared" si="51"/>
        <v>0</v>
      </c>
      <c r="E469" t="str">
        <f t="shared" si="52"/>
        <v>$L$464:T$472</v>
      </c>
      <c r="F469" t="str" cm="1">
        <f t="array" aca="1" ref="F469" ca="1">IFERROR(IF(B469,INDEX(INDIRECT(E469),ROWS(INDIRECT(E469)),2),""),"")</f>
        <v/>
      </c>
      <c r="G469" t="str">
        <f t="shared" ca="1" si="54"/>
        <v>rg 2016-01-14</v>
      </c>
      <c r="H469" t="str">
        <f t="shared" ca="1" si="55"/>
        <v xml:space="preserve">Novajet Aviation Group </v>
      </c>
      <c r="J469">
        <f t="shared" si="53"/>
        <v>464</v>
      </c>
      <c r="K469" cm="1">
        <f t="array" ref="K469">INDEX(J469:J791,MATCH(1,INDEX((J469:J791&lt;&gt;"")*(J469:J791&lt;&gt;J469),0),0))</f>
        <v>472</v>
      </c>
      <c r="L469" s="1" t="s">
        <v>5893</v>
      </c>
      <c r="M469" s="1" t="s">
        <v>5894</v>
      </c>
    </row>
    <row r="470" spans="1:24" x14ac:dyDescent="0.25">
      <c r="A470">
        <v>12</v>
      </c>
      <c r="B470" t="b">
        <f t="shared" si="49"/>
        <v>0</v>
      </c>
      <c r="C470" t="b">
        <f t="shared" si="50"/>
        <v>0</v>
      </c>
      <c r="D470" t="b">
        <f t="shared" si="51"/>
        <v>0</v>
      </c>
      <c r="E470" t="str">
        <f t="shared" si="52"/>
        <v>$L$464:T$472</v>
      </c>
      <c r="F470" t="str" cm="1">
        <f t="array" aca="1" ref="F470" ca="1">IFERROR(IF(B470,INDEX(INDIRECT(E470),ROWS(INDIRECT(E470)),2),""),"")</f>
        <v/>
      </c>
      <c r="G470" t="str">
        <f t="shared" ca="1" si="54"/>
        <v>rg 2016-01-14</v>
      </c>
      <c r="H470" t="str">
        <f t="shared" ca="1" si="55"/>
        <v xml:space="preserve">Novajet Aviation Group </v>
      </c>
      <c r="J470">
        <f t="shared" si="53"/>
        <v>464</v>
      </c>
      <c r="K470" cm="1">
        <f t="array" ref="K470">INDEX(J470:J791,MATCH(1,INDEX((J470:J791&lt;&gt;"")*(J470:J791&lt;&gt;J470),0),0))</f>
        <v>472</v>
      </c>
      <c r="L470" s="1" t="s">
        <v>5893</v>
      </c>
      <c r="M470" s="1" t="s">
        <v>5895</v>
      </c>
    </row>
    <row r="471" spans="1:24" x14ac:dyDescent="0.25">
      <c r="A471">
        <v>12</v>
      </c>
      <c r="B471" t="b">
        <f t="shared" si="49"/>
        <v>0</v>
      </c>
      <c r="C471" t="b">
        <f t="shared" si="50"/>
        <v>1</v>
      </c>
      <c r="D471" t="b">
        <f t="shared" si="51"/>
        <v>0</v>
      </c>
      <c r="E471" t="str">
        <f t="shared" si="52"/>
        <v>$L$464:T$472</v>
      </c>
      <c r="F471" t="str" cm="1">
        <f t="array" aca="1" ref="F471" ca="1">IFERROR(IF(B471,INDEX(INDIRECT(E471),ROWS(INDIRECT(E471)),2),""),"")</f>
        <v/>
      </c>
      <c r="G471" t="str">
        <f t="shared" ca="1" si="54"/>
        <v>rg 2016-01-14</v>
      </c>
      <c r="H471" t="str">
        <f t="shared" ca="1" si="55"/>
        <v xml:space="preserve">Novajet Aviation Group </v>
      </c>
      <c r="J471">
        <f t="shared" si="53"/>
        <v>464</v>
      </c>
      <c r="K471" cm="1">
        <f t="array" ref="K471">INDEX(J471:J791,MATCH(1,INDEX((J471:J791&lt;&gt;"")*(J471:J791&lt;&gt;J471),0),0))</f>
        <v>472</v>
      </c>
      <c r="M471" s="1" t="s">
        <v>26</v>
      </c>
      <c r="N471" s="1" t="s">
        <v>27</v>
      </c>
    </row>
    <row r="472" spans="1:24" x14ac:dyDescent="0.25">
      <c r="A472">
        <v>12</v>
      </c>
      <c r="B472" t="b">
        <f t="shared" si="49"/>
        <v>1</v>
      </c>
      <c r="C472" t="b">
        <f t="shared" si="50"/>
        <v>0</v>
      </c>
      <c r="D472" t="b">
        <f t="shared" si="51"/>
        <v>0</v>
      </c>
      <c r="E472" t="str">
        <f t="shared" si="52"/>
        <v>$L$472:T$479</v>
      </c>
      <c r="F472" t="str" cm="1">
        <f t="array" aca="1" ref="F472" ca="1">IFERROR(IF(B472,INDEX(INDIRECT(E472),ROWS(INDIRECT(E472)),2),""),"")</f>
        <v xml:space="preserve">IAI 1125 Astra SP </v>
      </c>
      <c r="G472" t="str">
        <f t="shared" ca="1" si="54"/>
        <v>rg 10/05 Vibro Air Flugservice</v>
      </c>
      <c r="H472" t="str">
        <f t="shared" ca="1" si="55"/>
        <v xml:space="preserve">Vibro Air Flugservice </v>
      </c>
      <c r="J472">
        <f t="shared" si="53"/>
        <v>472</v>
      </c>
      <c r="K472" cm="1">
        <f t="array" ref="K472">INDEX(J472:J791,MATCH(1,INDEX((J472:J791&lt;&gt;"")*(J472:J791&lt;&gt;J472),0),0))</f>
        <v>479</v>
      </c>
      <c r="L472" s="1" t="s">
        <v>5896</v>
      </c>
      <c r="M472" s="1" t="s">
        <v>5864</v>
      </c>
      <c r="N472" s="1" t="s">
        <v>5897</v>
      </c>
      <c r="P472" s="1" t="s">
        <v>39</v>
      </c>
      <c r="R472" s="1" t="s">
        <v>5898</v>
      </c>
      <c r="S472" s="1" t="s">
        <v>5884</v>
      </c>
    </row>
    <row r="473" spans="1:24" x14ac:dyDescent="0.25">
      <c r="A473">
        <v>12</v>
      </c>
      <c r="B473" t="b">
        <f t="shared" si="49"/>
        <v>0</v>
      </c>
      <c r="C473" t="b">
        <f t="shared" si="50"/>
        <v>0</v>
      </c>
      <c r="D473" t="b">
        <f t="shared" si="51"/>
        <v>0</v>
      </c>
      <c r="E473" t="str">
        <f t="shared" si="52"/>
        <v>$L$472:T$479</v>
      </c>
      <c r="F473" t="str" cm="1">
        <f t="array" aca="1" ref="F473" ca="1">IFERROR(IF(B473,INDEX(INDIRECT(E473),ROWS(INDIRECT(E473)),2),""),"")</f>
        <v/>
      </c>
      <c r="G473" t="str">
        <f t="shared" ca="1" si="54"/>
        <v>rg 10/05 Vibro Air Flugservice</v>
      </c>
      <c r="H473" t="str">
        <f t="shared" ca="1" si="55"/>
        <v xml:space="preserve">Vibro Air Flugservice </v>
      </c>
      <c r="J473">
        <f t="shared" si="53"/>
        <v>472</v>
      </c>
      <c r="K473" cm="1">
        <f t="array" ref="K473">INDEX(J473:J791,MATCH(1,INDEX((J473:J791&lt;&gt;"")*(J473:J791&lt;&gt;J473),0),0))</f>
        <v>479</v>
      </c>
      <c r="L473" s="1" t="s">
        <v>5899</v>
      </c>
      <c r="M473" s="1" t="s">
        <v>5900</v>
      </c>
      <c r="X473" t="e">
        <v>#N/A</v>
      </c>
    </row>
    <row r="474" spans="1:24" x14ac:dyDescent="0.25">
      <c r="A474">
        <v>12</v>
      </c>
      <c r="B474" t="b">
        <f t="shared" si="49"/>
        <v>0</v>
      </c>
      <c r="C474" t="b">
        <f t="shared" si="50"/>
        <v>0</v>
      </c>
      <c r="D474" t="b">
        <f t="shared" si="51"/>
        <v>0</v>
      </c>
      <c r="E474" t="str">
        <f t="shared" si="52"/>
        <v>$L$472:T$479</v>
      </c>
      <c r="F474" t="str" cm="1">
        <f t="array" aca="1" ref="F474" ca="1">IFERROR(IF(B474,INDEX(INDIRECT(E474),ROWS(INDIRECT(E474)),2),""),"")</f>
        <v/>
      </c>
      <c r="G474" t="str">
        <f t="shared" ca="1" si="54"/>
        <v>rg 10/05 Vibro Air Flugservice</v>
      </c>
      <c r="H474" t="str">
        <f t="shared" ca="1" si="55"/>
        <v xml:space="preserve">Vibro Air Flugservice </v>
      </c>
      <c r="J474">
        <f t="shared" si="53"/>
        <v>472</v>
      </c>
      <c r="K474" cm="1">
        <f t="array" ref="K474">INDEX(J474:J791,MATCH(1,INDEX((J474:J791&lt;&gt;"")*(J474:J791&lt;&gt;J474),0),0))</f>
        <v>479</v>
      </c>
      <c r="L474" s="1" t="s">
        <v>5901</v>
      </c>
      <c r="M474" s="1" t="s">
        <v>5902</v>
      </c>
    </row>
    <row r="475" spans="1:24" x14ac:dyDescent="0.25">
      <c r="A475">
        <v>12</v>
      </c>
      <c r="B475" t="b">
        <f t="shared" si="49"/>
        <v>0</v>
      </c>
      <c r="C475" t="b">
        <f t="shared" si="50"/>
        <v>0</v>
      </c>
      <c r="D475" t="b">
        <f t="shared" si="51"/>
        <v>0</v>
      </c>
      <c r="E475" t="str">
        <f t="shared" si="52"/>
        <v>$L$472:T$479</v>
      </c>
      <c r="F475" t="str" cm="1">
        <f t="array" aca="1" ref="F475" ca="1">IFERROR(IF(B475,INDEX(INDIRECT(E475),ROWS(INDIRECT(E475)),2),""),"")</f>
        <v/>
      </c>
      <c r="G475" t="str">
        <f t="shared" ca="1" si="54"/>
        <v>rg 10/05 Vibro Air Flugservice</v>
      </c>
      <c r="H475" t="str">
        <f t="shared" ca="1" si="55"/>
        <v xml:space="preserve">Vibro Air Flugservice </v>
      </c>
      <c r="J475">
        <f t="shared" si="53"/>
        <v>472</v>
      </c>
      <c r="K475" cm="1">
        <f t="array" ref="K475">INDEX(J475:J791,MATCH(1,INDEX((J475:J791&lt;&gt;"")*(J475:J791&lt;&gt;J475),0),0))</f>
        <v>479</v>
      </c>
      <c r="L475" s="1" t="s">
        <v>5903</v>
      </c>
      <c r="M475" s="1" t="s">
        <v>5904</v>
      </c>
    </row>
    <row r="476" spans="1:24" x14ac:dyDescent="0.25">
      <c r="A476">
        <v>12</v>
      </c>
      <c r="B476" t="b">
        <f t="shared" si="49"/>
        <v>0</v>
      </c>
      <c r="C476" t="b">
        <f t="shared" si="50"/>
        <v>0</v>
      </c>
      <c r="D476" t="b">
        <f t="shared" si="51"/>
        <v>0</v>
      </c>
      <c r="E476" t="str">
        <f t="shared" si="52"/>
        <v>$L$472:T$479</v>
      </c>
      <c r="F476" t="str" cm="1">
        <f t="array" aca="1" ref="F476" ca="1">IFERROR(IF(B476,INDEX(INDIRECT(E476),ROWS(INDIRECT(E476)),2),""),"")</f>
        <v/>
      </c>
      <c r="G476" t="str">
        <f t="shared" ca="1" si="54"/>
        <v>rg 10/05 Vibro Air Flugservice</v>
      </c>
      <c r="H476" t="str">
        <f t="shared" ca="1" si="55"/>
        <v xml:space="preserve">Vibro Air Flugservice </v>
      </c>
      <c r="J476">
        <f t="shared" si="53"/>
        <v>472</v>
      </c>
      <c r="K476" cm="1">
        <f t="array" ref="K476">INDEX(J476:J791,MATCH(1,INDEX((J476:J791&lt;&gt;"")*(J476:J791&lt;&gt;J476),0),0))</f>
        <v>479</v>
      </c>
      <c r="L476" s="1" t="s">
        <v>5905</v>
      </c>
      <c r="M476" s="1" t="s">
        <v>5906</v>
      </c>
      <c r="O476" s="1" t="s">
        <v>5907</v>
      </c>
    </row>
    <row r="477" spans="1:24" x14ac:dyDescent="0.25">
      <c r="A477">
        <v>12</v>
      </c>
      <c r="B477" t="b">
        <f t="shared" si="49"/>
        <v>0</v>
      </c>
      <c r="C477" t="b">
        <f t="shared" si="50"/>
        <v>0</v>
      </c>
      <c r="D477" t="b">
        <f t="shared" si="51"/>
        <v>0</v>
      </c>
      <c r="E477" t="str">
        <f t="shared" si="52"/>
        <v>$L$472:T$479</v>
      </c>
      <c r="F477" t="str" cm="1">
        <f t="array" aca="1" ref="F477" ca="1">IFERROR(IF(B477,INDEX(INDIRECT(E477),ROWS(INDIRECT(E477)),2),""),"")</f>
        <v/>
      </c>
      <c r="G477" t="str">
        <f t="shared" ca="1" si="54"/>
        <v>rg 10/05 Vibro Air Flugservice</v>
      </c>
      <c r="H477" t="str">
        <f t="shared" ca="1" si="55"/>
        <v xml:space="preserve">Vibro Air Flugservice </v>
      </c>
      <c r="J477">
        <f t="shared" si="53"/>
        <v>472</v>
      </c>
      <c r="K477" cm="1">
        <f t="array" ref="K477">INDEX(J477:J791,MATCH(1,INDEX((J477:J791&lt;&gt;"")*(J477:J791&lt;&gt;J477),0),0))</f>
        <v>479</v>
      </c>
      <c r="L477" s="1" t="s">
        <v>5908</v>
      </c>
      <c r="X477" t="e">
        <v>#N/A</v>
      </c>
    </row>
    <row r="478" spans="1:24" x14ac:dyDescent="0.25">
      <c r="A478">
        <v>12</v>
      </c>
      <c r="B478" t="b">
        <f t="shared" si="49"/>
        <v>0</v>
      </c>
      <c r="C478" t="b">
        <f t="shared" si="50"/>
        <v>1</v>
      </c>
      <c r="D478" t="b">
        <f t="shared" si="51"/>
        <v>0</v>
      </c>
      <c r="E478" t="str">
        <f t="shared" si="52"/>
        <v>$L$472:T$479</v>
      </c>
      <c r="F478" t="str" cm="1">
        <f t="array" aca="1" ref="F478" ca="1">IFERROR(IF(B478,INDEX(INDIRECT(E478),ROWS(INDIRECT(E478)),2),""),"")</f>
        <v/>
      </c>
      <c r="G478" t="str">
        <f t="shared" ca="1" si="54"/>
        <v>rg 10/05 Vibro Air Flugservice</v>
      </c>
      <c r="H478" t="str">
        <f t="shared" ca="1" si="55"/>
        <v xml:space="preserve">Vibro Air Flugservice </v>
      </c>
      <c r="J478">
        <f t="shared" si="53"/>
        <v>472</v>
      </c>
      <c r="K478" cm="1">
        <f t="array" ref="K478">INDEX(J478:J791,MATCH(1,INDEX((J478:J791&lt;&gt;"")*(J478:J791&lt;&gt;J478),0),0))</f>
        <v>479</v>
      </c>
      <c r="M478" s="1" t="s">
        <v>26</v>
      </c>
      <c r="N478" s="1" t="s">
        <v>27</v>
      </c>
    </row>
    <row r="479" spans="1:24" x14ac:dyDescent="0.25">
      <c r="A479">
        <v>12</v>
      </c>
      <c r="B479" t="b">
        <f t="shared" si="49"/>
        <v>1</v>
      </c>
      <c r="C479" t="b">
        <f t="shared" si="50"/>
        <v>0</v>
      </c>
      <c r="D479" t="b">
        <f t="shared" si="51"/>
        <v>0</v>
      </c>
      <c r="E479" t="str">
        <f t="shared" si="52"/>
        <v>$L$479:T$487</v>
      </c>
      <c r="F479" t="str" cm="1">
        <f t="array" aca="1" ref="F479" ca="1">IFERROR(IF(B479,INDEX(INDIRECT(E479),ROWS(INDIRECT(E479)),2),""),"")</f>
        <v xml:space="preserve">IAI 1125 Astra </v>
      </c>
      <c r="G479" t="str">
        <f t="shared" ca="1" si="54"/>
        <v>Little Smokey Holding LLC, Tonopah NV bought 11/5/21, rg 03/5/22</v>
      </c>
      <c r="H479" t="str">
        <f t="shared" ca="1" si="55"/>
        <v/>
      </c>
      <c r="J479">
        <f t="shared" si="53"/>
        <v>479</v>
      </c>
      <c r="K479" cm="1">
        <f t="array" ref="K479">INDEX(J479:J791,MATCH(1,INDEX((J479:J791&lt;&gt;"")*(J479:J791&lt;&gt;J479),0),0))</f>
        <v>487</v>
      </c>
      <c r="L479" s="1" t="s">
        <v>5909</v>
      </c>
      <c r="M479" s="1" t="s">
        <v>5864</v>
      </c>
      <c r="N479" s="1" t="s">
        <v>5910</v>
      </c>
      <c r="P479" s="1" t="s">
        <v>5586</v>
      </c>
    </row>
    <row r="480" spans="1:24" x14ac:dyDescent="0.25">
      <c r="A480">
        <v>12</v>
      </c>
      <c r="B480" t="b">
        <f t="shared" si="49"/>
        <v>0</v>
      </c>
      <c r="C480" t="b">
        <f t="shared" si="50"/>
        <v>0</v>
      </c>
      <c r="D480" t="b">
        <f t="shared" si="51"/>
        <v>0</v>
      </c>
      <c r="E480" t="str">
        <f t="shared" si="52"/>
        <v>$L$479:T$487</v>
      </c>
      <c r="F480" t="str" cm="1">
        <f t="array" aca="1" ref="F480" ca="1">IFERROR(IF(B480,INDEX(INDIRECT(E480),ROWS(INDIRECT(E480)),2),""),"")</f>
        <v/>
      </c>
      <c r="G480" t="str">
        <f t="shared" ca="1" si="54"/>
        <v>Little Smokey Holding LLC, Tonopah NV bought 11/5/21, rg 03/5/22</v>
      </c>
      <c r="H480" t="str">
        <f t="shared" ca="1" si="55"/>
        <v/>
      </c>
      <c r="J480">
        <f t="shared" si="53"/>
        <v>479</v>
      </c>
      <c r="K480" cm="1">
        <f t="array" ref="K480">INDEX(J480:J791,MATCH(1,INDEX((J480:J791&lt;&gt;"")*(J480:J791&lt;&gt;J480),0),0))</f>
        <v>487</v>
      </c>
      <c r="L480" s="1" t="s">
        <v>5911</v>
      </c>
      <c r="M480" s="1" t="s">
        <v>3381</v>
      </c>
    </row>
    <row r="481" spans="1:24" x14ac:dyDescent="0.25">
      <c r="A481">
        <v>12</v>
      </c>
      <c r="B481" t="b">
        <f t="shared" si="49"/>
        <v>0</v>
      </c>
      <c r="C481" t="b">
        <f t="shared" si="50"/>
        <v>0</v>
      </c>
      <c r="D481" t="b">
        <f t="shared" si="51"/>
        <v>0</v>
      </c>
      <c r="E481" t="str">
        <f t="shared" si="52"/>
        <v>$L$479:T$487</v>
      </c>
      <c r="F481" t="str" cm="1">
        <f t="array" aca="1" ref="F481" ca="1">IFERROR(IF(B481,INDEX(INDIRECT(E481),ROWS(INDIRECT(E481)),2),""),"")</f>
        <v/>
      </c>
      <c r="G481" t="str">
        <f t="shared" ca="1" si="54"/>
        <v>Little Smokey Holding LLC, Tonopah NV bought 11/5/21, rg 03/5/22</v>
      </c>
      <c r="H481" t="str">
        <f t="shared" ca="1" si="55"/>
        <v/>
      </c>
      <c r="J481">
        <f t="shared" si="53"/>
        <v>479</v>
      </c>
      <c r="K481" cm="1">
        <f t="array" ref="K481">INDEX(J481:J791,MATCH(1,INDEX((J481:J791&lt;&gt;"")*(J481:J791&lt;&gt;J481),0),0))</f>
        <v>487</v>
      </c>
      <c r="L481" s="1" t="s">
        <v>5909</v>
      </c>
      <c r="M481" s="1" t="s">
        <v>5912</v>
      </c>
    </row>
    <row r="482" spans="1:24" x14ac:dyDescent="0.25">
      <c r="A482">
        <v>12</v>
      </c>
      <c r="B482" t="b">
        <f t="shared" si="49"/>
        <v>0</v>
      </c>
      <c r="C482" t="b">
        <f t="shared" si="50"/>
        <v>0</v>
      </c>
      <c r="D482" t="b">
        <f t="shared" si="51"/>
        <v>0</v>
      </c>
      <c r="E482" t="str">
        <f t="shared" si="52"/>
        <v>$L$479:T$487</v>
      </c>
      <c r="F482" t="str" cm="1">
        <f t="array" aca="1" ref="F482" ca="1">IFERROR(IF(B482,INDEX(INDIRECT(E482),ROWS(INDIRECT(E482)),2),""),"")</f>
        <v/>
      </c>
      <c r="G482" t="str">
        <f t="shared" ca="1" si="54"/>
        <v>Little Smokey Holding LLC, Tonopah NV bought 11/5/21, rg 03/5/22</v>
      </c>
      <c r="H482" t="str">
        <f t="shared" ca="1" si="55"/>
        <v/>
      </c>
      <c r="J482">
        <f t="shared" si="53"/>
        <v>479</v>
      </c>
      <c r="K482" cm="1">
        <f t="array" ref="K482">INDEX(J482:J791,MATCH(1,INDEX((J482:J791&lt;&gt;"")*(J482:J791&lt;&gt;J482),0),0))</f>
        <v>487</v>
      </c>
      <c r="L482" s="1" t="s">
        <v>5909</v>
      </c>
      <c r="M482" s="1" t="s">
        <v>5913</v>
      </c>
    </row>
    <row r="483" spans="1:24" x14ac:dyDescent="0.25">
      <c r="A483">
        <v>12</v>
      </c>
      <c r="B483" t="b">
        <f t="shared" si="49"/>
        <v>0</v>
      </c>
      <c r="C483" t="b">
        <f t="shared" si="50"/>
        <v>0</v>
      </c>
      <c r="D483" t="b">
        <f t="shared" si="51"/>
        <v>0</v>
      </c>
      <c r="E483" t="str">
        <f t="shared" si="52"/>
        <v>$L$479:T$487</v>
      </c>
      <c r="F483" t="str" cm="1">
        <f t="array" aca="1" ref="F483" ca="1">IFERROR(IF(B483,INDEX(INDIRECT(E483),ROWS(INDIRECT(E483)),2),""),"")</f>
        <v/>
      </c>
      <c r="G483" t="str">
        <f t="shared" ca="1" si="54"/>
        <v>Little Smokey Holding LLC, Tonopah NV bought 11/5/21, rg 03/5/22</v>
      </c>
      <c r="H483" t="str">
        <f t="shared" ca="1" si="55"/>
        <v/>
      </c>
      <c r="J483">
        <f t="shared" si="53"/>
        <v>479</v>
      </c>
      <c r="K483" cm="1">
        <f t="array" ref="K483">INDEX(J483:J791,MATCH(1,INDEX((J483:J791&lt;&gt;"")*(J483:J791&lt;&gt;J483),0),0))</f>
        <v>487</v>
      </c>
      <c r="L483" s="1" t="s">
        <v>5909</v>
      </c>
      <c r="M483" s="1" t="s">
        <v>5914</v>
      </c>
    </row>
    <row r="484" spans="1:24" x14ac:dyDescent="0.25">
      <c r="A484">
        <v>12</v>
      </c>
      <c r="B484" t="b">
        <f t="shared" si="49"/>
        <v>0</v>
      </c>
      <c r="C484" t="b">
        <f t="shared" si="50"/>
        <v>0</v>
      </c>
      <c r="D484" t="b">
        <f t="shared" si="51"/>
        <v>0</v>
      </c>
      <c r="E484" t="str">
        <f t="shared" si="52"/>
        <v>$L$479:T$487</v>
      </c>
      <c r="F484" t="str" cm="1">
        <f t="array" aca="1" ref="F484" ca="1">IFERROR(IF(B484,INDEX(INDIRECT(E484),ROWS(INDIRECT(E484)),2),""),"")</f>
        <v/>
      </c>
      <c r="G484" t="str">
        <f t="shared" ca="1" si="54"/>
        <v>Little Smokey Holding LLC, Tonopah NV bought 11/5/21, rg 03/5/22</v>
      </c>
      <c r="H484" t="str">
        <f t="shared" ca="1" si="55"/>
        <v/>
      </c>
      <c r="J484">
        <f t="shared" si="53"/>
        <v>479</v>
      </c>
      <c r="K484" cm="1">
        <f t="array" ref="K484">INDEX(J484:J791,MATCH(1,INDEX((J484:J791&lt;&gt;"")*(J484:J791&lt;&gt;J484),0),0))</f>
        <v>487</v>
      </c>
      <c r="L484" s="1" t="s">
        <v>5915</v>
      </c>
      <c r="M484" s="1" t="s">
        <v>5916</v>
      </c>
      <c r="X484" t="e">
        <v>#N/A</v>
      </c>
    </row>
    <row r="485" spans="1:24" x14ac:dyDescent="0.25">
      <c r="A485">
        <v>12</v>
      </c>
      <c r="B485" t="b">
        <f t="shared" si="49"/>
        <v>0</v>
      </c>
      <c r="C485" t="b">
        <f t="shared" si="50"/>
        <v>0</v>
      </c>
      <c r="D485" t="b">
        <f t="shared" si="51"/>
        <v>0</v>
      </c>
      <c r="E485" t="str">
        <f t="shared" si="52"/>
        <v>$L$479:T$487</v>
      </c>
      <c r="F485" t="str" cm="1">
        <f t="array" aca="1" ref="F485" ca="1">IFERROR(IF(B485,INDEX(INDIRECT(E485),ROWS(INDIRECT(E485)),2),""),"")</f>
        <v/>
      </c>
      <c r="G485" t="str">
        <f t="shared" ca="1" si="54"/>
        <v>Little Smokey Holding LLC, Tonopah NV bought 11/5/21, rg 03/5/22</v>
      </c>
      <c r="H485" t="str">
        <f t="shared" ca="1" si="55"/>
        <v/>
      </c>
      <c r="J485">
        <f t="shared" si="53"/>
        <v>479</v>
      </c>
      <c r="K485" cm="1">
        <f t="array" ref="K485">INDEX(J485:J791,MATCH(1,INDEX((J485:J791&lt;&gt;"")*(J485:J791&lt;&gt;J485),0),0))</f>
        <v>487</v>
      </c>
      <c r="L485" s="1" t="s">
        <v>5917</v>
      </c>
      <c r="M485" s="1" t="s">
        <v>5918</v>
      </c>
    </row>
    <row r="486" spans="1:24" x14ac:dyDescent="0.25">
      <c r="A486">
        <v>12</v>
      </c>
      <c r="B486" t="b">
        <f t="shared" si="49"/>
        <v>0</v>
      </c>
      <c r="C486" t="b">
        <f t="shared" si="50"/>
        <v>1</v>
      </c>
      <c r="D486" t="b">
        <f t="shared" si="51"/>
        <v>0</v>
      </c>
      <c r="E486" t="str">
        <f t="shared" si="52"/>
        <v>$L$479:T$487</v>
      </c>
      <c r="F486" t="str" cm="1">
        <f t="array" aca="1" ref="F486" ca="1">IFERROR(IF(B486,INDEX(INDIRECT(E486),ROWS(INDIRECT(E486)),2),""),"")</f>
        <v/>
      </c>
      <c r="G486" t="str">
        <f t="shared" ca="1" si="54"/>
        <v>Little Smokey Holding LLC, Tonopah NV bought 11/5/21, rg 03/5/22</v>
      </c>
      <c r="H486" t="str">
        <f t="shared" ca="1" si="55"/>
        <v/>
      </c>
      <c r="J486">
        <f t="shared" si="53"/>
        <v>479</v>
      </c>
      <c r="K486" cm="1">
        <f t="array" ref="K486">INDEX(J486:J791,MATCH(1,INDEX((J486:J791&lt;&gt;"")*(J486:J791&lt;&gt;J486),0),0))</f>
        <v>487</v>
      </c>
      <c r="M486" s="1" t="s">
        <v>26</v>
      </c>
      <c r="N486" s="1" t="s">
        <v>27</v>
      </c>
    </row>
    <row r="487" spans="1:24" x14ac:dyDescent="0.25">
      <c r="A487">
        <v>12</v>
      </c>
      <c r="B487" t="b">
        <f t="shared" si="49"/>
        <v>1</v>
      </c>
      <c r="C487" t="b">
        <f t="shared" si="50"/>
        <v>0</v>
      </c>
      <c r="D487" t="b">
        <f t="shared" si="51"/>
        <v>0</v>
      </c>
      <c r="E487" t="str">
        <f t="shared" si="52"/>
        <v>$L$487:T$494</v>
      </c>
      <c r="F487" t="str" cm="1">
        <f t="array" aca="1" ref="F487" ca="1">IFERROR(IF(B487,INDEX(INDIRECT(E487),ROWS(INDIRECT(E487)),2),""),"")</f>
        <v xml:space="preserve">IAI 1125 Astra </v>
      </c>
      <c r="G487" t="str">
        <f t="shared" ca="1" si="54"/>
        <v>dd 5/10 INVERSIONES HOTELERAS 7070, C.A</v>
      </c>
      <c r="H487" t="str">
        <f t="shared" ca="1" si="55"/>
        <v/>
      </c>
      <c r="J487">
        <f t="shared" si="53"/>
        <v>487</v>
      </c>
      <c r="K487" cm="1">
        <f t="array" ref="K487">INDEX(J487:J791,MATCH(1,INDEX((J487:J791&lt;&gt;"")*(J487:J791&lt;&gt;J487),0),0))</f>
        <v>494</v>
      </c>
      <c r="L487" s="1" t="s">
        <v>5919</v>
      </c>
      <c r="M487" s="1" t="s">
        <v>5278</v>
      </c>
      <c r="N487" s="1" t="s">
        <v>5920</v>
      </c>
      <c r="P487" s="1" t="s">
        <v>51</v>
      </c>
      <c r="S487" s="1" t="s">
        <v>5532</v>
      </c>
    </row>
    <row r="488" spans="1:24" x14ac:dyDescent="0.25">
      <c r="A488">
        <v>12</v>
      </c>
      <c r="B488" t="b">
        <f t="shared" si="49"/>
        <v>0</v>
      </c>
      <c r="C488" t="b">
        <f t="shared" si="50"/>
        <v>0</v>
      </c>
      <c r="D488" t="b">
        <f t="shared" si="51"/>
        <v>0</v>
      </c>
      <c r="E488" t="str">
        <f t="shared" si="52"/>
        <v>$L$487:T$494</v>
      </c>
      <c r="F488" t="str" cm="1">
        <f t="array" aca="1" ref="F488" ca="1">IFERROR(IF(B488,INDEX(INDIRECT(E488),ROWS(INDIRECT(E488)),2),""),"")</f>
        <v/>
      </c>
      <c r="G488" t="str">
        <f t="shared" ca="1" si="54"/>
        <v>dd 5/10 INVERSIONES HOTELERAS 7070, C.A</v>
      </c>
      <c r="H488" t="str">
        <f t="shared" ca="1" si="55"/>
        <v/>
      </c>
      <c r="J488">
        <f t="shared" si="53"/>
        <v>487</v>
      </c>
      <c r="K488" cm="1">
        <f t="array" ref="K488">INDEX(J488:J791,MATCH(1,INDEX((J488:J791&lt;&gt;"")*(J488:J791&lt;&gt;J488),0),0))</f>
        <v>494</v>
      </c>
      <c r="L488" s="1" t="s">
        <v>5921</v>
      </c>
      <c r="M488" s="1" t="s">
        <v>5922</v>
      </c>
    </row>
    <row r="489" spans="1:24" x14ac:dyDescent="0.25">
      <c r="A489">
        <v>12</v>
      </c>
      <c r="B489" t="b">
        <f t="shared" si="49"/>
        <v>0</v>
      </c>
      <c r="C489" t="b">
        <f t="shared" si="50"/>
        <v>0</v>
      </c>
      <c r="D489" t="b">
        <f t="shared" si="51"/>
        <v>0</v>
      </c>
      <c r="E489" t="str">
        <f t="shared" si="52"/>
        <v>$L$487:T$494</v>
      </c>
      <c r="F489" t="str" cm="1">
        <f t="array" aca="1" ref="F489" ca="1">IFERROR(IF(B489,INDEX(INDIRECT(E489),ROWS(INDIRECT(E489)),2),""),"")</f>
        <v/>
      </c>
      <c r="G489" t="str">
        <f t="shared" ca="1" si="54"/>
        <v>dd 5/10 INVERSIONES HOTELERAS 7070, C.A</v>
      </c>
      <c r="H489" t="str">
        <f t="shared" ca="1" si="55"/>
        <v/>
      </c>
      <c r="J489">
        <f t="shared" si="53"/>
        <v>487</v>
      </c>
      <c r="K489" cm="1">
        <f t="array" ref="K489">INDEX(J489:J791,MATCH(1,INDEX((J489:J791&lt;&gt;"")*(J489:J791&lt;&gt;J489),0),0))</f>
        <v>494</v>
      </c>
      <c r="L489" s="1" t="s">
        <v>5923</v>
      </c>
      <c r="M489" s="1" t="s">
        <v>5924</v>
      </c>
      <c r="P489" s="1" t="s">
        <v>5925</v>
      </c>
    </row>
    <row r="490" spans="1:24" x14ac:dyDescent="0.25">
      <c r="A490">
        <v>12</v>
      </c>
      <c r="B490" t="b">
        <f t="shared" si="49"/>
        <v>0</v>
      </c>
      <c r="C490" t="b">
        <f t="shared" si="50"/>
        <v>0</v>
      </c>
      <c r="D490" t="b">
        <f t="shared" si="51"/>
        <v>0</v>
      </c>
      <c r="E490" t="str">
        <f t="shared" si="52"/>
        <v>$L$487:T$494</v>
      </c>
      <c r="F490" t="str" cm="1">
        <f t="array" aca="1" ref="F490" ca="1">IFERROR(IF(B490,INDEX(INDIRECT(E490),ROWS(INDIRECT(E490)),2),""),"")</f>
        <v/>
      </c>
      <c r="G490" t="str">
        <f t="shared" ca="1" si="54"/>
        <v>dd 5/10 INVERSIONES HOTELERAS 7070, C.A</v>
      </c>
      <c r="H490" t="str">
        <f t="shared" ca="1" si="55"/>
        <v/>
      </c>
      <c r="J490">
        <f t="shared" si="53"/>
        <v>487</v>
      </c>
      <c r="K490" cm="1">
        <f t="array" ref="K490">INDEX(J490:J791,MATCH(1,INDEX((J490:J791&lt;&gt;"")*(J490:J791&lt;&gt;J490),0),0))</f>
        <v>494</v>
      </c>
      <c r="L490" s="1" t="s">
        <v>5926</v>
      </c>
    </row>
    <row r="491" spans="1:24" x14ac:dyDescent="0.25">
      <c r="A491">
        <v>12</v>
      </c>
      <c r="B491" t="b">
        <f t="shared" si="49"/>
        <v>0</v>
      </c>
      <c r="C491" t="b">
        <f t="shared" si="50"/>
        <v>0</v>
      </c>
      <c r="D491" t="b">
        <f t="shared" si="51"/>
        <v>0</v>
      </c>
      <c r="E491" t="str">
        <f t="shared" si="52"/>
        <v>$L$487:T$494</v>
      </c>
      <c r="F491" t="str" cm="1">
        <f t="array" aca="1" ref="F491" ca="1">IFERROR(IF(B491,INDEX(INDIRECT(E491),ROWS(INDIRECT(E491)),2),""),"")</f>
        <v/>
      </c>
      <c r="G491" t="str">
        <f t="shared" ca="1" si="54"/>
        <v>dd 5/10 INVERSIONES HOTELERAS 7070, C.A</v>
      </c>
      <c r="H491" t="str">
        <f t="shared" ca="1" si="55"/>
        <v/>
      </c>
      <c r="J491">
        <f t="shared" si="53"/>
        <v>487</v>
      </c>
      <c r="K491" cm="1">
        <f t="array" ref="K491">INDEX(J491:J791,MATCH(1,INDEX((J491:J791&lt;&gt;"")*(J491:J791&lt;&gt;J491),0),0))</f>
        <v>494</v>
      </c>
      <c r="L491" s="1" t="s">
        <v>5726</v>
      </c>
      <c r="M491" s="1" t="s">
        <v>5927</v>
      </c>
    </row>
    <row r="492" spans="1:24" x14ac:dyDescent="0.25">
      <c r="A492">
        <v>12</v>
      </c>
      <c r="B492" t="b">
        <f t="shared" si="49"/>
        <v>0</v>
      </c>
      <c r="C492" t="b">
        <f t="shared" si="50"/>
        <v>0</v>
      </c>
      <c r="D492" t="b">
        <f t="shared" si="51"/>
        <v>0</v>
      </c>
      <c r="E492" t="str">
        <f t="shared" si="52"/>
        <v>$L$487:T$494</v>
      </c>
      <c r="F492" t="str" cm="1">
        <f t="array" aca="1" ref="F492" ca="1">IFERROR(IF(B492,INDEX(INDIRECT(E492),ROWS(INDIRECT(E492)),2),""),"")</f>
        <v/>
      </c>
      <c r="G492" t="str">
        <f t="shared" ca="1" si="54"/>
        <v>dd 5/10 INVERSIONES HOTELERAS 7070, C.A</v>
      </c>
      <c r="H492" t="str">
        <f t="shared" ca="1" si="55"/>
        <v/>
      </c>
      <c r="J492">
        <f t="shared" si="53"/>
        <v>487</v>
      </c>
      <c r="K492" cm="1">
        <f t="array" ref="K492">INDEX(J492:J791,MATCH(1,INDEX((J492:J791&lt;&gt;"")*(J492:J791&lt;&gt;J492),0),0))</f>
        <v>494</v>
      </c>
      <c r="L492" s="1" t="s">
        <v>5870</v>
      </c>
      <c r="O492" s="1" t="s">
        <v>306</v>
      </c>
    </row>
    <row r="493" spans="1:24" x14ac:dyDescent="0.25">
      <c r="A493">
        <v>12</v>
      </c>
      <c r="B493" t="b">
        <f t="shared" si="49"/>
        <v>0</v>
      </c>
      <c r="C493" t="b">
        <f t="shared" si="50"/>
        <v>1</v>
      </c>
      <c r="D493" t="b">
        <f t="shared" si="51"/>
        <v>0</v>
      </c>
      <c r="E493" t="str">
        <f t="shared" si="52"/>
        <v>$L$487:T$494</v>
      </c>
      <c r="F493" t="str" cm="1">
        <f t="array" aca="1" ref="F493" ca="1">IFERROR(IF(B493,INDEX(INDIRECT(E493),ROWS(INDIRECT(E493)),2),""),"")</f>
        <v/>
      </c>
      <c r="G493" t="str">
        <f t="shared" ca="1" si="54"/>
        <v>dd 5/10 INVERSIONES HOTELERAS 7070, C.A</v>
      </c>
      <c r="H493" t="str">
        <f t="shared" ca="1" si="55"/>
        <v/>
      </c>
      <c r="J493">
        <f t="shared" si="53"/>
        <v>487</v>
      </c>
      <c r="K493" cm="1">
        <f t="array" ref="K493">INDEX(J493:J791,MATCH(1,INDEX((J493:J791&lt;&gt;"")*(J493:J791&lt;&gt;J493),0),0))</f>
        <v>494</v>
      </c>
      <c r="M493" s="1" t="s">
        <v>26</v>
      </c>
      <c r="N493" s="1" t="s">
        <v>27</v>
      </c>
    </row>
    <row r="494" spans="1:24" x14ac:dyDescent="0.25">
      <c r="A494">
        <v>12</v>
      </c>
      <c r="B494" t="b">
        <f t="shared" si="49"/>
        <v>1</v>
      </c>
      <c r="C494" t="b">
        <f t="shared" si="50"/>
        <v>0</v>
      </c>
      <c r="D494" t="b">
        <f t="shared" si="51"/>
        <v>0</v>
      </c>
      <c r="E494" t="str">
        <f t="shared" si="52"/>
        <v>$L$494:T$508</v>
      </c>
      <c r="F494" t="str" cm="1">
        <f t="array" aca="1" ref="F494" ca="1">IFERROR(IF(B494,INDEX(INDIRECT(E494),ROWS(INDIRECT(E494)),2),""),"")</f>
        <v xml:space="preserve">IAI 1125 Astra </v>
      </c>
      <c r="G494" t="str">
        <f t="shared" ca="1" si="54"/>
        <v>Southern Illinois Helicopters rq N26BD authorized 11/18/2019</v>
      </c>
      <c r="H494" t="str">
        <f t="shared" ca="1" si="55"/>
        <v/>
      </c>
      <c r="J494">
        <f t="shared" si="53"/>
        <v>494</v>
      </c>
      <c r="K494" cm="1">
        <f t="array" ref="K494">INDEX(J494:J791,MATCH(1,INDEX((J494:J791&lt;&gt;"")*(J494:J791&lt;&gt;J494),0),0))</f>
        <v>508</v>
      </c>
      <c r="L494" s="1" t="s">
        <v>5928</v>
      </c>
      <c r="M494" s="1" t="s">
        <v>5278</v>
      </c>
      <c r="N494" s="1" t="s">
        <v>5929</v>
      </c>
      <c r="P494" s="1" t="s">
        <v>51</v>
      </c>
      <c r="S494" s="1" t="s">
        <v>5884</v>
      </c>
    </row>
    <row r="495" spans="1:24" x14ac:dyDescent="0.25">
      <c r="A495">
        <v>12</v>
      </c>
      <c r="B495" t="b">
        <f t="shared" si="49"/>
        <v>0</v>
      </c>
      <c r="C495" t="b">
        <f t="shared" si="50"/>
        <v>0</v>
      </c>
      <c r="D495" t="b">
        <f t="shared" si="51"/>
        <v>0</v>
      </c>
      <c r="E495" t="str">
        <f t="shared" si="52"/>
        <v>$L$494:T$508</v>
      </c>
      <c r="F495" t="str" cm="1">
        <f t="array" aca="1" ref="F495" ca="1">IFERROR(IF(B495,INDEX(INDIRECT(E495),ROWS(INDIRECT(E495)),2),""),"")</f>
        <v/>
      </c>
      <c r="G495" t="str">
        <f t="shared" ca="1" si="54"/>
        <v>Southern Illinois Helicopters rq N26BD authorized 11/18/2019</v>
      </c>
      <c r="H495" t="str">
        <f t="shared" ca="1" si="55"/>
        <v/>
      </c>
      <c r="J495">
        <f t="shared" si="53"/>
        <v>494</v>
      </c>
      <c r="K495" cm="1">
        <f t="array" ref="K495">INDEX(J495:J791,MATCH(1,INDEX((J495:J791&lt;&gt;"")*(J495:J791&lt;&gt;J495),0),0))</f>
        <v>508</v>
      </c>
      <c r="L495" s="1" t="s">
        <v>5930</v>
      </c>
      <c r="M495" s="1" t="s">
        <v>2991</v>
      </c>
    </row>
    <row r="496" spans="1:24" x14ac:dyDescent="0.25">
      <c r="A496">
        <v>12</v>
      </c>
      <c r="B496" t="b">
        <f t="shared" si="49"/>
        <v>0</v>
      </c>
      <c r="C496" t="b">
        <f t="shared" si="50"/>
        <v>0</v>
      </c>
      <c r="D496" t="b">
        <f t="shared" si="51"/>
        <v>0</v>
      </c>
      <c r="E496" t="str">
        <f t="shared" si="52"/>
        <v>$L$494:T$508</v>
      </c>
      <c r="F496" t="str" cm="1">
        <f t="array" aca="1" ref="F496" ca="1">IFERROR(IF(B496,INDEX(INDIRECT(E496),ROWS(INDIRECT(E496)),2),""),"")</f>
        <v/>
      </c>
      <c r="G496" t="str">
        <f t="shared" ca="1" si="54"/>
        <v>Southern Illinois Helicopters rq N26BD authorized 11/18/2019</v>
      </c>
      <c r="H496" t="str">
        <f t="shared" ca="1" si="55"/>
        <v/>
      </c>
      <c r="J496">
        <f t="shared" si="53"/>
        <v>494</v>
      </c>
      <c r="K496" cm="1">
        <f t="array" ref="K496">INDEX(J496:J791,MATCH(1,INDEX((J496:J791&lt;&gt;"")*(J496:J791&lt;&gt;J496),0),0))</f>
        <v>508</v>
      </c>
      <c r="L496" s="1" t="s">
        <v>5931</v>
      </c>
      <c r="M496" s="1" t="s">
        <v>5932</v>
      </c>
      <c r="X496" t="e">
        <v>#N/A</v>
      </c>
    </row>
    <row r="497" spans="1:24" x14ac:dyDescent="0.25">
      <c r="A497">
        <v>12</v>
      </c>
      <c r="B497" t="b">
        <f t="shared" si="49"/>
        <v>0</v>
      </c>
      <c r="C497" t="b">
        <f t="shared" si="50"/>
        <v>0</v>
      </c>
      <c r="D497" t="b">
        <f t="shared" si="51"/>
        <v>0</v>
      </c>
      <c r="E497" t="str">
        <f t="shared" si="52"/>
        <v>$L$494:T$508</v>
      </c>
      <c r="F497" t="str" cm="1">
        <f t="array" aca="1" ref="F497" ca="1">IFERROR(IF(B497,INDEX(INDIRECT(E497),ROWS(INDIRECT(E497)),2),""),"")</f>
        <v/>
      </c>
      <c r="G497" t="str">
        <f t="shared" ca="1" si="54"/>
        <v>Southern Illinois Helicopters rq N26BD authorized 11/18/2019</v>
      </c>
      <c r="H497" t="str">
        <f t="shared" ca="1" si="55"/>
        <v/>
      </c>
      <c r="J497">
        <f t="shared" si="53"/>
        <v>494</v>
      </c>
      <c r="K497" cm="1">
        <f t="array" ref="K497">INDEX(J497:J791,MATCH(1,INDEX((J497:J791&lt;&gt;"")*(J497:J791&lt;&gt;J497),0),0))</f>
        <v>508</v>
      </c>
      <c r="L497" s="1" t="s">
        <v>5931</v>
      </c>
      <c r="M497" s="1" t="s">
        <v>5933</v>
      </c>
    </row>
    <row r="498" spans="1:24" x14ac:dyDescent="0.25">
      <c r="A498">
        <v>12</v>
      </c>
      <c r="B498" t="b">
        <f t="shared" si="49"/>
        <v>0</v>
      </c>
      <c r="C498" t="b">
        <f t="shared" si="50"/>
        <v>0</v>
      </c>
      <c r="D498" t="b">
        <f t="shared" si="51"/>
        <v>0</v>
      </c>
      <c r="E498" t="str">
        <f t="shared" si="52"/>
        <v>$L$494:T$508</v>
      </c>
      <c r="F498" t="str" cm="1">
        <f t="array" aca="1" ref="F498" ca="1">IFERROR(IF(B498,INDEX(INDIRECT(E498),ROWS(INDIRECT(E498)),2),""),"")</f>
        <v/>
      </c>
      <c r="G498" t="str">
        <f t="shared" ca="1" si="54"/>
        <v>Southern Illinois Helicopters rq N26BD authorized 11/18/2019</v>
      </c>
      <c r="H498" t="str">
        <f t="shared" ca="1" si="55"/>
        <v/>
      </c>
      <c r="J498">
        <f t="shared" si="53"/>
        <v>494</v>
      </c>
      <c r="K498" cm="1">
        <f t="array" ref="K498">INDEX(J498:J791,MATCH(1,INDEX((J498:J791&lt;&gt;"")*(J498:J791&lt;&gt;J498),0),0))</f>
        <v>508</v>
      </c>
      <c r="L498" s="1" t="s">
        <v>5934</v>
      </c>
      <c r="M498" s="1" t="s">
        <v>5935</v>
      </c>
    </row>
    <row r="499" spans="1:24" x14ac:dyDescent="0.25">
      <c r="A499">
        <v>12</v>
      </c>
      <c r="B499" t="b">
        <f t="shared" si="49"/>
        <v>0</v>
      </c>
      <c r="C499" t="b">
        <f t="shared" si="50"/>
        <v>0</v>
      </c>
      <c r="D499" t="b">
        <f t="shared" si="51"/>
        <v>0</v>
      </c>
      <c r="E499" t="str">
        <f t="shared" si="52"/>
        <v>$L$494:T$508</v>
      </c>
      <c r="F499" t="str" cm="1">
        <f t="array" aca="1" ref="F499" ca="1">IFERROR(IF(B499,INDEX(INDIRECT(E499),ROWS(INDIRECT(E499)),2),""),"")</f>
        <v/>
      </c>
      <c r="G499" t="str">
        <f t="shared" ca="1" si="54"/>
        <v>Southern Illinois Helicopters rq N26BD authorized 11/18/2019</v>
      </c>
      <c r="H499" t="str">
        <f t="shared" ca="1" si="55"/>
        <v/>
      </c>
      <c r="J499">
        <f t="shared" si="53"/>
        <v>494</v>
      </c>
      <c r="K499" cm="1">
        <f t="array" ref="K499">INDEX(J499:J791,MATCH(1,INDEX((J499:J791&lt;&gt;"")*(J499:J791&lt;&gt;J499),0),0))</f>
        <v>508</v>
      </c>
      <c r="L499" s="1" t="s">
        <v>5936</v>
      </c>
      <c r="M499" s="1" t="s">
        <v>5937</v>
      </c>
    </row>
    <row r="500" spans="1:24" x14ac:dyDescent="0.25">
      <c r="A500">
        <v>12</v>
      </c>
      <c r="B500" t="b">
        <f t="shared" si="49"/>
        <v>0</v>
      </c>
      <c r="C500" t="b">
        <f t="shared" si="50"/>
        <v>0</v>
      </c>
      <c r="D500" t="b">
        <f t="shared" si="51"/>
        <v>0</v>
      </c>
      <c r="E500" t="str">
        <f t="shared" si="52"/>
        <v>$L$494:T$508</v>
      </c>
      <c r="F500" t="str" cm="1">
        <f t="array" aca="1" ref="F500" ca="1">IFERROR(IF(B500,INDEX(INDIRECT(E500),ROWS(INDIRECT(E500)),2),""),"")</f>
        <v/>
      </c>
      <c r="G500" t="str">
        <f t="shared" ca="1" si="54"/>
        <v>Southern Illinois Helicopters rq N26BD authorized 11/18/2019</v>
      </c>
      <c r="H500" t="str">
        <f t="shared" ca="1" si="55"/>
        <v/>
      </c>
      <c r="J500">
        <f t="shared" si="53"/>
        <v>494</v>
      </c>
      <c r="K500" cm="1">
        <f t="array" ref="K500">INDEX(J500:J791,MATCH(1,INDEX((J500:J791&lt;&gt;"")*(J500:J791&lt;&gt;J500),0),0))</f>
        <v>508</v>
      </c>
      <c r="L500" s="1" t="s">
        <v>5938</v>
      </c>
      <c r="M500" s="1" t="s">
        <v>5939</v>
      </c>
    </row>
    <row r="501" spans="1:24" x14ac:dyDescent="0.25">
      <c r="A501">
        <v>12</v>
      </c>
      <c r="B501" t="b">
        <f t="shared" si="49"/>
        <v>0</v>
      </c>
      <c r="C501" t="b">
        <f t="shared" si="50"/>
        <v>0</v>
      </c>
      <c r="D501" t="b">
        <f t="shared" si="51"/>
        <v>0</v>
      </c>
      <c r="E501" t="str">
        <f t="shared" si="52"/>
        <v>$L$494:T$508</v>
      </c>
      <c r="F501" t="str" cm="1">
        <f t="array" aca="1" ref="F501" ca="1">IFERROR(IF(B501,INDEX(INDIRECT(E501),ROWS(INDIRECT(E501)),2),""),"")</f>
        <v/>
      </c>
      <c r="G501" t="str">
        <f t="shared" ca="1" si="54"/>
        <v>Southern Illinois Helicopters rq N26BD authorized 11/18/2019</v>
      </c>
      <c r="H501" t="str">
        <f t="shared" ca="1" si="55"/>
        <v/>
      </c>
      <c r="J501">
        <f t="shared" si="53"/>
        <v>494</v>
      </c>
      <c r="K501" cm="1">
        <f t="array" ref="K501">INDEX(J501:J791,MATCH(1,INDEX((J501:J791&lt;&gt;"")*(J501:J791&lt;&gt;J501),0),0))</f>
        <v>508</v>
      </c>
      <c r="L501" s="1" t="s">
        <v>5940</v>
      </c>
      <c r="M501" s="1" t="s">
        <v>5941</v>
      </c>
    </row>
    <row r="502" spans="1:24" x14ac:dyDescent="0.25">
      <c r="A502">
        <v>12</v>
      </c>
      <c r="B502" t="b">
        <f t="shared" si="49"/>
        <v>0</v>
      </c>
      <c r="C502" t="b">
        <f t="shared" si="50"/>
        <v>0</v>
      </c>
      <c r="D502" t="b">
        <f t="shared" si="51"/>
        <v>0</v>
      </c>
      <c r="E502" t="str">
        <f t="shared" si="52"/>
        <v>$L$494:T$508</v>
      </c>
      <c r="F502" t="str" cm="1">
        <f t="array" aca="1" ref="F502" ca="1">IFERROR(IF(B502,INDEX(INDIRECT(E502),ROWS(INDIRECT(E502)),2),""),"")</f>
        <v/>
      </c>
      <c r="G502" t="str">
        <f t="shared" ca="1" si="54"/>
        <v>Southern Illinois Helicopters rq N26BD authorized 11/18/2019</v>
      </c>
      <c r="H502" t="str">
        <f t="shared" ca="1" si="55"/>
        <v/>
      </c>
      <c r="J502">
        <f t="shared" si="53"/>
        <v>494</v>
      </c>
      <c r="K502" cm="1">
        <f t="array" ref="K502">INDEX(J502:J791,MATCH(1,INDEX((J502:J791&lt;&gt;"")*(J502:J791&lt;&gt;J502),0),0))</f>
        <v>508</v>
      </c>
      <c r="L502" s="1" t="s">
        <v>5942</v>
      </c>
      <c r="M502" s="1" t="s">
        <v>5943</v>
      </c>
    </row>
    <row r="503" spans="1:24" x14ac:dyDescent="0.25">
      <c r="A503">
        <v>12</v>
      </c>
      <c r="B503" t="b">
        <f t="shared" si="49"/>
        <v>0</v>
      </c>
      <c r="C503" t="b">
        <f t="shared" si="50"/>
        <v>0</v>
      </c>
      <c r="D503" t="b">
        <f t="shared" si="51"/>
        <v>0</v>
      </c>
      <c r="E503" t="str">
        <f t="shared" si="52"/>
        <v>$L$494:T$508</v>
      </c>
      <c r="F503" t="str" cm="1">
        <f t="array" aca="1" ref="F503" ca="1">IFERROR(IF(B503,INDEX(INDIRECT(E503),ROWS(INDIRECT(E503)),2),""),"")</f>
        <v/>
      </c>
      <c r="G503" t="str">
        <f t="shared" ca="1" si="54"/>
        <v>Southern Illinois Helicopters rq N26BD authorized 11/18/2019</v>
      </c>
      <c r="H503" t="str">
        <f t="shared" ca="1" si="55"/>
        <v/>
      </c>
      <c r="J503">
        <f t="shared" si="53"/>
        <v>494</v>
      </c>
      <c r="K503" cm="1">
        <f t="array" ref="K503">INDEX(J503:J791,MATCH(1,INDEX((J503:J791&lt;&gt;"")*(J503:J791&lt;&gt;J503),0),0))</f>
        <v>508</v>
      </c>
      <c r="L503" s="1" t="s">
        <v>5944</v>
      </c>
      <c r="M503" s="1" t="s">
        <v>5945</v>
      </c>
    </row>
    <row r="504" spans="1:24" x14ac:dyDescent="0.25">
      <c r="A504">
        <v>12</v>
      </c>
      <c r="B504" t="b">
        <f t="shared" si="49"/>
        <v>0</v>
      </c>
      <c r="C504" t="b">
        <f t="shared" si="50"/>
        <v>0</v>
      </c>
      <c r="D504" t="b">
        <f t="shared" si="51"/>
        <v>0</v>
      </c>
      <c r="E504" t="str">
        <f t="shared" si="52"/>
        <v>$L$494:T$508</v>
      </c>
      <c r="F504" t="str" cm="1">
        <f t="array" aca="1" ref="F504" ca="1">IFERROR(IF(B504,INDEX(INDIRECT(E504),ROWS(INDIRECT(E504)),2),""),"")</f>
        <v/>
      </c>
      <c r="G504" t="str">
        <f t="shared" ca="1" si="54"/>
        <v>Southern Illinois Helicopters rq N26BD authorized 11/18/2019</v>
      </c>
      <c r="H504" t="str">
        <f t="shared" ca="1" si="55"/>
        <v/>
      </c>
      <c r="J504">
        <f t="shared" si="53"/>
        <v>494</v>
      </c>
      <c r="K504" cm="1">
        <f t="array" ref="K504">INDEX(J504:J791,MATCH(1,INDEX((J504:J791&lt;&gt;"")*(J504:J791&lt;&gt;J504),0),0))</f>
        <v>508</v>
      </c>
      <c r="L504" s="1" t="s">
        <v>5946</v>
      </c>
      <c r="M504" s="1" t="s">
        <v>5947</v>
      </c>
    </row>
    <row r="505" spans="1:24" x14ac:dyDescent="0.25">
      <c r="A505">
        <v>12</v>
      </c>
      <c r="B505" t="b">
        <f t="shared" si="49"/>
        <v>0</v>
      </c>
      <c r="C505" t="b">
        <f t="shared" si="50"/>
        <v>0</v>
      </c>
      <c r="D505" t="b">
        <f t="shared" si="51"/>
        <v>0</v>
      </c>
      <c r="E505" t="str">
        <f t="shared" si="52"/>
        <v>$L$494:T$508</v>
      </c>
      <c r="F505" t="str" cm="1">
        <f t="array" aca="1" ref="F505" ca="1">IFERROR(IF(B505,INDEX(INDIRECT(E505),ROWS(INDIRECT(E505)),2),""),"")</f>
        <v/>
      </c>
      <c r="G505" t="str">
        <f t="shared" ca="1" si="54"/>
        <v>Southern Illinois Helicopters rq N26BD authorized 11/18/2019</v>
      </c>
      <c r="H505" t="str">
        <f t="shared" ca="1" si="55"/>
        <v/>
      </c>
      <c r="J505">
        <f t="shared" si="53"/>
        <v>494</v>
      </c>
      <c r="K505" cm="1">
        <f t="array" ref="K505">INDEX(J505:J791,MATCH(1,INDEX((J505:J791&lt;&gt;"")*(J505:J791&lt;&gt;J505),0),0))</f>
        <v>508</v>
      </c>
      <c r="L505" s="1" t="s">
        <v>5466</v>
      </c>
      <c r="M505" s="1" t="s">
        <v>5948</v>
      </c>
    </row>
    <row r="506" spans="1:24" x14ac:dyDescent="0.25">
      <c r="A506">
        <v>12</v>
      </c>
      <c r="B506" t="b">
        <f t="shared" si="49"/>
        <v>0</v>
      </c>
      <c r="C506" t="b">
        <f t="shared" si="50"/>
        <v>0</v>
      </c>
      <c r="D506" t="b">
        <f t="shared" si="51"/>
        <v>0</v>
      </c>
      <c r="E506" t="str">
        <f t="shared" si="52"/>
        <v>$L$494:T$508</v>
      </c>
      <c r="F506" t="str" cm="1">
        <f t="array" aca="1" ref="F506" ca="1">IFERROR(IF(B506,INDEX(INDIRECT(E506),ROWS(INDIRECT(E506)),2),""),"")</f>
        <v/>
      </c>
      <c r="G506" t="str">
        <f t="shared" ca="1" si="54"/>
        <v>Southern Illinois Helicopters rq N26BD authorized 11/18/2019</v>
      </c>
      <c r="H506" t="str">
        <f t="shared" ca="1" si="55"/>
        <v/>
      </c>
      <c r="J506">
        <f t="shared" si="53"/>
        <v>494</v>
      </c>
      <c r="K506" cm="1">
        <f t="array" ref="K506">INDEX(J506:J791,MATCH(1,INDEX((J506:J791&lt;&gt;"")*(J506:J791&lt;&gt;J506),0),0))</f>
        <v>508</v>
      </c>
      <c r="L506" s="1" t="s">
        <v>5544</v>
      </c>
      <c r="O506" s="1" t="s">
        <v>306</v>
      </c>
      <c r="X506" t="e">
        <v>#N/A</v>
      </c>
    </row>
    <row r="507" spans="1:24" x14ac:dyDescent="0.25">
      <c r="A507">
        <v>12</v>
      </c>
      <c r="B507" t="b">
        <f t="shared" si="49"/>
        <v>0</v>
      </c>
      <c r="C507" t="b">
        <f t="shared" si="50"/>
        <v>1</v>
      </c>
      <c r="D507" t="b">
        <f t="shared" si="51"/>
        <v>0</v>
      </c>
      <c r="E507" t="str">
        <f t="shared" si="52"/>
        <v>$L$494:T$508</v>
      </c>
      <c r="F507" t="str" cm="1">
        <f t="array" aca="1" ref="F507" ca="1">IFERROR(IF(B507,INDEX(INDIRECT(E507),ROWS(INDIRECT(E507)),2),""),"")</f>
        <v/>
      </c>
      <c r="G507" t="str">
        <f t="shared" ca="1" si="54"/>
        <v>Southern Illinois Helicopters rq N26BD authorized 11/18/2019</v>
      </c>
      <c r="H507" t="str">
        <f t="shared" ca="1" si="55"/>
        <v/>
      </c>
      <c r="J507">
        <f t="shared" si="53"/>
        <v>494</v>
      </c>
      <c r="K507" cm="1">
        <f t="array" ref="K507">INDEX(J507:J791,MATCH(1,INDEX((J507:J791&lt;&gt;"")*(J507:J791&lt;&gt;J507),0),0))</f>
        <v>508</v>
      </c>
      <c r="M507" s="1" t="s">
        <v>26</v>
      </c>
      <c r="N507" s="1" t="s">
        <v>27</v>
      </c>
    </row>
    <row r="508" spans="1:24" x14ac:dyDescent="0.25">
      <c r="A508">
        <v>12</v>
      </c>
      <c r="B508" t="b">
        <f t="shared" si="49"/>
        <v>1</v>
      </c>
      <c r="C508" t="b">
        <f t="shared" si="50"/>
        <v>0</v>
      </c>
      <c r="D508" t="b">
        <f t="shared" si="51"/>
        <v>0</v>
      </c>
      <c r="E508" t="str">
        <f t="shared" si="52"/>
        <v>$L$508:T$516</v>
      </c>
      <c r="F508" cm="1">
        <f t="array" aca="1" ref="F508" ca="1">IFERROR(IF(B508,INDEX(INDIRECT(E508),ROWS(INDIRECT(E508)),2),""),"")</f>
        <v>0</v>
      </c>
      <c r="G508" t="str">
        <f t="shared" ca="1" si="54"/>
        <v>VR Jet LLC, Goshen IN bought 3/5/19</v>
      </c>
      <c r="H508" t="str">
        <f t="shared" ca="1" si="55"/>
        <v/>
      </c>
      <c r="J508">
        <f t="shared" si="53"/>
        <v>508</v>
      </c>
      <c r="K508" cm="1">
        <f t="array" ref="K508">INDEX(J508:J791,MATCH(1,INDEX((J508:J791&lt;&gt;"")*(J508:J791&lt;&gt;J508),0),0))</f>
        <v>516</v>
      </c>
      <c r="L508" s="1" t="s">
        <v>5949</v>
      </c>
      <c r="M508" s="1" t="s">
        <v>5278</v>
      </c>
      <c r="N508" s="1" t="s">
        <v>5950</v>
      </c>
      <c r="P508" s="1" t="s">
        <v>51</v>
      </c>
      <c r="S508" s="1" t="s">
        <v>5884</v>
      </c>
    </row>
    <row r="509" spans="1:24" x14ac:dyDescent="0.25">
      <c r="A509">
        <v>12</v>
      </c>
      <c r="B509" t="b">
        <f t="shared" si="49"/>
        <v>0</v>
      </c>
      <c r="C509" t="b">
        <f t="shared" si="50"/>
        <v>0</v>
      </c>
      <c r="D509" t="b">
        <f t="shared" si="51"/>
        <v>0</v>
      </c>
      <c r="E509" t="str">
        <f t="shared" si="52"/>
        <v>$L$508:T$516</v>
      </c>
      <c r="F509" t="str" cm="1">
        <f t="array" aca="1" ref="F509" ca="1">IFERROR(IF(B509,INDEX(INDIRECT(E509),ROWS(INDIRECT(E509)),2),""),"")</f>
        <v/>
      </c>
      <c r="G509" t="str">
        <f t="shared" ca="1" si="54"/>
        <v>VR Jet LLC, Goshen IN bought 3/5/19</v>
      </c>
      <c r="H509" t="str">
        <f t="shared" ca="1" si="55"/>
        <v/>
      </c>
      <c r="J509">
        <f t="shared" si="53"/>
        <v>508</v>
      </c>
      <c r="K509" cm="1">
        <f t="array" ref="K509">INDEX(J509:J791,MATCH(1,INDEX((J509:J791&lt;&gt;"")*(J509:J791&lt;&gt;J509),0),0))</f>
        <v>516</v>
      </c>
      <c r="L509" s="1" t="s">
        <v>5951</v>
      </c>
    </row>
    <row r="510" spans="1:24" x14ac:dyDescent="0.25">
      <c r="A510">
        <v>12</v>
      </c>
      <c r="B510" t="b">
        <f t="shared" si="49"/>
        <v>0</v>
      </c>
      <c r="C510" t="b">
        <f t="shared" si="50"/>
        <v>0</v>
      </c>
      <c r="D510" t="b">
        <f t="shared" si="51"/>
        <v>0</v>
      </c>
      <c r="E510" t="str">
        <f t="shared" si="52"/>
        <v>$L$508:T$516</v>
      </c>
      <c r="F510" t="str" cm="1">
        <f t="array" aca="1" ref="F510" ca="1">IFERROR(IF(B510,INDEX(INDIRECT(E510),ROWS(INDIRECT(E510)),2),""),"")</f>
        <v/>
      </c>
      <c r="G510" t="str">
        <f t="shared" ca="1" si="54"/>
        <v>VR Jet LLC, Goshen IN bought 3/5/19</v>
      </c>
      <c r="H510" t="str">
        <f t="shared" ca="1" si="55"/>
        <v/>
      </c>
      <c r="J510">
        <f t="shared" si="53"/>
        <v>508</v>
      </c>
      <c r="K510" cm="1">
        <f t="array" ref="K510">INDEX(J510:J791,MATCH(1,INDEX((J510:J791&lt;&gt;"")*(J510:J791&lt;&gt;J510),0),0))</f>
        <v>516</v>
      </c>
      <c r="L510" s="1" t="s">
        <v>5949</v>
      </c>
      <c r="M510" s="1" t="s">
        <v>5952</v>
      </c>
    </row>
    <row r="511" spans="1:24" x14ac:dyDescent="0.25">
      <c r="A511">
        <v>12</v>
      </c>
      <c r="B511" t="b">
        <f t="shared" si="49"/>
        <v>0</v>
      </c>
      <c r="C511" t="b">
        <f t="shared" si="50"/>
        <v>0</v>
      </c>
      <c r="D511" t="b">
        <f t="shared" si="51"/>
        <v>0</v>
      </c>
      <c r="E511" t="str">
        <f t="shared" si="52"/>
        <v>$L$508:T$516</v>
      </c>
      <c r="F511" t="str" cm="1">
        <f t="array" aca="1" ref="F511" ca="1">IFERROR(IF(B511,INDEX(INDIRECT(E511),ROWS(INDIRECT(E511)),2),""),"")</f>
        <v/>
      </c>
      <c r="G511" t="str">
        <f t="shared" ca="1" si="54"/>
        <v>VR Jet LLC, Goshen IN bought 3/5/19</v>
      </c>
      <c r="H511" t="str">
        <f t="shared" ca="1" si="55"/>
        <v/>
      </c>
      <c r="J511">
        <f t="shared" si="53"/>
        <v>508</v>
      </c>
      <c r="K511" cm="1">
        <f t="array" ref="K511">INDEX(J511:J791,MATCH(1,INDEX((J511:J791&lt;&gt;"")*(J511:J791&lt;&gt;J511),0),0))</f>
        <v>516</v>
      </c>
      <c r="L511" s="1" t="s">
        <v>5949</v>
      </c>
      <c r="M511" s="1" t="s">
        <v>5953</v>
      </c>
    </row>
    <row r="512" spans="1:24" x14ac:dyDescent="0.25">
      <c r="A512">
        <v>12</v>
      </c>
      <c r="B512" t="b">
        <f t="shared" si="49"/>
        <v>0</v>
      </c>
      <c r="C512" t="b">
        <f t="shared" si="50"/>
        <v>0</v>
      </c>
      <c r="D512" t="b">
        <f t="shared" si="51"/>
        <v>0</v>
      </c>
      <c r="E512" t="str">
        <f t="shared" si="52"/>
        <v>$L$508:T$516</v>
      </c>
      <c r="F512" t="str" cm="1">
        <f t="array" aca="1" ref="F512" ca="1">IFERROR(IF(B512,INDEX(INDIRECT(E512),ROWS(INDIRECT(E512)),2),""),"")</f>
        <v/>
      </c>
      <c r="G512" t="str">
        <f t="shared" ca="1" si="54"/>
        <v>VR Jet LLC, Goshen IN bought 3/5/19</v>
      </c>
      <c r="H512" t="str">
        <f t="shared" ca="1" si="55"/>
        <v/>
      </c>
      <c r="J512">
        <f t="shared" si="53"/>
        <v>508</v>
      </c>
      <c r="K512" cm="1">
        <f t="array" ref="K512">INDEX(J512:J791,MATCH(1,INDEX((J512:J791&lt;&gt;"")*(J512:J791&lt;&gt;J512),0),0))</f>
        <v>516</v>
      </c>
      <c r="L512" s="1" t="s">
        <v>5954</v>
      </c>
      <c r="M512" s="1" t="s">
        <v>5955</v>
      </c>
    </row>
    <row r="513" spans="1:24" x14ac:dyDescent="0.25">
      <c r="A513">
        <v>12</v>
      </c>
      <c r="B513" t="b">
        <f t="shared" si="49"/>
        <v>0</v>
      </c>
      <c r="C513" t="b">
        <f t="shared" si="50"/>
        <v>0</v>
      </c>
      <c r="D513" t="b">
        <f t="shared" si="51"/>
        <v>0</v>
      </c>
      <c r="E513" t="str">
        <f t="shared" si="52"/>
        <v>$L$508:T$516</v>
      </c>
      <c r="F513" t="str" cm="1">
        <f t="array" aca="1" ref="F513" ca="1">IFERROR(IF(B513,INDEX(INDIRECT(E513),ROWS(INDIRECT(E513)),2),""),"")</f>
        <v/>
      </c>
      <c r="G513" t="str">
        <f t="shared" ca="1" si="54"/>
        <v>VR Jet LLC, Goshen IN bought 3/5/19</v>
      </c>
      <c r="H513" t="str">
        <f t="shared" ca="1" si="55"/>
        <v/>
      </c>
      <c r="J513">
        <f t="shared" si="53"/>
        <v>508</v>
      </c>
      <c r="K513" cm="1">
        <f t="array" ref="K513">INDEX(J513:J791,MATCH(1,INDEX((J513:J791&lt;&gt;"")*(J513:J791&lt;&gt;J513),0),0))</f>
        <v>516</v>
      </c>
      <c r="L513" s="1" t="s">
        <v>5956</v>
      </c>
      <c r="M513" s="1" t="s">
        <v>5957</v>
      </c>
    </row>
    <row r="514" spans="1:24" x14ac:dyDescent="0.25">
      <c r="A514">
        <v>12</v>
      </c>
      <c r="B514" t="b">
        <f t="shared" si="49"/>
        <v>0</v>
      </c>
      <c r="C514" t="b">
        <f t="shared" si="50"/>
        <v>0</v>
      </c>
      <c r="D514" t="b">
        <f t="shared" si="51"/>
        <v>0</v>
      </c>
      <c r="E514" t="str">
        <f t="shared" si="52"/>
        <v>$L$508:T$516</v>
      </c>
      <c r="F514" t="str" cm="1">
        <f t="array" aca="1" ref="F514" ca="1">IFERROR(IF(B514,INDEX(INDIRECT(E514),ROWS(INDIRECT(E514)),2),""),"")</f>
        <v/>
      </c>
      <c r="G514" t="str">
        <f t="shared" ca="1" si="54"/>
        <v>VR Jet LLC, Goshen IN bought 3/5/19</v>
      </c>
      <c r="H514" t="str">
        <f t="shared" ca="1" si="55"/>
        <v/>
      </c>
      <c r="J514">
        <f t="shared" si="53"/>
        <v>508</v>
      </c>
      <c r="K514" cm="1">
        <f t="array" ref="K514">INDEX(J514:J791,MATCH(1,INDEX((J514:J791&lt;&gt;"")*(J514:J791&lt;&gt;J514),0),0))</f>
        <v>516</v>
      </c>
      <c r="L514" s="1" t="s">
        <v>5529</v>
      </c>
      <c r="O514" s="1" t="s">
        <v>306</v>
      </c>
      <c r="X514" t="e">
        <v>#N/A</v>
      </c>
    </row>
    <row r="515" spans="1:24" x14ac:dyDescent="0.25">
      <c r="A515">
        <v>12</v>
      </c>
      <c r="B515" t="b">
        <f t="shared" ref="B515:B578" si="56">AND(E515&lt;&gt;E514,LEFT(L515,LEN("registry("))&lt;&gt;"registry(")</f>
        <v>0</v>
      </c>
      <c r="C515" t="b">
        <f t="shared" ref="C515:C578" si="57">NOT(LEN(N515)=LEN(SUBSTITUTE(N515,"comment - update","")))</f>
        <v>1</v>
      </c>
      <c r="D515" t="b">
        <f t="shared" ref="D515:D578" si="58">NOT(LEN(L515)=LEN(SUBSTITUTE(L515,"modeS(24bit)","")))</f>
        <v>0</v>
      </c>
      <c r="E515" t="str">
        <f t="shared" ref="E515:E578" si="59">"$"&amp;SUBSTITUTE(ADDRESS(1,COLUMN($L$1),4),1,"")&amp;"$"&amp;J515&amp;":"&amp;SUBSTITUTE(ADDRESS(1,COLUMN($T$1),4),1,"")&amp;"$"&amp;K515</f>
        <v>$L$508:T$516</v>
      </c>
      <c r="F515" t="str" cm="1">
        <f t="array" aca="1" ref="F515" ca="1">IFERROR(IF(B515,INDEX(INDIRECT(E515),ROWS(INDIRECT(E515)),2),""),"")</f>
        <v/>
      </c>
      <c r="G515" t="str">
        <f t="shared" ca="1" si="54"/>
        <v>VR Jet LLC, Goshen IN bought 3/5/19</v>
      </c>
      <c r="H515" t="str">
        <f t="shared" ca="1" si="55"/>
        <v/>
      </c>
      <c r="J515">
        <f t="shared" ref="J515:J578" si="60">IF(C514,ROW(C515),IF(D514,ROW(C515),J514))</f>
        <v>508</v>
      </c>
      <c r="K515" cm="1">
        <f t="array" ref="K515">INDEX(J515:J791,MATCH(1,INDEX((J515:J791&lt;&gt;"")*(J515:J791&lt;&gt;J515),0),0))</f>
        <v>516</v>
      </c>
      <c r="M515" s="1" t="s">
        <v>26</v>
      </c>
      <c r="N515" s="1" t="s">
        <v>27</v>
      </c>
    </row>
    <row r="516" spans="1:24" x14ac:dyDescent="0.25">
      <c r="A516">
        <v>12</v>
      </c>
      <c r="B516" t="b">
        <f t="shared" si="56"/>
        <v>0</v>
      </c>
      <c r="C516" t="b">
        <f t="shared" si="57"/>
        <v>0</v>
      </c>
      <c r="D516" t="b">
        <f t="shared" si="58"/>
        <v>0</v>
      </c>
      <c r="E516" t="str">
        <f t="shared" si="59"/>
        <v>$L$516:T$538</v>
      </c>
      <c r="F516" t="str" cm="1">
        <f t="array" aca="1" ref="F516" ca="1">IFERROR(IF(B516,INDEX(INDIRECT(E516),ROWS(INDIRECT(E516)),2),""),"")</f>
        <v/>
      </c>
      <c r="G516" t="str">
        <f t="shared" ca="1" si="54"/>
        <v>cn(msn) ln</v>
      </c>
      <c r="H516" t="str">
        <f t="shared" ca="1" si="55"/>
        <v/>
      </c>
      <c r="J516">
        <f t="shared" si="60"/>
        <v>516</v>
      </c>
      <c r="K516" cm="1">
        <f t="array" ref="K516">INDEX(J516:J791,MATCH(1,INDEX((J516:J791&lt;&gt;"")*(J516:J791&lt;&gt;J516),0),0))</f>
        <v>538</v>
      </c>
      <c r="L516" s="1" t="s">
        <v>379</v>
      </c>
    </row>
    <row r="517" spans="1:24" x14ac:dyDescent="0.25">
      <c r="A517">
        <v>12</v>
      </c>
      <c r="B517" t="b">
        <f t="shared" si="56"/>
        <v>0</v>
      </c>
      <c r="C517" t="b">
        <f t="shared" si="57"/>
        <v>0</v>
      </c>
      <c r="D517" t="b">
        <f t="shared" si="58"/>
        <v>0</v>
      </c>
      <c r="E517" t="str">
        <f t="shared" si="59"/>
        <v>$L$516:T$538</v>
      </c>
      <c r="F517" t="str" cm="1">
        <f t="array" aca="1" ref="F517" ca="1">IFERROR(IF(B517,INDEX(INDIRECT(E517),ROWS(INDIRECT(E517)),2),""),"")</f>
        <v/>
      </c>
      <c r="G517" t="str">
        <f t="shared" ca="1" si="54"/>
        <v>cn(msn) ln</v>
      </c>
      <c r="H517" t="str">
        <f t="shared" ca="1" si="55"/>
        <v/>
      </c>
      <c r="J517">
        <f t="shared" si="60"/>
        <v>516</v>
      </c>
      <c r="K517" cm="1">
        <f t="array" ref="K517">INDEX(J517:J791,MATCH(1,INDEX((J517:J791&lt;&gt;"")*(J517:J791&lt;&gt;J517),0),0))</f>
        <v>538</v>
      </c>
      <c r="L517" s="1" t="s">
        <v>380</v>
      </c>
    </row>
    <row r="518" spans="1:24" x14ac:dyDescent="0.25">
      <c r="A518">
        <v>12</v>
      </c>
      <c r="B518" t="b">
        <f t="shared" si="56"/>
        <v>0</v>
      </c>
      <c r="C518" t="b">
        <f t="shared" si="57"/>
        <v>0</v>
      </c>
      <c r="D518" t="b">
        <f t="shared" si="58"/>
        <v>0</v>
      </c>
      <c r="E518" t="str">
        <f t="shared" si="59"/>
        <v>$L$516:T$538</v>
      </c>
      <c r="F518" t="str" cm="1">
        <f t="array" aca="1" ref="F518" ca="1">IFERROR(IF(B518,INDEX(INDIRECT(E518),ROWS(INDIRECT(E518)),2),""),"")</f>
        <v/>
      </c>
      <c r="G518" t="str">
        <f t="shared" ca="1" si="54"/>
        <v>cn(msn) ln</v>
      </c>
      <c r="H518" t="str">
        <f t="shared" ca="1" si="55"/>
        <v/>
      </c>
      <c r="J518">
        <f t="shared" si="60"/>
        <v>516</v>
      </c>
      <c r="K518" cm="1">
        <f t="array" ref="K518">INDEX(J518:J791,MATCH(1,INDEX((J518:J791&lt;&gt;"")*(J518:J791&lt;&gt;J518),0),0))</f>
        <v>538</v>
      </c>
      <c r="L518" s="1" t="s">
        <v>381</v>
      </c>
    </row>
    <row r="519" spans="1:24" x14ac:dyDescent="0.25">
      <c r="A519">
        <v>12</v>
      </c>
      <c r="B519" t="b">
        <f t="shared" si="56"/>
        <v>0</v>
      </c>
      <c r="C519" t="b">
        <f t="shared" si="57"/>
        <v>0</v>
      </c>
      <c r="D519" t="b">
        <f t="shared" si="58"/>
        <v>0</v>
      </c>
      <c r="E519" t="str">
        <f t="shared" si="59"/>
        <v>$L$516:T$538</v>
      </c>
      <c r="F519" t="str" cm="1">
        <f t="array" aca="1" ref="F519" ca="1">IFERROR(IF(B519,INDEX(INDIRECT(E519),ROWS(INDIRECT(E519)),2),""),"")</f>
        <v/>
      </c>
      <c r="G519" t="str">
        <f t="shared" ca="1" si="54"/>
        <v>cn(msn) ln</v>
      </c>
      <c r="H519" t="str">
        <f t="shared" ca="1" si="55"/>
        <v/>
      </c>
      <c r="J519">
        <f t="shared" si="60"/>
        <v>516</v>
      </c>
      <c r="K519" cm="1">
        <f t="array" ref="K519">INDEX(J519:J791,MATCH(1,INDEX((J519:J791&lt;&gt;"")*(J519:J791&lt;&gt;J519),0),0))</f>
        <v>538</v>
      </c>
      <c r="L519" s="1" t="s">
        <v>14</v>
      </c>
    </row>
    <row r="520" spans="1:24" x14ac:dyDescent="0.25">
      <c r="A520">
        <v>12</v>
      </c>
      <c r="B520" t="b">
        <f t="shared" si="56"/>
        <v>0</v>
      </c>
      <c r="C520" t="b">
        <f t="shared" si="57"/>
        <v>0</v>
      </c>
      <c r="D520" t="b">
        <f t="shared" si="58"/>
        <v>0</v>
      </c>
      <c r="E520" t="str">
        <f t="shared" si="59"/>
        <v>$L$516:T$538</v>
      </c>
      <c r="F520" t="str" cm="1">
        <f t="array" aca="1" ref="F520" ca="1">IFERROR(IF(B520,INDEX(INDIRECT(E520),ROWS(INDIRECT(E520)),2),""),"")</f>
        <v/>
      </c>
      <c r="G520" t="str">
        <f t="shared" ca="1" si="54"/>
        <v>cn(msn) ln</v>
      </c>
      <c r="H520" t="str">
        <f t="shared" ca="1" si="55"/>
        <v/>
      </c>
      <c r="J520">
        <f t="shared" si="60"/>
        <v>516</v>
      </c>
      <c r="K520" cm="1">
        <f t="array" ref="K520">INDEX(J520:J791,MATCH(1,INDEX((J520:J791&lt;&gt;"")*(J520:J791&lt;&gt;J520),0),0))</f>
        <v>538</v>
      </c>
      <c r="L520" s="1" t="s">
        <v>382</v>
      </c>
      <c r="X520" t="e">
        <v>#N/A</v>
      </c>
    </row>
    <row r="521" spans="1:24" x14ac:dyDescent="0.25">
      <c r="A521">
        <v>12</v>
      </c>
      <c r="B521" t="b">
        <f t="shared" si="56"/>
        <v>0</v>
      </c>
      <c r="C521" t="b">
        <f t="shared" si="57"/>
        <v>0</v>
      </c>
      <c r="D521" t="b">
        <f t="shared" si="58"/>
        <v>0</v>
      </c>
      <c r="E521" t="str">
        <f t="shared" si="59"/>
        <v>$L$516:T$538</v>
      </c>
      <c r="F521" t="str" cm="1">
        <f t="array" aca="1" ref="F521" ca="1">IFERROR(IF(B521,INDEX(INDIRECT(E521),ROWS(INDIRECT(E521)),2),""),"")</f>
        <v/>
      </c>
      <c r="G521" t="str">
        <f t="shared" ca="1" si="54"/>
        <v>cn(msn) ln</v>
      </c>
      <c r="H521" t="str">
        <f t="shared" ca="1" si="55"/>
        <v/>
      </c>
      <c r="J521">
        <f t="shared" si="60"/>
        <v>516</v>
      </c>
      <c r="K521" cm="1">
        <f t="array" ref="K521">INDEX(J521:J791,MATCH(1,INDEX((J521:J791&lt;&gt;"")*(J521:J791&lt;&gt;J521),0),0))</f>
        <v>538</v>
      </c>
      <c r="L521" s="1" t="s">
        <v>383</v>
      </c>
    </row>
    <row r="522" spans="1:24" x14ac:dyDescent="0.25">
      <c r="A522">
        <v>12</v>
      </c>
      <c r="B522" t="b">
        <f t="shared" si="56"/>
        <v>0</v>
      </c>
      <c r="C522" t="b">
        <f t="shared" si="57"/>
        <v>0</v>
      </c>
      <c r="D522" t="b">
        <f t="shared" si="58"/>
        <v>0</v>
      </c>
      <c r="E522" t="str">
        <f t="shared" si="59"/>
        <v>$L$516:T$538</v>
      </c>
      <c r="F522" t="str" cm="1">
        <f t="array" aca="1" ref="F522" ca="1">IFERROR(IF(B522,INDEX(INDIRECT(E522),ROWS(INDIRECT(E522)),2),""),"")</f>
        <v/>
      </c>
      <c r="G522" t="str">
        <f t="shared" ca="1" si="54"/>
        <v>cn(msn) ln</v>
      </c>
      <c r="H522" t="str">
        <f t="shared" ca="1" si="55"/>
        <v/>
      </c>
      <c r="J522">
        <f t="shared" si="60"/>
        <v>516</v>
      </c>
      <c r="K522" cm="1">
        <f t="array" ref="K522">INDEX(J522:J791,MATCH(1,INDEX((J522:J791&lt;&gt;"")*(J522:J791&lt;&gt;J522),0),0))</f>
        <v>538</v>
      </c>
      <c r="L522" s="1" t="s">
        <v>384</v>
      </c>
    </row>
    <row r="523" spans="1:24" x14ac:dyDescent="0.25">
      <c r="A523">
        <v>12</v>
      </c>
      <c r="B523" t="b">
        <f t="shared" si="56"/>
        <v>0</v>
      </c>
      <c r="C523" t="b">
        <f t="shared" si="57"/>
        <v>0</v>
      </c>
      <c r="D523" t="b">
        <f t="shared" si="58"/>
        <v>0</v>
      </c>
      <c r="E523" t="str">
        <f t="shared" si="59"/>
        <v>$L$516:T$538</v>
      </c>
      <c r="F523" t="str" cm="1">
        <f t="array" aca="1" ref="F523" ca="1">IFERROR(IF(B523,INDEX(INDIRECT(E523),ROWS(INDIRECT(E523)),2),""),"")</f>
        <v/>
      </c>
      <c r="G523" t="str">
        <f t="shared" ca="1" si="54"/>
        <v>cn(msn) ln</v>
      </c>
      <c r="H523" t="str">
        <f t="shared" ca="1" si="55"/>
        <v/>
      </c>
      <c r="J523">
        <f t="shared" si="60"/>
        <v>516</v>
      </c>
      <c r="K523" cm="1">
        <f t="array" ref="K523">INDEX(J523:J791,MATCH(1,INDEX((J523:J791&lt;&gt;"")*(J523:J791&lt;&gt;J523),0),0))</f>
        <v>538</v>
      </c>
      <c r="L523" s="1" t="s">
        <v>385</v>
      </c>
    </row>
    <row r="524" spans="1:24" x14ac:dyDescent="0.25">
      <c r="A524">
        <v>12</v>
      </c>
      <c r="B524" t="b">
        <f t="shared" si="56"/>
        <v>0</v>
      </c>
      <c r="C524" t="b">
        <f t="shared" si="57"/>
        <v>0</v>
      </c>
      <c r="D524" t="b">
        <f t="shared" si="58"/>
        <v>0</v>
      </c>
      <c r="E524" t="str">
        <f t="shared" si="59"/>
        <v>$L$516:T$538</v>
      </c>
      <c r="F524" t="str" cm="1">
        <f t="array" aca="1" ref="F524" ca="1">IFERROR(IF(B524,INDEX(INDIRECT(E524),ROWS(INDIRECT(E524)),2),""),"")</f>
        <v/>
      </c>
      <c r="G524" t="str">
        <f t="shared" ca="1" si="54"/>
        <v>cn(msn) ln</v>
      </c>
      <c r="H524" t="str">
        <f t="shared" ca="1" si="55"/>
        <v/>
      </c>
      <c r="J524">
        <f t="shared" si="60"/>
        <v>516</v>
      </c>
      <c r="K524" cm="1">
        <f t="array" ref="K524">INDEX(J524:J791,MATCH(1,INDEX((J524:J791&lt;&gt;"")*(J524:J791&lt;&gt;J524),0),0))</f>
        <v>538</v>
      </c>
      <c r="L524" s="1" t="s">
        <v>386</v>
      </c>
    </row>
    <row r="525" spans="1:24" x14ac:dyDescent="0.25">
      <c r="A525">
        <v>12</v>
      </c>
      <c r="B525" t="b">
        <f t="shared" si="56"/>
        <v>0</v>
      </c>
      <c r="C525" t="b">
        <f t="shared" si="57"/>
        <v>0</v>
      </c>
      <c r="D525" t="b">
        <f t="shared" si="58"/>
        <v>0</v>
      </c>
      <c r="E525" t="str">
        <f t="shared" si="59"/>
        <v>$L$516:T$538</v>
      </c>
      <c r="F525" t="str" cm="1">
        <f t="array" aca="1" ref="F525" ca="1">IFERROR(IF(B525,INDEX(INDIRECT(E525),ROWS(INDIRECT(E525)),2),""),"")</f>
        <v/>
      </c>
      <c r="G525" t="str">
        <f t="shared" ca="1" si="54"/>
        <v>cn(msn) ln</v>
      </c>
      <c r="H525" t="str">
        <f t="shared" ca="1" si="55"/>
        <v/>
      </c>
      <c r="J525">
        <f t="shared" si="60"/>
        <v>516</v>
      </c>
      <c r="K525" cm="1">
        <f t="array" ref="K525">INDEX(J525:J791,MATCH(1,INDEX((J525:J791&lt;&gt;"")*(J525:J791&lt;&gt;J525),0),0))</f>
        <v>538</v>
      </c>
      <c r="L525" s="1" t="s">
        <v>387</v>
      </c>
    </row>
    <row r="526" spans="1:24" x14ac:dyDescent="0.25">
      <c r="A526">
        <v>12</v>
      </c>
      <c r="B526" t="b">
        <f t="shared" si="56"/>
        <v>0</v>
      </c>
      <c r="C526" t="b">
        <f t="shared" si="57"/>
        <v>0</v>
      </c>
      <c r="D526" t="b">
        <f t="shared" si="58"/>
        <v>0</v>
      </c>
      <c r="E526" t="str">
        <f t="shared" si="59"/>
        <v>$L$516:T$538</v>
      </c>
      <c r="F526" t="str" cm="1">
        <f t="array" aca="1" ref="F526" ca="1">IFERROR(IF(B526,INDEX(INDIRECT(E526),ROWS(INDIRECT(E526)),2),""),"")</f>
        <v/>
      </c>
      <c r="G526" t="str">
        <f t="shared" ref="G526:G589" ca="1" si="61">INDEX(INDIRECT(E526),2,1)</f>
        <v>cn(msn) ln</v>
      </c>
      <c r="H526" t="str">
        <f t="shared" ref="H526:H589" ca="1" si="62">IF(LEN(INDEX(INDIRECT(E526),1,7))=0,"",INDEX(INDIRECT(E526),1,7))</f>
        <v/>
      </c>
      <c r="J526">
        <f t="shared" si="60"/>
        <v>516</v>
      </c>
      <c r="K526" cm="1">
        <f t="array" ref="K526">INDEX(J526:J791,MATCH(1,INDEX((J526:J791&lt;&gt;"")*(J526:J791&lt;&gt;J526),0),0))</f>
        <v>538</v>
      </c>
      <c r="L526" s="1" t="s">
        <v>388</v>
      </c>
    </row>
    <row r="527" spans="1:24" x14ac:dyDescent="0.25">
      <c r="A527">
        <v>12</v>
      </c>
      <c r="B527" t="b">
        <f t="shared" si="56"/>
        <v>0</v>
      </c>
      <c r="C527" t="b">
        <f t="shared" si="57"/>
        <v>0</v>
      </c>
      <c r="D527" t="b">
        <f t="shared" si="58"/>
        <v>0</v>
      </c>
      <c r="E527" t="str">
        <f t="shared" si="59"/>
        <v>$L$516:T$538</v>
      </c>
      <c r="F527" t="str" cm="1">
        <f t="array" aca="1" ref="F527" ca="1">IFERROR(IF(B527,INDEX(INDIRECT(E527),ROWS(INDIRECT(E527)),2),""),"")</f>
        <v/>
      </c>
      <c r="G527" t="str">
        <f t="shared" ca="1" si="61"/>
        <v>cn(msn) ln</v>
      </c>
      <c r="H527" t="str">
        <f t="shared" ca="1" si="62"/>
        <v/>
      </c>
      <c r="J527">
        <f t="shared" si="60"/>
        <v>516</v>
      </c>
      <c r="K527" cm="1">
        <f t="array" ref="K527">INDEX(J527:J791,MATCH(1,INDEX((J527:J791&lt;&gt;"")*(J527:J791&lt;&gt;J527),0),0))</f>
        <v>538</v>
      </c>
      <c r="L527" s="1" t="s">
        <v>389</v>
      </c>
    </row>
    <row r="528" spans="1:24" x14ac:dyDescent="0.25">
      <c r="A528">
        <v>12</v>
      </c>
      <c r="B528" t="b">
        <f t="shared" si="56"/>
        <v>0</v>
      </c>
      <c r="C528" t="b">
        <f t="shared" si="57"/>
        <v>0</v>
      </c>
      <c r="D528" t="b">
        <f t="shared" si="58"/>
        <v>0</v>
      </c>
      <c r="E528" t="str">
        <f t="shared" si="59"/>
        <v>$L$516:T$538</v>
      </c>
      <c r="F528" t="str" cm="1">
        <f t="array" aca="1" ref="F528" ca="1">IFERROR(IF(B528,INDEX(INDIRECT(E528),ROWS(INDIRECT(E528)),2),""),"")</f>
        <v/>
      </c>
      <c r="G528" t="str">
        <f t="shared" ca="1" si="61"/>
        <v>cn(msn) ln</v>
      </c>
      <c r="H528" t="str">
        <f t="shared" ca="1" si="62"/>
        <v/>
      </c>
      <c r="J528">
        <f t="shared" si="60"/>
        <v>516</v>
      </c>
      <c r="K528" cm="1">
        <f t="array" ref="K528">INDEX(J528:J791,MATCH(1,INDEX((J528:J791&lt;&gt;"")*(J528:J791&lt;&gt;J528),0),0))</f>
        <v>538</v>
      </c>
      <c r="L528" s="1" t="s">
        <v>945</v>
      </c>
    </row>
    <row r="529" spans="1:24" x14ac:dyDescent="0.25">
      <c r="A529">
        <v>12</v>
      </c>
      <c r="B529" t="b">
        <f t="shared" si="56"/>
        <v>0</v>
      </c>
      <c r="C529" t="b">
        <f t="shared" si="57"/>
        <v>0</v>
      </c>
      <c r="D529" t="b">
        <f t="shared" si="58"/>
        <v>0</v>
      </c>
      <c r="E529" t="str">
        <f t="shared" si="59"/>
        <v>$L$516:T$538</v>
      </c>
      <c r="F529" t="str" cm="1">
        <f t="array" aca="1" ref="F529" ca="1">IFERROR(IF(B529,INDEX(INDIRECT(E529),ROWS(INDIRECT(E529)),2),""),"")</f>
        <v/>
      </c>
      <c r="G529" t="str">
        <f t="shared" ca="1" si="61"/>
        <v>cn(msn) ln</v>
      </c>
      <c r="H529" t="str">
        <f t="shared" ca="1" si="62"/>
        <v/>
      </c>
      <c r="J529">
        <f t="shared" si="60"/>
        <v>516</v>
      </c>
      <c r="K529" cm="1">
        <f t="array" ref="K529">INDEX(J529:J791,MATCH(1,INDEX((J529:J791&lt;&gt;"")*(J529:J791&lt;&gt;J529),0),0))</f>
        <v>538</v>
      </c>
      <c r="X529" t="e">
        <v>#N/A</v>
      </c>
    </row>
    <row r="530" spans="1:24" x14ac:dyDescent="0.25">
      <c r="A530">
        <v>12</v>
      </c>
      <c r="B530" t="b">
        <f t="shared" si="56"/>
        <v>0</v>
      </c>
      <c r="C530" t="b">
        <f t="shared" si="57"/>
        <v>0</v>
      </c>
      <c r="D530" t="b">
        <f t="shared" si="58"/>
        <v>0</v>
      </c>
      <c r="E530" t="str">
        <f t="shared" si="59"/>
        <v>$L$516:T$538</v>
      </c>
      <c r="F530" t="str" cm="1">
        <f t="array" aca="1" ref="F530" ca="1">IFERROR(IF(B530,INDEX(INDIRECT(E530),ROWS(INDIRECT(E530)),2),""),"")</f>
        <v/>
      </c>
      <c r="G530" t="str">
        <f t="shared" ca="1" si="61"/>
        <v>cn(msn) ln</v>
      </c>
      <c r="H530" t="str">
        <f t="shared" ca="1" si="62"/>
        <v/>
      </c>
      <c r="J530">
        <f t="shared" si="60"/>
        <v>516</v>
      </c>
      <c r="K530" cm="1">
        <f t="array" ref="K530">INDEX(J530:J791,MATCH(1,INDEX((J530:J791&lt;&gt;"")*(J530:J791&lt;&gt;J530),0),0))</f>
        <v>538</v>
      </c>
      <c r="L530" s="1" t="s">
        <v>5958</v>
      </c>
    </row>
    <row r="531" spans="1:24" x14ac:dyDescent="0.25">
      <c r="A531">
        <v>12</v>
      </c>
      <c r="B531" t="b">
        <f t="shared" si="56"/>
        <v>0</v>
      </c>
      <c r="C531" t="b">
        <f t="shared" si="57"/>
        <v>0</v>
      </c>
      <c r="D531" t="b">
        <f t="shared" si="58"/>
        <v>0</v>
      </c>
      <c r="E531" t="str">
        <f t="shared" si="59"/>
        <v>$L$516:T$538</v>
      </c>
      <c r="F531" t="str" cm="1">
        <f t="array" aca="1" ref="F531" ca="1">IFERROR(IF(B531,INDEX(INDIRECT(E531),ROWS(INDIRECT(E531)),2),""),"")</f>
        <v/>
      </c>
      <c r="G531" t="str">
        <f t="shared" ca="1" si="61"/>
        <v>cn(msn) ln</v>
      </c>
      <c r="H531" t="str">
        <f t="shared" ca="1" si="62"/>
        <v/>
      </c>
      <c r="J531">
        <f t="shared" si="60"/>
        <v>516</v>
      </c>
      <c r="K531" cm="1">
        <f t="array" ref="K531">INDEX(J531:J791,MATCH(1,INDEX((J531:J791&lt;&gt;"")*(J531:J791&lt;&gt;J531),0),0))</f>
        <v>538</v>
      </c>
    </row>
    <row r="532" spans="1:24" x14ac:dyDescent="0.25">
      <c r="A532">
        <v>12</v>
      </c>
      <c r="B532" t="b">
        <f t="shared" si="56"/>
        <v>0</v>
      </c>
      <c r="C532" t="b">
        <f t="shared" si="57"/>
        <v>0</v>
      </c>
      <c r="D532" t="b">
        <f t="shared" si="58"/>
        <v>0</v>
      </c>
      <c r="E532" t="str">
        <f t="shared" si="59"/>
        <v>$L$516:T$538</v>
      </c>
      <c r="F532" t="str" cm="1">
        <f t="array" aca="1" ref="F532" ca="1">IFERROR(IF(B532,INDEX(INDIRECT(E532),ROWS(INDIRECT(E532)),2),""),"")</f>
        <v/>
      </c>
      <c r="G532" t="str">
        <f t="shared" ca="1" si="61"/>
        <v>cn(msn) ln</v>
      </c>
      <c r="H532" t="str">
        <f t="shared" ca="1" si="62"/>
        <v/>
      </c>
      <c r="J532">
        <f t="shared" si="60"/>
        <v>516</v>
      </c>
      <c r="K532" cm="1">
        <f t="array" ref="K532">INDEX(J532:J791,MATCH(1,INDEX((J532:J791&lt;&gt;"")*(J532:J791&lt;&gt;J532),0),0))</f>
        <v>538</v>
      </c>
      <c r="L532" s="1" t="s">
        <v>1</v>
      </c>
    </row>
    <row r="533" spans="1:24" x14ac:dyDescent="0.25">
      <c r="A533">
        <v>12</v>
      </c>
      <c r="B533" t="b">
        <f t="shared" si="56"/>
        <v>0</v>
      </c>
      <c r="C533" t="b">
        <f t="shared" si="57"/>
        <v>0</v>
      </c>
      <c r="D533" t="b">
        <f t="shared" si="58"/>
        <v>0</v>
      </c>
      <c r="E533" t="str">
        <f t="shared" si="59"/>
        <v>$L$516:T$538</v>
      </c>
      <c r="F533" t="str" cm="1">
        <f t="array" aca="1" ref="F533" ca="1">IFERROR(IF(B533,INDEX(INDIRECT(E533),ROWS(INDIRECT(E533)),2),""),"")</f>
        <v/>
      </c>
      <c r="G533" t="str">
        <f t="shared" ca="1" si="61"/>
        <v>cn(msn) ln</v>
      </c>
      <c r="H533" t="str">
        <f t="shared" ca="1" si="62"/>
        <v/>
      </c>
      <c r="J533">
        <f t="shared" si="60"/>
        <v>516</v>
      </c>
      <c r="K533" cm="1">
        <f t="array" ref="K533">INDEX(J533:J791,MATCH(1,INDEX((J533:J791&lt;&gt;"")*(J533:J791&lt;&gt;J533),0),0))</f>
        <v>538</v>
      </c>
    </row>
    <row r="534" spans="1:24" x14ac:dyDescent="0.25">
      <c r="A534">
        <v>12</v>
      </c>
      <c r="B534" t="b">
        <f t="shared" si="56"/>
        <v>0</v>
      </c>
      <c r="C534" t="b">
        <f t="shared" si="57"/>
        <v>0</v>
      </c>
      <c r="D534" t="b">
        <f t="shared" si="58"/>
        <v>0</v>
      </c>
      <c r="E534" t="str">
        <f t="shared" si="59"/>
        <v>$L$516:T$538</v>
      </c>
      <c r="F534" t="str" cm="1">
        <f t="array" aca="1" ref="F534" ca="1">IFERROR(IF(B534,INDEX(INDIRECT(E534),ROWS(INDIRECT(E534)),2),""),"")</f>
        <v/>
      </c>
      <c r="G534" t="str">
        <f t="shared" ca="1" si="61"/>
        <v>cn(msn) ln</v>
      </c>
      <c r="H534" t="str">
        <f t="shared" ca="1" si="62"/>
        <v/>
      </c>
      <c r="J534">
        <f t="shared" si="60"/>
        <v>516</v>
      </c>
      <c r="K534" cm="1">
        <f t="array" ref="K534">INDEX(J534:J791,MATCH(1,INDEX((J534:J791&lt;&gt;"")*(J534:J791&lt;&gt;J534),0),0))</f>
        <v>538</v>
      </c>
      <c r="L534" s="1" t="s">
        <v>5276</v>
      </c>
    </row>
    <row r="535" spans="1:24" x14ac:dyDescent="0.25">
      <c r="A535">
        <v>12</v>
      </c>
      <c r="B535" t="b">
        <f t="shared" si="56"/>
        <v>0</v>
      </c>
      <c r="C535" t="b">
        <f t="shared" si="57"/>
        <v>0</v>
      </c>
      <c r="D535" t="b">
        <f t="shared" si="58"/>
        <v>0</v>
      </c>
      <c r="E535" t="str">
        <f t="shared" si="59"/>
        <v>$L$516:T$538</v>
      </c>
      <c r="F535" t="str" cm="1">
        <f t="array" aca="1" ref="F535" ca="1">IFERROR(IF(B535,INDEX(INDIRECT(E535),ROWS(INDIRECT(E535)),2),""),"")</f>
        <v/>
      </c>
      <c r="G535" t="str">
        <f t="shared" ca="1" si="61"/>
        <v>cn(msn) ln</v>
      </c>
      <c r="H535" t="str">
        <f t="shared" ca="1" si="62"/>
        <v/>
      </c>
      <c r="J535">
        <f t="shared" si="60"/>
        <v>516</v>
      </c>
      <c r="K535" cm="1">
        <f t="array" ref="K535">INDEX(J535:J791,MATCH(1,INDEX((J535:J791&lt;&gt;"")*(J535:J791&lt;&gt;J535),0),0))</f>
        <v>538</v>
      </c>
      <c r="L535" s="1" t="s">
        <v>5</v>
      </c>
    </row>
    <row r="536" spans="1:24" x14ac:dyDescent="0.25">
      <c r="A536">
        <v>12</v>
      </c>
      <c r="B536" t="b">
        <f t="shared" si="56"/>
        <v>0</v>
      </c>
      <c r="C536" t="b">
        <f t="shared" si="57"/>
        <v>0</v>
      </c>
      <c r="D536" t="b">
        <f t="shared" si="58"/>
        <v>0</v>
      </c>
      <c r="E536" t="str">
        <f t="shared" si="59"/>
        <v>$L$516:T$538</v>
      </c>
      <c r="F536" t="str" cm="1">
        <f t="array" aca="1" ref="F536" ca="1">IFERROR(IF(B536,INDEX(INDIRECT(E536),ROWS(INDIRECT(E536)),2),""),"")</f>
        <v/>
      </c>
      <c r="G536" t="str">
        <f t="shared" ca="1" si="61"/>
        <v>cn(msn) ln</v>
      </c>
      <c r="H536" t="str">
        <f t="shared" ca="1" si="62"/>
        <v/>
      </c>
      <c r="J536">
        <f t="shared" si="60"/>
        <v>516</v>
      </c>
      <c r="K536" cm="1">
        <f t="array" ref="K536">INDEX(J536:J791,MATCH(1,INDEX((J536:J791&lt;&gt;"")*(J536:J791&lt;&gt;J536),0),0))</f>
        <v>538</v>
      </c>
      <c r="L536" s="1" t="s">
        <v>6</v>
      </c>
      <c r="M536" s="1" t="s">
        <v>7</v>
      </c>
      <c r="N536" s="1" t="s">
        <v>8</v>
      </c>
      <c r="O536" s="1" t="s">
        <v>9</v>
      </c>
      <c r="P536" s="1" t="s">
        <v>10</v>
      </c>
      <c r="Q536" s="1" t="s">
        <v>11</v>
      </c>
      <c r="R536" s="1" t="s">
        <v>12</v>
      </c>
      <c r="S536" s="1" t="s">
        <v>13</v>
      </c>
      <c r="T536" s="1" t="s">
        <v>14</v>
      </c>
      <c r="X536" t="e">
        <v>#N/A</v>
      </c>
    </row>
    <row r="537" spans="1:24" x14ac:dyDescent="0.25">
      <c r="A537">
        <v>12</v>
      </c>
      <c r="B537" t="b">
        <f t="shared" si="56"/>
        <v>0</v>
      </c>
      <c r="C537" t="b">
        <f t="shared" si="57"/>
        <v>0</v>
      </c>
      <c r="D537" t="b">
        <f t="shared" si="58"/>
        <v>1</v>
      </c>
      <c r="E537" t="str">
        <f t="shared" si="59"/>
        <v>$L$516:T$538</v>
      </c>
      <c r="F537" t="str" cm="1">
        <f t="array" aca="1" ref="F537" ca="1">IFERROR(IF(B537,INDEX(INDIRECT(E537),ROWS(INDIRECT(E537)),2),""),"")</f>
        <v/>
      </c>
      <c r="G537" t="str">
        <f t="shared" ca="1" si="61"/>
        <v>cn(msn) ln</v>
      </c>
      <c r="H537" t="str">
        <f t="shared" ca="1" si="62"/>
        <v/>
      </c>
      <c r="J537">
        <f t="shared" si="60"/>
        <v>516</v>
      </c>
      <c r="K537" cm="1">
        <f t="array" ref="K537">INDEX(J537:J791,MATCH(1,INDEX((J537:J791&lt;&gt;"")*(J537:J791&lt;&gt;J537),0),0))</f>
        <v>538</v>
      </c>
      <c r="L537" s="1" t="s">
        <v>15</v>
      </c>
    </row>
    <row r="538" spans="1:24" x14ac:dyDescent="0.25">
      <c r="A538">
        <v>12</v>
      </c>
      <c r="B538" t="b">
        <f t="shared" si="56"/>
        <v>1</v>
      </c>
      <c r="C538" t="b">
        <f t="shared" si="57"/>
        <v>0</v>
      </c>
      <c r="D538" t="b">
        <f t="shared" si="58"/>
        <v>0</v>
      </c>
      <c r="E538" t="str">
        <f t="shared" si="59"/>
        <v>$L$538:T$551</v>
      </c>
      <c r="F538" t="str" cm="1">
        <f t="array" aca="1" ref="F538" ca="1">IFERROR(IF(B538,INDEX(INDIRECT(E538),ROWS(INDIRECT(E538)),2),""),"")</f>
        <v xml:space="preserve">IAI 1125 Astra SP </v>
      </c>
      <c r="G538" t="str">
        <f t="shared" ca="1" si="61"/>
        <v>Nikolai Smolenski bought 6/1/21</v>
      </c>
      <c r="H538" t="str">
        <f t="shared" ca="1" si="62"/>
        <v/>
      </c>
      <c r="J538">
        <f t="shared" si="60"/>
        <v>538</v>
      </c>
      <c r="K538" cm="1">
        <f t="array" ref="K538">INDEX(J538:J791,MATCH(1,INDEX((J538:J791&lt;&gt;"")*(J538:J791&lt;&gt;J538),0),0))</f>
        <v>551</v>
      </c>
      <c r="L538" s="1" t="s">
        <v>5959</v>
      </c>
      <c r="M538" s="1" t="s">
        <v>5278</v>
      </c>
      <c r="N538" s="1" t="s">
        <v>5960</v>
      </c>
      <c r="P538" s="1" t="s">
        <v>51</v>
      </c>
      <c r="S538" s="1" t="s">
        <v>5961</v>
      </c>
    </row>
    <row r="539" spans="1:24" x14ac:dyDescent="0.25">
      <c r="A539">
        <v>12</v>
      </c>
      <c r="B539" t="b">
        <f t="shared" si="56"/>
        <v>0</v>
      </c>
      <c r="C539" t="b">
        <f t="shared" si="57"/>
        <v>0</v>
      </c>
      <c r="D539" t="b">
        <f t="shared" si="58"/>
        <v>0</v>
      </c>
      <c r="E539" t="str">
        <f t="shared" si="59"/>
        <v>$L$538:T$551</v>
      </c>
      <c r="F539" t="str" cm="1">
        <f t="array" aca="1" ref="F539" ca="1">IFERROR(IF(B539,INDEX(INDIRECT(E539),ROWS(INDIRECT(E539)),2),""),"")</f>
        <v/>
      </c>
      <c r="G539" t="str">
        <f t="shared" ca="1" si="61"/>
        <v>Nikolai Smolenski bought 6/1/21</v>
      </c>
      <c r="H539" t="str">
        <f t="shared" ca="1" si="62"/>
        <v/>
      </c>
      <c r="J539">
        <f t="shared" si="60"/>
        <v>538</v>
      </c>
      <c r="K539" cm="1">
        <f t="array" ref="K539">INDEX(J539:J791,MATCH(1,INDEX((J539:J791&lt;&gt;"")*(J539:J791&lt;&gt;J539),0),0))</f>
        <v>551</v>
      </c>
      <c r="L539" s="1" t="s">
        <v>5962</v>
      </c>
    </row>
    <row r="540" spans="1:24" x14ac:dyDescent="0.25">
      <c r="A540">
        <v>12</v>
      </c>
      <c r="B540" t="b">
        <f t="shared" si="56"/>
        <v>0</v>
      </c>
      <c r="C540" t="b">
        <f t="shared" si="57"/>
        <v>0</v>
      </c>
      <c r="D540" t="b">
        <f t="shared" si="58"/>
        <v>0</v>
      </c>
      <c r="E540" t="str">
        <f t="shared" si="59"/>
        <v>$L$538:T$551</v>
      </c>
      <c r="F540" t="str" cm="1">
        <f t="array" aca="1" ref="F540" ca="1">IFERROR(IF(B540,INDEX(INDIRECT(E540),ROWS(INDIRECT(E540)),2),""),"")</f>
        <v/>
      </c>
      <c r="G540" t="str">
        <f t="shared" ca="1" si="61"/>
        <v>Nikolai Smolenski bought 6/1/21</v>
      </c>
      <c r="H540" t="str">
        <f t="shared" ca="1" si="62"/>
        <v/>
      </c>
      <c r="J540">
        <f t="shared" si="60"/>
        <v>538</v>
      </c>
      <c r="K540" cm="1">
        <f t="array" ref="K540">INDEX(J540:J791,MATCH(1,INDEX((J540:J791&lt;&gt;"")*(J540:J791&lt;&gt;J540),0),0))</f>
        <v>551</v>
      </c>
      <c r="L540" s="1" t="s">
        <v>5959</v>
      </c>
      <c r="M540" s="1" t="s">
        <v>5963</v>
      </c>
    </row>
    <row r="541" spans="1:24" x14ac:dyDescent="0.25">
      <c r="A541">
        <v>12</v>
      </c>
      <c r="B541" t="b">
        <f t="shared" si="56"/>
        <v>0</v>
      </c>
      <c r="C541" t="b">
        <f t="shared" si="57"/>
        <v>0</v>
      </c>
      <c r="D541" t="b">
        <f t="shared" si="58"/>
        <v>0</v>
      </c>
      <c r="E541" t="str">
        <f t="shared" si="59"/>
        <v>$L$538:T$551</v>
      </c>
      <c r="F541" t="str" cm="1">
        <f t="array" aca="1" ref="F541" ca="1">IFERROR(IF(B541,INDEX(INDIRECT(E541),ROWS(INDIRECT(E541)),2),""),"")</f>
        <v/>
      </c>
      <c r="G541" t="str">
        <f t="shared" ca="1" si="61"/>
        <v>Nikolai Smolenski bought 6/1/21</v>
      </c>
      <c r="H541" t="str">
        <f t="shared" ca="1" si="62"/>
        <v/>
      </c>
      <c r="J541">
        <f t="shared" si="60"/>
        <v>538</v>
      </c>
      <c r="K541" cm="1">
        <f t="array" ref="K541">INDEX(J541:J791,MATCH(1,INDEX((J541:J791&lt;&gt;"")*(J541:J791&lt;&gt;J541),0),0))</f>
        <v>551</v>
      </c>
      <c r="L541" s="1" t="s">
        <v>5959</v>
      </c>
      <c r="M541" s="1" t="s">
        <v>5964</v>
      </c>
    </row>
    <row r="542" spans="1:24" x14ac:dyDescent="0.25">
      <c r="A542">
        <v>12</v>
      </c>
      <c r="B542" t="b">
        <f t="shared" si="56"/>
        <v>0</v>
      </c>
      <c r="C542" t="b">
        <f t="shared" si="57"/>
        <v>0</v>
      </c>
      <c r="D542" t="b">
        <f t="shared" si="58"/>
        <v>0</v>
      </c>
      <c r="E542" t="str">
        <f t="shared" si="59"/>
        <v>$L$538:T$551</v>
      </c>
      <c r="F542" t="str" cm="1">
        <f t="array" aca="1" ref="F542" ca="1">IFERROR(IF(B542,INDEX(INDIRECT(E542),ROWS(INDIRECT(E542)),2),""),"")</f>
        <v/>
      </c>
      <c r="G542" t="str">
        <f t="shared" ca="1" si="61"/>
        <v>Nikolai Smolenski bought 6/1/21</v>
      </c>
      <c r="H542" t="str">
        <f t="shared" ca="1" si="62"/>
        <v/>
      </c>
      <c r="J542">
        <f t="shared" si="60"/>
        <v>538</v>
      </c>
      <c r="K542" cm="1">
        <f t="array" ref="K542">INDEX(J542:J791,MATCH(1,INDEX((J542:J791&lt;&gt;"")*(J542:J791&lt;&gt;J542),0),0))</f>
        <v>551</v>
      </c>
      <c r="L542" s="1" t="s">
        <v>5959</v>
      </c>
      <c r="M542" s="1" t="s">
        <v>5965</v>
      </c>
      <c r="X542" t="e">
        <v>#N/A</v>
      </c>
    </row>
    <row r="543" spans="1:24" x14ac:dyDescent="0.25">
      <c r="A543">
        <v>12</v>
      </c>
      <c r="B543" t="b">
        <f t="shared" si="56"/>
        <v>0</v>
      </c>
      <c r="C543" t="b">
        <f t="shared" si="57"/>
        <v>0</v>
      </c>
      <c r="D543" t="b">
        <f t="shared" si="58"/>
        <v>0</v>
      </c>
      <c r="E543" t="str">
        <f t="shared" si="59"/>
        <v>$L$538:T$551</v>
      </c>
      <c r="F543" t="str" cm="1">
        <f t="array" aca="1" ref="F543" ca="1">IFERROR(IF(B543,INDEX(INDIRECT(E543),ROWS(INDIRECT(E543)),2),""),"")</f>
        <v/>
      </c>
      <c r="G543" t="str">
        <f t="shared" ca="1" si="61"/>
        <v>Nikolai Smolenski bought 6/1/21</v>
      </c>
      <c r="H543" t="str">
        <f t="shared" ca="1" si="62"/>
        <v/>
      </c>
      <c r="J543">
        <f t="shared" si="60"/>
        <v>538</v>
      </c>
      <c r="K543" cm="1">
        <f t="array" ref="K543">INDEX(J543:J791,MATCH(1,INDEX((J543:J791&lt;&gt;"")*(J543:J791&lt;&gt;J543),0),0))</f>
        <v>551</v>
      </c>
      <c r="L543" s="1" t="s">
        <v>5959</v>
      </c>
      <c r="M543" s="1" t="s">
        <v>5966</v>
      </c>
    </row>
    <row r="544" spans="1:24" x14ac:dyDescent="0.25">
      <c r="A544">
        <v>12</v>
      </c>
      <c r="B544" t="b">
        <f t="shared" si="56"/>
        <v>0</v>
      </c>
      <c r="C544" t="b">
        <f t="shared" si="57"/>
        <v>0</v>
      </c>
      <c r="D544" t="b">
        <f t="shared" si="58"/>
        <v>0</v>
      </c>
      <c r="E544" t="str">
        <f t="shared" si="59"/>
        <v>$L$538:T$551</v>
      </c>
      <c r="F544" t="str" cm="1">
        <f t="array" aca="1" ref="F544" ca="1">IFERROR(IF(B544,INDEX(INDIRECT(E544),ROWS(INDIRECT(E544)),2),""),"")</f>
        <v/>
      </c>
      <c r="G544" t="str">
        <f t="shared" ca="1" si="61"/>
        <v>Nikolai Smolenski bought 6/1/21</v>
      </c>
      <c r="H544" t="str">
        <f t="shared" ca="1" si="62"/>
        <v/>
      </c>
      <c r="J544">
        <f t="shared" si="60"/>
        <v>538</v>
      </c>
      <c r="K544" cm="1">
        <f t="array" ref="K544">INDEX(J544:J791,MATCH(1,INDEX((J544:J791&lt;&gt;"")*(J544:J791&lt;&gt;J544),0),0))</f>
        <v>551</v>
      </c>
      <c r="L544" s="1" t="s">
        <v>5967</v>
      </c>
      <c r="M544" s="1" t="s">
        <v>5968</v>
      </c>
    </row>
    <row r="545" spans="1:24" x14ac:dyDescent="0.25">
      <c r="A545">
        <v>12</v>
      </c>
      <c r="B545" t="b">
        <f t="shared" si="56"/>
        <v>0</v>
      </c>
      <c r="C545" t="b">
        <f t="shared" si="57"/>
        <v>0</v>
      </c>
      <c r="D545" t="b">
        <f t="shared" si="58"/>
        <v>0</v>
      </c>
      <c r="E545" t="str">
        <f t="shared" si="59"/>
        <v>$L$538:T$551</v>
      </c>
      <c r="F545" t="str" cm="1">
        <f t="array" aca="1" ref="F545" ca="1">IFERROR(IF(B545,INDEX(INDIRECT(E545),ROWS(INDIRECT(E545)),2),""),"")</f>
        <v/>
      </c>
      <c r="G545" t="str">
        <f t="shared" ca="1" si="61"/>
        <v>Nikolai Smolenski bought 6/1/21</v>
      </c>
      <c r="H545" t="str">
        <f t="shared" ca="1" si="62"/>
        <v/>
      </c>
      <c r="J545">
        <f t="shared" si="60"/>
        <v>538</v>
      </c>
      <c r="K545" cm="1">
        <f t="array" ref="K545">INDEX(J545:J791,MATCH(1,INDEX((J545:J791&lt;&gt;"")*(J545:J791&lt;&gt;J545),0),0))</f>
        <v>551</v>
      </c>
      <c r="L545" s="1" t="s">
        <v>5967</v>
      </c>
      <c r="M545" s="1" t="s">
        <v>5969</v>
      </c>
    </row>
    <row r="546" spans="1:24" x14ac:dyDescent="0.25">
      <c r="A546">
        <v>12</v>
      </c>
      <c r="B546" t="b">
        <f t="shared" si="56"/>
        <v>0</v>
      </c>
      <c r="C546" t="b">
        <f t="shared" si="57"/>
        <v>0</v>
      </c>
      <c r="D546" t="b">
        <f t="shared" si="58"/>
        <v>0</v>
      </c>
      <c r="E546" t="str">
        <f t="shared" si="59"/>
        <v>$L$538:T$551</v>
      </c>
      <c r="F546" t="str" cm="1">
        <f t="array" aca="1" ref="F546" ca="1">IFERROR(IF(B546,INDEX(INDIRECT(E546),ROWS(INDIRECT(E546)),2),""),"")</f>
        <v/>
      </c>
      <c r="G546" t="str">
        <f t="shared" ca="1" si="61"/>
        <v>Nikolai Smolenski bought 6/1/21</v>
      </c>
      <c r="H546" t="str">
        <f t="shared" ca="1" si="62"/>
        <v/>
      </c>
      <c r="J546">
        <f t="shared" si="60"/>
        <v>538</v>
      </c>
      <c r="K546" cm="1">
        <f t="array" ref="K546">INDEX(J546:J791,MATCH(1,INDEX((J546:J791&lt;&gt;"")*(J546:J791&lt;&gt;J546),0),0))</f>
        <v>551</v>
      </c>
      <c r="L546" s="1" t="s">
        <v>5967</v>
      </c>
      <c r="M546" s="1" t="s">
        <v>5970</v>
      </c>
    </row>
    <row r="547" spans="1:24" x14ac:dyDescent="0.25">
      <c r="A547">
        <v>12</v>
      </c>
      <c r="B547" t="b">
        <f t="shared" si="56"/>
        <v>0</v>
      </c>
      <c r="C547" t="b">
        <f t="shared" si="57"/>
        <v>0</v>
      </c>
      <c r="D547" t="b">
        <f t="shared" si="58"/>
        <v>0</v>
      </c>
      <c r="E547" t="str">
        <f t="shared" si="59"/>
        <v>$L$538:T$551</v>
      </c>
      <c r="F547" t="str" cm="1">
        <f t="array" aca="1" ref="F547" ca="1">IFERROR(IF(B547,INDEX(INDIRECT(E547),ROWS(INDIRECT(E547)),2),""),"")</f>
        <v/>
      </c>
      <c r="G547" t="str">
        <f t="shared" ca="1" si="61"/>
        <v>Nikolai Smolenski bought 6/1/21</v>
      </c>
      <c r="H547" t="str">
        <f t="shared" ca="1" si="62"/>
        <v/>
      </c>
      <c r="J547">
        <f t="shared" si="60"/>
        <v>538</v>
      </c>
      <c r="K547" cm="1">
        <f t="array" ref="K547">INDEX(J547:J791,MATCH(1,INDEX((J547:J791&lt;&gt;"")*(J547:J791&lt;&gt;J547),0),0))</f>
        <v>551</v>
      </c>
      <c r="L547" s="1" t="s">
        <v>5967</v>
      </c>
      <c r="M547" s="1" t="s">
        <v>5971</v>
      </c>
    </row>
    <row r="548" spans="1:24" x14ac:dyDescent="0.25">
      <c r="A548">
        <v>12</v>
      </c>
      <c r="B548" t="b">
        <f t="shared" si="56"/>
        <v>0</v>
      </c>
      <c r="C548" t="b">
        <f t="shared" si="57"/>
        <v>0</v>
      </c>
      <c r="D548" t="b">
        <f t="shared" si="58"/>
        <v>0</v>
      </c>
      <c r="E548" t="str">
        <f t="shared" si="59"/>
        <v>$L$538:T$551</v>
      </c>
      <c r="F548" t="str" cm="1">
        <f t="array" aca="1" ref="F548" ca="1">IFERROR(IF(B548,INDEX(INDIRECT(E548),ROWS(INDIRECT(E548)),2),""),"")</f>
        <v/>
      </c>
      <c r="G548" t="str">
        <f t="shared" ca="1" si="61"/>
        <v>Nikolai Smolenski bought 6/1/21</v>
      </c>
      <c r="H548" t="str">
        <f t="shared" ca="1" si="62"/>
        <v/>
      </c>
      <c r="J548">
        <f t="shared" si="60"/>
        <v>538</v>
      </c>
      <c r="K548" cm="1">
        <f t="array" ref="K548">INDEX(J548:J791,MATCH(1,INDEX((J548:J791&lt;&gt;"")*(J548:J791&lt;&gt;J548),0),0))</f>
        <v>551</v>
      </c>
      <c r="L548" s="1" t="s">
        <v>104</v>
      </c>
      <c r="M548" s="1" t="s">
        <v>5972</v>
      </c>
    </row>
    <row r="549" spans="1:24" x14ac:dyDescent="0.25">
      <c r="A549">
        <v>12</v>
      </c>
      <c r="B549" t="b">
        <f t="shared" si="56"/>
        <v>0</v>
      </c>
      <c r="C549" t="b">
        <f t="shared" si="57"/>
        <v>0</v>
      </c>
      <c r="D549" t="b">
        <f t="shared" si="58"/>
        <v>0</v>
      </c>
      <c r="E549" t="str">
        <f t="shared" si="59"/>
        <v>$L$538:T$551</v>
      </c>
      <c r="F549" t="str" cm="1">
        <f t="array" aca="1" ref="F549" ca="1">IFERROR(IF(B549,INDEX(INDIRECT(E549),ROWS(INDIRECT(E549)),2),""),"")</f>
        <v/>
      </c>
      <c r="G549" t="str">
        <f t="shared" ca="1" si="61"/>
        <v>Nikolai Smolenski bought 6/1/21</v>
      </c>
      <c r="H549" t="str">
        <f t="shared" ca="1" si="62"/>
        <v/>
      </c>
      <c r="J549">
        <f t="shared" si="60"/>
        <v>538</v>
      </c>
      <c r="K549" cm="1">
        <f t="array" ref="K549">INDEX(J549:J791,MATCH(1,INDEX((J549:J791&lt;&gt;"")*(J549:J791&lt;&gt;J549),0),0))</f>
        <v>551</v>
      </c>
      <c r="L549" s="1" t="s">
        <v>5870</v>
      </c>
      <c r="O549" s="1" t="s">
        <v>306</v>
      </c>
    </row>
    <row r="550" spans="1:24" x14ac:dyDescent="0.25">
      <c r="A550">
        <v>12</v>
      </c>
      <c r="B550" t="b">
        <f t="shared" si="56"/>
        <v>0</v>
      </c>
      <c r="C550" t="b">
        <f t="shared" si="57"/>
        <v>1</v>
      </c>
      <c r="D550" t="b">
        <f t="shared" si="58"/>
        <v>0</v>
      </c>
      <c r="E550" t="str">
        <f t="shared" si="59"/>
        <v>$L$538:T$551</v>
      </c>
      <c r="F550" t="str" cm="1">
        <f t="array" aca="1" ref="F550" ca="1">IFERROR(IF(B550,INDEX(INDIRECT(E550),ROWS(INDIRECT(E550)),2),""),"")</f>
        <v/>
      </c>
      <c r="G550" t="str">
        <f t="shared" ca="1" si="61"/>
        <v>Nikolai Smolenski bought 6/1/21</v>
      </c>
      <c r="H550" t="str">
        <f t="shared" ca="1" si="62"/>
        <v/>
      </c>
      <c r="J550">
        <f t="shared" si="60"/>
        <v>538</v>
      </c>
      <c r="K550" cm="1">
        <f t="array" ref="K550">INDEX(J550:J791,MATCH(1,INDEX((J550:J791&lt;&gt;"")*(J550:J791&lt;&gt;J550),0),0))</f>
        <v>551</v>
      </c>
      <c r="M550" s="1" t="s">
        <v>26</v>
      </c>
      <c r="N550" s="1" t="s">
        <v>27</v>
      </c>
    </row>
    <row r="551" spans="1:24" x14ac:dyDescent="0.25">
      <c r="A551">
        <v>12</v>
      </c>
      <c r="B551" t="b">
        <f t="shared" si="56"/>
        <v>1</v>
      </c>
      <c r="C551" t="b">
        <f t="shared" si="57"/>
        <v>0</v>
      </c>
      <c r="D551" t="b">
        <f t="shared" si="58"/>
        <v>0</v>
      </c>
      <c r="E551" t="str">
        <f t="shared" si="59"/>
        <v>$L$551:T$564</v>
      </c>
      <c r="F551" t="str" cm="1">
        <f t="array" aca="1" ref="F551" ca="1">IFERROR(IF(B551,INDEX(INDIRECT(E551),ROWS(INDIRECT(E551)),2),""),"")</f>
        <v xml:space="preserve">IAI 1125 Astra SP </v>
      </c>
      <c r="G551">
        <f t="shared" ca="1" si="61"/>
        <v>0</v>
      </c>
      <c r="H551" t="str">
        <f t="shared" ca="1" si="62"/>
        <v/>
      </c>
      <c r="J551">
        <f t="shared" si="60"/>
        <v>551</v>
      </c>
      <c r="K551" cm="1">
        <f t="array" ref="K551">INDEX(J551:J791,MATCH(1,INDEX((J551:J791&lt;&gt;"")*(J551:J791&lt;&gt;J551),0),0))</f>
        <v>564</v>
      </c>
      <c r="L551" s="1" t="s">
        <v>5973</v>
      </c>
      <c r="M551" s="1" t="s">
        <v>5864</v>
      </c>
      <c r="N551" s="1" t="s">
        <v>5974</v>
      </c>
      <c r="P551" s="1" t="s">
        <v>51</v>
      </c>
      <c r="S551" s="1" t="s">
        <v>5961</v>
      </c>
    </row>
    <row r="552" spans="1:24" x14ac:dyDescent="0.25">
      <c r="A552">
        <v>12</v>
      </c>
      <c r="B552" t="b">
        <f t="shared" si="56"/>
        <v>0</v>
      </c>
      <c r="C552" t="b">
        <f t="shared" si="57"/>
        <v>0</v>
      </c>
      <c r="D552" t="b">
        <f t="shared" si="58"/>
        <v>0</v>
      </c>
      <c r="E552" t="str">
        <f t="shared" si="59"/>
        <v>$L$551:T$564</v>
      </c>
      <c r="F552" t="str" cm="1">
        <f t="array" aca="1" ref="F552" ca="1">IFERROR(IF(B552,INDEX(INDIRECT(E552),ROWS(INDIRECT(E552)),2),""),"")</f>
        <v/>
      </c>
      <c r="G552">
        <f t="shared" ca="1" si="61"/>
        <v>0</v>
      </c>
      <c r="H552" t="str">
        <f t="shared" ca="1" si="62"/>
        <v/>
      </c>
      <c r="J552">
        <f t="shared" si="60"/>
        <v>551</v>
      </c>
      <c r="K552" cm="1">
        <f t="array" ref="K552">INDEX(J552:J791,MATCH(1,INDEX((J552:J791&lt;&gt;"")*(J552:J791&lt;&gt;J552),0),0))</f>
        <v>564</v>
      </c>
      <c r="M552" s="1" t="s">
        <v>5975</v>
      </c>
    </row>
    <row r="553" spans="1:24" x14ac:dyDescent="0.25">
      <c r="A553">
        <v>12</v>
      </c>
      <c r="B553" t="b">
        <f t="shared" si="56"/>
        <v>0</v>
      </c>
      <c r="C553" t="b">
        <f t="shared" si="57"/>
        <v>0</v>
      </c>
      <c r="D553" t="b">
        <f t="shared" si="58"/>
        <v>0</v>
      </c>
      <c r="E553" t="str">
        <f t="shared" si="59"/>
        <v>$L$551:T$564</v>
      </c>
      <c r="F553" t="str" cm="1">
        <f t="array" aca="1" ref="F553" ca="1">IFERROR(IF(B553,INDEX(INDIRECT(E553),ROWS(INDIRECT(E553)),2),""),"")</f>
        <v/>
      </c>
      <c r="G553">
        <f t="shared" ca="1" si="61"/>
        <v>0</v>
      </c>
      <c r="H553" t="str">
        <f t="shared" ca="1" si="62"/>
        <v/>
      </c>
      <c r="J553">
        <f t="shared" si="60"/>
        <v>551</v>
      </c>
      <c r="K553" cm="1">
        <f t="array" ref="K553">INDEX(J553:J791,MATCH(1,INDEX((J553:J791&lt;&gt;"")*(J553:J791&lt;&gt;J553),0),0))</f>
        <v>564</v>
      </c>
      <c r="L553" s="1" t="s">
        <v>5976</v>
      </c>
      <c r="M553" s="1" t="s">
        <v>5977</v>
      </c>
    </row>
    <row r="554" spans="1:24" x14ac:dyDescent="0.25">
      <c r="A554">
        <v>12</v>
      </c>
      <c r="B554" t="b">
        <f t="shared" si="56"/>
        <v>0</v>
      </c>
      <c r="C554" t="b">
        <f t="shared" si="57"/>
        <v>0</v>
      </c>
      <c r="D554" t="b">
        <f t="shared" si="58"/>
        <v>0</v>
      </c>
      <c r="E554" t="str">
        <f t="shared" si="59"/>
        <v>$L$551:T$564</v>
      </c>
      <c r="F554" t="str" cm="1">
        <f t="array" aca="1" ref="F554" ca="1">IFERROR(IF(B554,INDEX(INDIRECT(E554),ROWS(INDIRECT(E554)),2),""),"")</f>
        <v/>
      </c>
      <c r="G554">
        <f t="shared" ca="1" si="61"/>
        <v>0</v>
      </c>
      <c r="H554" t="str">
        <f t="shared" ca="1" si="62"/>
        <v/>
      </c>
      <c r="J554">
        <f t="shared" si="60"/>
        <v>551</v>
      </c>
      <c r="K554" cm="1">
        <f t="array" ref="K554">INDEX(J554:J791,MATCH(1,INDEX((J554:J791&lt;&gt;"")*(J554:J791&lt;&gt;J554),0),0))</f>
        <v>564</v>
      </c>
      <c r="L554" s="1" t="s">
        <v>5976</v>
      </c>
      <c r="M554" s="1" t="s">
        <v>5978</v>
      </c>
      <c r="X554" t="e">
        <v>#N/A</v>
      </c>
    </row>
    <row r="555" spans="1:24" x14ac:dyDescent="0.25">
      <c r="A555">
        <v>12</v>
      </c>
      <c r="B555" t="b">
        <f t="shared" si="56"/>
        <v>0</v>
      </c>
      <c r="C555" t="b">
        <f t="shared" si="57"/>
        <v>0</v>
      </c>
      <c r="D555" t="b">
        <f t="shared" si="58"/>
        <v>0</v>
      </c>
      <c r="E555" t="str">
        <f t="shared" si="59"/>
        <v>$L$551:T$564</v>
      </c>
      <c r="F555" t="str" cm="1">
        <f t="array" aca="1" ref="F555" ca="1">IFERROR(IF(B555,INDEX(INDIRECT(E555),ROWS(INDIRECT(E555)),2),""),"")</f>
        <v/>
      </c>
      <c r="G555">
        <f t="shared" ca="1" si="61"/>
        <v>0</v>
      </c>
      <c r="H555" t="str">
        <f t="shared" ca="1" si="62"/>
        <v/>
      </c>
      <c r="J555">
        <f t="shared" si="60"/>
        <v>551</v>
      </c>
      <c r="K555" cm="1">
        <f t="array" ref="K555">INDEX(J555:J791,MATCH(1,INDEX((J555:J791&lt;&gt;"")*(J555:J791&lt;&gt;J555),0),0))</f>
        <v>564</v>
      </c>
      <c r="L555" s="1" t="s">
        <v>5979</v>
      </c>
      <c r="M555" s="1" t="s">
        <v>5980</v>
      </c>
    </row>
    <row r="556" spans="1:24" x14ac:dyDescent="0.25">
      <c r="A556">
        <v>12</v>
      </c>
      <c r="B556" t="b">
        <f t="shared" si="56"/>
        <v>0</v>
      </c>
      <c r="C556" t="b">
        <f t="shared" si="57"/>
        <v>0</v>
      </c>
      <c r="D556" t="b">
        <f t="shared" si="58"/>
        <v>0</v>
      </c>
      <c r="E556" t="str">
        <f t="shared" si="59"/>
        <v>$L$551:T$564</v>
      </c>
      <c r="F556" t="str" cm="1">
        <f t="array" aca="1" ref="F556" ca="1">IFERROR(IF(B556,INDEX(INDIRECT(E556),ROWS(INDIRECT(E556)),2),""),"")</f>
        <v/>
      </c>
      <c r="G556">
        <f t="shared" ca="1" si="61"/>
        <v>0</v>
      </c>
      <c r="H556" t="str">
        <f t="shared" ca="1" si="62"/>
        <v/>
      </c>
      <c r="J556">
        <f t="shared" si="60"/>
        <v>551</v>
      </c>
      <c r="K556" cm="1">
        <f t="array" ref="K556">INDEX(J556:J791,MATCH(1,INDEX((J556:J791&lt;&gt;"")*(J556:J791&lt;&gt;J556),0),0))</f>
        <v>564</v>
      </c>
      <c r="L556" s="1" t="s">
        <v>5981</v>
      </c>
      <c r="M556" s="1" t="s">
        <v>5982</v>
      </c>
      <c r="P556" s="1" t="s">
        <v>5983</v>
      </c>
    </row>
    <row r="557" spans="1:24" x14ac:dyDescent="0.25">
      <c r="A557">
        <v>12</v>
      </c>
      <c r="B557" t="b">
        <f t="shared" si="56"/>
        <v>0</v>
      </c>
      <c r="C557" t="b">
        <f t="shared" si="57"/>
        <v>0</v>
      </c>
      <c r="D557" t="b">
        <f t="shared" si="58"/>
        <v>0</v>
      </c>
      <c r="E557" t="str">
        <f t="shared" si="59"/>
        <v>$L$551:T$564</v>
      </c>
      <c r="F557" t="str" cm="1">
        <f t="array" aca="1" ref="F557" ca="1">IFERROR(IF(B557,INDEX(INDIRECT(E557),ROWS(INDIRECT(E557)),2),""),"")</f>
        <v/>
      </c>
      <c r="G557">
        <f t="shared" ca="1" si="61"/>
        <v>0</v>
      </c>
      <c r="H557" t="str">
        <f t="shared" ca="1" si="62"/>
        <v/>
      </c>
      <c r="J557">
        <f t="shared" si="60"/>
        <v>551</v>
      </c>
      <c r="K557" cm="1">
        <f t="array" ref="K557">INDEX(J557:J791,MATCH(1,INDEX((J557:J791&lt;&gt;"")*(J557:J791&lt;&gt;J557),0),0))</f>
        <v>564</v>
      </c>
      <c r="L557" s="1" t="s">
        <v>5981</v>
      </c>
      <c r="M557" s="1" t="s">
        <v>5984</v>
      </c>
    </row>
    <row r="558" spans="1:24" x14ac:dyDescent="0.25">
      <c r="A558">
        <v>12</v>
      </c>
      <c r="B558" t="b">
        <f t="shared" si="56"/>
        <v>0</v>
      </c>
      <c r="C558" t="b">
        <f t="shared" si="57"/>
        <v>0</v>
      </c>
      <c r="D558" t="b">
        <f t="shared" si="58"/>
        <v>0</v>
      </c>
      <c r="E558" t="str">
        <f t="shared" si="59"/>
        <v>$L$551:T$564</v>
      </c>
      <c r="F558" t="str" cm="1">
        <f t="array" aca="1" ref="F558" ca="1">IFERROR(IF(B558,INDEX(INDIRECT(E558),ROWS(INDIRECT(E558)),2),""),"")</f>
        <v/>
      </c>
      <c r="G558">
        <f t="shared" ca="1" si="61"/>
        <v>0</v>
      </c>
      <c r="H558" t="str">
        <f t="shared" ca="1" si="62"/>
        <v/>
      </c>
      <c r="J558">
        <f t="shared" si="60"/>
        <v>551</v>
      </c>
      <c r="K558" cm="1">
        <f t="array" ref="K558">INDEX(J558:J791,MATCH(1,INDEX((J558:J791&lt;&gt;"")*(J558:J791&lt;&gt;J558),0),0))</f>
        <v>564</v>
      </c>
      <c r="L558" s="1" t="s">
        <v>5981</v>
      </c>
      <c r="M558" s="1" t="s">
        <v>5985</v>
      </c>
    </row>
    <row r="559" spans="1:24" x14ac:dyDescent="0.25">
      <c r="A559">
        <v>12</v>
      </c>
      <c r="B559" t="b">
        <f t="shared" si="56"/>
        <v>0</v>
      </c>
      <c r="C559" t="b">
        <f t="shared" si="57"/>
        <v>0</v>
      </c>
      <c r="D559" t="b">
        <f t="shared" si="58"/>
        <v>0</v>
      </c>
      <c r="E559" t="str">
        <f t="shared" si="59"/>
        <v>$L$551:T$564</v>
      </c>
      <c r="F559" t="str" cm="1">
        <f t="array" aca="1" ref="F559" ca="1">IFERROR(IF(B559,INDEX(INDIRECT(E559),ROWS(INDIRECT(E559)),2),""),"")</f>
        <v/>
      </c>
      <c r="G559">
        <f t="shared" ca="1" si="61"/>
        <v>0</v>
      </c>
      <c r="H559" t="str">
        <f t="shared" ca="1" si="62"/>
        <v/>
      </c>
      <c r="J559">
        <f t="shared" si="60"/>
        <v>551</v>
      </c>
      <c r="K559" cm="1">
        <f t="array" ref="K559">INDEX(J559:J791,MATCH(1,INDEX((J559:J791&lt;&gt;"")*(J559:J791&lt;&gt;J559),0),0))</f>
        <v>564</v>
      </c>
      <c r="L559" s="1" t="s">
        <v>5981</v>
      </c>
      <c r="M559" s="1" t="s">
        <v>5986</v>
      </c>
    </row>
    <row r="560" spans="1:24" x14ac:dyDescent="0.25">
      <c r="A560">
        <v>12</v>
      </c>
      <c r="B560" t="b">
        <f t="shared" si="56"/>
        <v>0</v>
      </c>
      <c r="C560" t="b">
        <f t="shared" si="57"/>
        <v>0</v>
      </c>
      <c r="D560" t="b">
        <f t="shared" si="58"/>
        <v>0</v>
      </c>
      <c r="E560" t="str">
        <f t="shared" si="59"/>
        <v>$L$551:T$564</v>
      </c>
      <c r="F560" t="str" cm="1">
        <f t="array" aca="1" ref="F560" ca="1">IFERROR(IF(B560,INDEX(INDIRECT(E560),ROWS(INDIRECT(E560)),2),""),"")</f>
        <v/>
      </c>
      <c r="G560">
        <f t="shared" ca="1" si="61"/>
        <v>0</v>
      </c>
      <c r="H560" t="str">
        <f t="shared" ca="1" si="62"/>
        <v/>
      </c>
      <c r="J560">
        <f t="shared" si="60"/>
        <v>551</v>
      </c>
      <c r="K560" cm="1">
        <f t="array" ref="K560">INDEX(J560:J791,MATCH(1,INDEX((J560:J791&lt;&gt;"")*(J560:J791&lt;&gt;J560),0),0))</f>
        <v>564</v>
      </c>
      <c r="L560" s="1" t="s">
        <v>5987</v>
      </c>
      <c r="M560" s="1" t="s">
        <v>5988</v>
      </c>
    </row>
    <row r="561" spans="1:24" x14ac:dyDescent="0.25">
      <c r="A561">
        <v>12</v>
      </c>
      <c r="B561" t="b">
        <f t="shared" si="56"/>
        <v>0</v>
      </c>
      <c r="C561" t="b">
        <f t="shared" si="57"/>
        <v>0</v>
      </c>
      <c r="D561" t="b">
        <f t="shared" si="58"/>
        <v>0</v>
      </c>
      <c r="E561" t="str">
        <f t="shared" si="59"/>
        <v>$L$551:T$564</v>
      </c>
      <c r="F561" t="str" cm="1">
        <f t="array" aca="1" ref="F561" ca="1">IFERROR(IF(B561,INDEX(INDIRECT(E561),ROWS(INDIRECT(E561)),2),""),"")</f>
        <v/>
      </c>
      <c r="G561">
        <f t="shared" ca="1" si="61"/>
        <v>0</v>
      </c>
      <c r="H561" t="str">
        <f t="shared" ca="1" si="62"/>
        <v/>
      </c>
      <c r="J561">
        <f t="shared" si="60"/>
        <v>551</v>
      </c>
      <c r="K561" cm="1">
        <f t="array" ref="K561">INDEX(J561:J791,MATCH(1,INDEX((J561:J791&lt;&gt;"")*(J561:J791&lt;&gt;J561),0),0))</f>
        <v>564</v>
      </c>
      <c r="L561" s="1" t="s">
        <v>5989</v>
      </c>
      <c r="M561" s="1" t="s">
        <v>5990</v>
      </c>
    </row>
    <row r="562" spans="1:24" x14ac:dyDescent="0.25">
      <c r="A562">
        <v>12</v>
      </c>
      <c r="B562" t="b">
        <f t="shared" si="56"/>
        <v>0</v>
      </c>
      <c r="C562" t="b">
        <f t="shared" si="57"/>
        <v>0</v>
      </c>
      <c r="D562" t="b">
        <f t="shared" si="58"/>
        <v>0</v>
      </c>
      <c r="E562" t="str">
        <f t="shared" si="59"/>
        <v>$L$551:T$564</v>
      </c>
      <c r="F562" t="str" cm="1">
        <f t="array" aca="1" ref="F562" ca="1">IFERROR(IF(B562,INDEX(INDIRECT(E562),ROWS(INDIRECT(E562)),2),""),"")</f>
        <v/>
      </c>
      <c r="G562">
        <f t="shared" ca="1" si="61"/>
        <v>0</v>
      </c>
      <c r="H562" t="str">
        <f t="shared" ca="1" si="62"/>
        <v/>
      </c>
      <c r="J562">
        <f t="shared" si="60"/>
        <v>551</v>
      </c>
      <c r="K562" cm="1">
        <f t="array" ref="K562">INDEX(J562:J791,MATCH(1,INDEX((J562:J791&lt;&gt;"")*(J562:J791&lt;&gt;J562),0),0))</f>
        <v>564</v>
      </c>
      <c r="L562" s="1" t="s">
        <v>5544</v>
      </c>
      <c r="O562" s="1" t="s">
        <v>306</v>
      </c>
    </row>
    <row r="563" spans="1:24" x14ac:dyDescent="0.25">
      <c r="A563">
        <v>12</v>
      </c>
      <c r="B563" t="b">
        <f t="shared" si="56"/>
        <v>0</v>
      </c>
      <c r="C563" t="b">
        <f t="shared" si="57"/>
        <v>1</v>
      </c>
      <c r="D563" t="b">
        <f t="shared" si="58"/>
        <v>0</v>
      </c>
      <c r="E563" t="str">
        <f t="shared" si="59"/>
        <v>$L$551:T$564</v>
      </c>
      <c r="F563" t="str" cm="1">
        <f t="array" aca="1" ref="F563" ca="1">IFERROR(IF(B563,INDEX(INDIRECT(E563),ROWS(INDIRECT(E563)),2),""),"")</f>
        <v/>
      </c>
      <c r="G563">
        <f t="shared" ca="1" si="61"/>
        <v>0</v>
      </c>
      <c r="H563" t="str">
        <f t="shared" ca="1" si="62"/>
        <v/>
      </c>
      <c r="J563">
        <f t="shared" si="60"/>
        <v>551</v>
      </c>
      <c r="K563" cm="1">
        <f t="array" ref="K563">INDEX(J563:J791,MATCH(1,INDEX((J563:J791&lt;&gt;"")*(J563:J791&lt;&gt;J563),0),0))</f>
        <v>564</v>
      </c>
      <c r="M563" s="1" t="s">
        <v>26</v>
      </c>
      <c r="N563" s="1" t="s">
        <v>27</v>
      </c>
    </row>
    <row r="564" spans="1:24" x14ac:dyDescent="0.25">
      <c r="A564">
        <v>12</v>
      </c>
      <c r="B564" t="b">
        <f t="shared" si="56"/>
        <v>1</v>
      </c>
      <c r="C564" t="b">
        <f t="shared" si="57"/>
        <v>0</v>
      </c>
      <c r="D564" t="b">
        <f t="shared" si="58"/>
        <v>0</v>
      </c>
      <c r="E564" t="str">
        <f t="shared" si="59"/>
        <v>$L$564:T$573</v>
      </c>
      <c r="F564" t="str" cm="1">
        <f t="array" aca="1" ref="F564" ca="1">IFERROR(IF(B564,INDEX(INDIRECT(E564),ROWS(INDIRECT(E564)),2),""),"")</f>
        <v xml:space="preserve">IAI 1125 Astra </v>
      </c>
      <c r="G564" t="str">
        <f t="shared" ca="1" si="61"/>
        <v>rg 01/8/13 CSC Trust Co. of Delaware Trustee Wilmington DE</v>
      </c>
      <c r="H564" t="str">
        <f t="shared" ca="1" si="62"/>
        <v/>
      </c>
      <c r="J564">
        <f t="shared" si="60"/>
        <v>564</v>
      </c>
      <c r="K564" cm="1">
        <f t="array" ref="K564">INDEX(J564:J791,MATCH(1,INDEX((J564:J791&lt;&gt;"")*(J564:J791&lt;&gt;J564),0),0))</f>
        <v>573</v>
      </c>
      <c r="L564" s="1" t="s">
        <v>5991</v>
      </c>
      <c r="M564" s="1" t="s">
        <v>5864</v>
      </c>
      <c r="N564" s="1" t="s">
        <v>5992</v>
      </c>
      <c r="P564" s="1" t="s">
        <v>5586</v>
      </c>
      <c r="S564" s="1" t="s">
        <v>5884</v>
      </c>
    </row>
    <row r="565" spans="1:24" x14ac:dyDescent="0.25">
      <c r="A565">
        <v>12</v>
      </c>
      <c r="B565" t="b">
        <f t="shared" si="56"/>
        <v>0</v>
      </c>
      <c r="C565" t="b">
        <f t="shared" si="57"/>
        <v>0</v>
      </c>
      <c r="D565" t="b">
        <f t="shared" si="58"/>
        <v>0</v>
      </c>
      <c r="E565" t="str">
        <f t="shared" si="59"/>
        <v>$L$564:T$573</v>
      </c>
      <c r="F565" t="str" cm="1">
        <f t="array" aca="1" ref="F565" ca="1">IFERROR(IF(B565,INDEX(INDIRECT(E565),ROWS(INDIRECT(E565)),2),""),"")</f>
        <v/>
      </c>
      <c r="G565" t="str">
        <f t="shared" ca="1" si="61"/>
        <v>rg 01/8/13 CSC Trust Co. of Delaware Trustee Wilmington DE</v>
      </c>
      <c r="H565" t="str">
        <f t="shared" ca="1" si="62"/>
        <v/>
      </c>
      <c r="J565">
        <f t="shared" si="60"/>
        <v>564</v>
      </c>
      <c r="K565" cm="1">
        <f t="array" ref="K565">INDEX(J565:J791,MATCH(1,INDEX((J565:J791&lt;&gt;"")*(J565:J791&lt;&gt;J565),0),0))</f>
        <v>573</v>
      </c>
      <c r="L565" s="1" t="s">
        <v>5993</v>
      </c>
      <c r="M565" s="1" t="s">
        <v>3319</v>
      </c>
    </row>
    <row r="566" spans="1:24" x14ac:dyDescent="0.25">
      <c r="A566">
        <v>12</v>
      </c>
      <c r="B566" t="b">
        <f t="shared" si="56"/>
        <v>0</v>
      </c>
      <c r="C566" t="b">
        <f t="shared" si="57"/>
        <v>0</v>
      </c>
      <c r="D566" t="b">
        <f t="shared" si="58"/>
        <v>0</v>
      </c>
      <c r="E566" t="str">
        <f t="shared" si="59"/>
        <v>$L$564:T$573</v>
      </c>
      <c r="F566" t="str" cm="1">
        <f t="array" aca="1" ref="F566" ca="1">IFERROR(IF(B566,INDEX(INDIRECT(E566),ROWS(INDIRECT(E566)),2),""),"")</f>
        <v/>
      </c>
      <c r="G566" t="str">
        <f t="shared" ca="1" si="61"/>
        <v>rg 01/8/13 CSC Trust Co. of Delaware Trustee Wilmington DE</v>
      </c>
      <c r="H566" t="str">
        <f t="shared" ca="1" si="62"/>
        <v/>
      </c>
      <c r="J566">
        <f t="shared" si="60"/>
        <v>564</v>
      </c>
      <c r="K566" cm="1">
        <f t="array" ref="K566">INDEX(J566:J791,MATCH(1,INDEX((J566:J791&lt;&gt;"")*(J566:J791&lt;&gt;J566),0),0))</f>
        <v>573</v>
      </c>
      <c r="L566" s="1" t="s">
        <v>5991</v>
      </c>
      <c r="M566" s="1" t="s">
        <v>5994</v>
      </c>
      <c r="X566" t="e">
        <v>#N/A</v>
      </c>
    </row>
    <row r="567" spans="1:24" x14ac:dyDescent="0.25">
      <c r="A567">
        <v>12</v>
      </c>
      <c r="B567" t="b">
        <f t="shared" si="56"/>
        <v>0</v>
      </c>
      <c r="C567" t="b">
        <f t="shared" si="57"/>
        <v>0</v>
      </c>
      <c r="D567" t="b">
        <f t="shared" si="58"/>
        <v>0</v>
      </c>
      <c r="E567" t="str">
        <f t="shared" si="59"/>
        <v>$L$564:T$573</v>
      </c>
      <c r="F567" t="str" cm="1">
        <f t="array" aca="1" ref="F567" ca="1">IFERROR(IF(B567,INDEX(INDIRECT(E567),ROWS(INDIRECT(E567)),2),""),"")</f>
        <v/>
      </c>
      <c r="G567" t="str">
        <f t="shared" ca="1" si="61"/>
        <v>rg 01/8/13 CSC Trust Co. of Delaware Trustee Wilmington DE</v>
      </c>
      <c r="H567" t="str">
        <f t="shared" ca="1" si="62"/>
        <v/>
      </c>
      <c r="J567">
        <f t="shared" si="60"/>
        <v>564</v>
      </c>
      <c r="K567" cm="1">
        <f t="array" ref="K567">INDEX(J567:J791,MATCH(1,INDEX((J567:J791&lt;&gt;"")*(J567:J791&lt;&gt;J567),0),0))</f>
        <v>573</v>
      </c>
      <c r="L567" s="1" t="s">
        <v>5991</v>
      </c>
      <c r="M567" s="1" t="s">
        <v>5995</v>
      </c>
    </row>
    <row r="568" spans="1:24" x14ac:dyDescent="0.25">
      <c r="A568">
        <v>12</v>
      </c>
      <c r="B568" t="b">
        <f t="shared" si="56"/>
        <v>0</v>
      </c>
      <c r="C568" t="b">
        <f t="shared" si="57"/>
        <v>0</v>
      </c>
      <c r="D568" t="b">
        <f t="shared" si="58"/>
        <v>0</v>
      </c>
      <c r="E568" t="str">
        <f t="shared" si="59"/>
        <v>$L$564:T$573</v>
      </c>
      <c r="F568" t="str" cm="1">
        <f t="array" aca="1" ref="F568" ca="1">IFERROR(IF(B568,INDEX(INDIRECT(E568),ROWS(INDIRECT(E568)),2),""),"")</f>
        <v/>
      </c>
      <c r="G568" t="str">
        <f t="shared" ca="1" si="61"/>
        <v>rg 01/8/13 CSC Trust Co. of Delaware Trustee Wilmington DE</v>
      </c>
      <c r="H568" t="str">
        <f t="shared" ca="1" si="62"/>
        <v/>
      </c>
      <c r="J568">
        <f t="shared" si="60"/>
        <v>564</v>
      </c>
      <c r="K568" cm="1">
        <f t="array" ref="K568">INDEX(J568:J791,MATCH(1,INDEX((J568:J791&lt;&gt;"")*(J568:J791&lt;&gt;J568),0),0))</f>
        <v>573</v>
      </c>
      <c r="L568" s="1" t="s">
        <v>5996</v>
      </c>
      <c r="M568" s="1" t="s">
        <v>5997</v>
      </c>
      <c r="O568" s="1" t="s">
        <v>5890</v>
      </c>
    </row>
    <row r="569" spans="1:24" x14ac:dyDescent="0.25">
      <c r="A569">
        <v>12</v>
      </c>
      <c r="B569" t="b">
        <f t="shared" si="56"/>
        <v>0</v>
      </c>
      <c r="C569" t="b">
        <f t="shared" si="57"/>
        <v>0</v>
      </c>
      <c r="D569" t="b">
        <f t="shared" si="58"/>
        <v>0</v>
      </c>
      <c r="E569" t="str">
        <f t="shared" si="59"/>
        <v>$L$564:T$573</v>
      </c>
      <c r="F569" t="str" cm="1">
        <f t="array" aca="1" ref="F569" ca="1">IFERROR(IF(B569,INDEX(INDIRECT(E569),ROWS(INDIRECT(E569)),2),""),"")</f>
        <v/>
      </c>
      <c r="G569" t="str">
        <f t="shared" ca="1" si="61"/>
        <v>rg 01/8/13 CSC Trust Co. of Delaware Trustee Wilmington DE</v>
      </c>
      <c r="H569" t="str">
        <f t="shared" ca="1" si="62"/>
        <v/>
      </c>
      <c r="J569">
        <f t="shared" si="60"/>
        <v>564</v>
      </c>
      <c r="K569" cm="1">
        <f t="array" ref="K569">INDEX(J569:J791,MATCH(1,INDEX((J569:J791&lt;&gt;"")*(J569:J791&lt;&gt;J569),0),0))</f>
        <v>573</v>
      </c>
      <c r="L569" s="1" t="s">
        <v>5991</v>
      </c>
      <c r="M569" s="1" t="s">
        <v>5998</v>
      </c>
    </row>
    <row r="570" spans="1:24" x14ac:dyDescent="0.25">
      <c r="A570">
        <v>12</v>
      </c>
      <c r="B570" t="b">
        <f t="shared" si="56"/>
        <v>0</v>
      </c>
      <c r="C570" t="b">
        <f t="shared" si="57"/>
        <v>0</v>
      </c>
      <c r="D570" t="b">
        <f t="shared" si="58"/>
        <v>0</v>
      </c>
      <c r="E570" t="str">
        <f t="shared" si="59"/>
        <v>$L$564:T$573</v>
      </c>
      <c r="F570" t="str" cm="1">
        <f t="array" aca="1" ref="F570" ca="1">IFERROR(IF(B570,INDEX(INDIRECT(E570),ROWS(INDIRECT(E570)),2),""),"")</f>
        <v/>
      </c>
      <c r="G570" t="str">
        <f t="shared" ca="1" si="61"/>
        <v>rg 01/8/13 CSC Trust Co. of Delaware Trustee Wilmington DE</v>
      </c>
      <c r="H570" t="str">
        <f t="shared" ca="1" si="62"/>
        <v/>
      </c>
      <c r="J570">
        <f t="shared" si="60"/>
        <v>564</v>
      </c>
      <c r="K570" cm="1">
        <f t="array" ref="K570">INDEX(J570:J791,MATCH(1,INDEX((J570:J791&lt;&gt;"")*(J570:J791&lt;&gt;J570),0),0))</f>
        <v>573</v>
      </c>
      <c r="L570" s="1" t="s">
        <v>5991</v>
      </c>
      <c r="M570" s="1" t="s">
        <v>5999</v>
      </c>
    </row>
    <row r="571" spans="1:24" x14ac:dyDescent="0.25">
      <c r="A571">
        <v>12</v>
      </c>
      <c r="B571" t="b">
        <f t="shared" si="56"/>
        <v>0</v>
      </c>
      <c r="C571" t="b">
        <f t="shared" si="57"/>
        <v>0</v>
      </c>
      <c r="D571" t="b">
        <f t="shared" si="58"/>
        <v>0</v>
      </c>
      <c r="E571" t="str">
        <f t="shared" si="59"/>
        <v>$L$564:T$573</v>
      </c>
      <c r="F571" t="str" cm="1">
        <f t="array" aca="1" ref="F571" ca="1">IFERROR(IF(B571,INDEX(INDIRECT(E571),ROWS(INDIRECT(E571)),2),""),"")</f>
        <v/>
      </c>
      <c r="G571" t="str">
        <f t="shared" ca="1" si="61"/>
        <v>rg 01/8/13 CSC Trust Co. of Delaware Trustee Wilmington DE</v>
      </c>
      <c r="H571" t="str">
        <f t="shared" ca="1" si="62"/>
        <v/>
      </c>
      <c r="J571">
        <f t="shared" si="60"/>
        <v>564</v>
      </c>
      <c r="K571" cm="1">
        <f t="array" ref="K571">INDEX(J571:J791,MATCH(1,INDEX((J571:J791&lt;&gt;"")*(J571:J791&lt;&gt;J571),0),0))</f>
        <v>573</v>
      </c>
      <c r="L571" s="1" t="s">
        <v>6000</v>
      </c>
    </row>
    <row r="572" spans="1:24" x14ac:dyDescent="0.25">
      <c r="A572">
        <v>12</v>
      </c>
      <c r="B572" t="b">
        <f t="shared" si="56"/>
        <v>0</v>
      </c>
      <c r="C572" t="b">
        <f t="shared" si="57"/>
        <v>1</v>
      </c>
      <c r="D572" t="b">
        <f t="shared" si="58"/>
        <v>0</v>
      </c>
      <c r="E572" t="str">
        <f t="shared" si="59"/>
        <v>$L$564:T$573</v>
      </c>
      <c r="F572" t="str" cm="1">
        <f t="array" aca="1" ref="F572" ca="1">IFERROR(IF(B572,INDEX(INDIRECT(E572),ROWS(INDIRECT(E572)),2),""),"")</f>
        <v/>
      </c>
      <c r="G572" t="str">
        <f t="shared" ca="1" si="61"/>
        <v>rg 01/8/13 CSC Trust Co. of Delaware Trustee Wilmington DE</v>
      </c>
      <c r="H572" t="str">
        <f t="shared" ca="1" si="62"/>
        <v/>
      </c>
      <c r="J572">
        <f t="shared" si="60"/>
        <v>564</v>
      </c>
      <c r="K572" cm="1">
        <f t="array" ref="K572">INDEX(J572:J791,MATCH(1,INDEX((J572:J791&lt;&gt;"")*(J572:J791&lt;&gt;J572),0),0))</f>
        <v>573</v>
      </c>
      <c r="M572" s="1" t="s">
        <v>26</v>
      </c>
      <c r="N572" s="1" t="s">
        <v>27</v>
      </c>
    </row>
    <row r="573" spans="1:24" x14ac:dyDescent="0.25">
      <c r="A573">
        <v>12</v>
      </c>
      <c r="B573" t="b">
        <f t="shared" si="56"/>
        <v>1</v>
      </c>
      <c r="C573" t="b">
        <f t="shared" si="57"/>
        <v>0</v>
      </c>
      <c r="D573" t="b">
        <f t="shared" si="58"/>
        <v>0</v>
      </c>
      <c r="E573" t="str">
        <f t="shared" si="59"/>
        <v>$L$573:T$577</v>
      </c>
      <c r="F573" t="str" cm="1">
        <f t="array" aca="1" ref="F573" ca="1">IFERROR(IF(B573,INDEX(INDIRECT(E573),ROWS(INDIRECT(E573)),2),""),"")</f>
        <v xml:space="preserve">IAI 1125 Astra </v>
      </c>
      <c r="G573" t="str">
        <f t="shared" ca="1" si="61"/>
        <v>Gateway 2000 Stores Inc, rg 5/30/02 Mesh Inc, La Jolla CA</v>
      </c>
      <c r="H573" t="str">
        <f t="shared" ca="1" si="62"/>
        <v/>
      </c>
      <c r="J573">
        <f t="shared" si="60"/>
        <v>573</v>
      </c>
      <c r="K573" cm="1">
        <f t="array" ref="K573">INDEX(J573:J791,MATCH(1,INDEX((J573:J791&lt;&gt;"")*(J573:J791&lt;&gt;J573),0),0))</f>
        <v>577</v>
      </c>
      <c r="L573" s="1" t="s">
        <v>6001</v>
      </c>
      <c r="M573" s="1" t="s">
        <v>5278</v>
      </c>
      <c r="N573" s="1" t="s">
        <v>6002</v>
      </c>
      <c r="P573" s="1" t="s">
        <v>51</v>
      </c>
      <c r="S573" s="1" t="s">
        <v>5961</v>
      </c>
      <c r="T573" s="1" t="s">
        <v>6003</v>
      </c>
      <c r="X573" t="e">
        <v>#N/A</v>
      </c>
    </row>
    <row r="574" spans="1:24" x14ac:dyDescent="0.25">
      <c r="A574">
        <v>12</v>
      </c>
      <c r="B574" t="b">
        <f t="shared" si="56"/>
        <v>0</v>
      </c>
      <c r="C574" t="b">
        <f t="shared" si="57"/>
        <v>0</v>
      </c>
      <c r="D574" t="b">
        <f t="shared" si="58"/>
        <v>0</v>
      </c>
      <c r="E574" t="str">
        <f t="shared" si="59"/>
        <v>$L$573:T$577</v>
      </c>
      <c r="F574" t="str" cm="1">
        <f t="array" aca="1" ref="F574" ca="1">IFERROR(IF(B574,INDEX(INDIRECT(E574),ROWS(INDIRECT(E574)),2),""),"")</f>
        <v/>
      </c>
      <c r="G574" t="str">
        <f t="shared" ca="1" si="61"/>
        <v>Gateway 2000 Stores Inc, rg 5/30/02 Mesh Inc, La Jolla CA</v>
      </c>
      <c r="H574" t="str">
        <f t="shared" ca="1" si="62"/>
        <v/>
      </c>
      <c r="J574">
        <f t="shared" si="60"/>
        <v>573</v>
      </c>
      <c r="K574" cm="1">
        <f t="array" ref="K574">INDEX(J574:J791,MATCH(1,INDEX((J574:J791&lt;&gt;"")*(J574:J791&lt;&gt;J574),0),0))</f>
        <v>577</v>
      </c>
      <c r="L574" s="1" t="s">
        <v>6004</v>
      </c>
    </row>
    <row r="575" spans="1:24" x14ac:dyDescent="0.25">
      <c r="A575">
        <v>12</v>
      </c>
      <c r="B575" t="b">
        <f t="shared" si="56"/>
        <v>0</v>
      </c>
      <c r="C575" t="b">
        <f t="shared" si="57"/>
        <v>0</v>
      </c>
      <c r="D575" t="b">
        <f t="shared" si="58"/>
        <v>0</v>
      </c>
      <c r="E575" t="str">
        <f t="shared" si="59"/>
        <v>$L$573:T$577</v>
      </c>
      <c r="F575" t="str" cm="1">
        <f t="array" aca="1" ref="F575" ca="1">IFERROR(IF(B575,INDEX(INDIRECT(E575),ROWS(INDIRECT(E575)),2),""),"")</f>
        <v/>
      </c>
      <c r="G575" t="str">
        <f t="shared" ca="1" si="61"/>
        <v>Gateway 2000 Stores Inc, rg 5/30/02 Mesh Inc, La Jolla CA</v>
      </c>
      <c r="H575" t="str">
        <f t="shared" ca="1" si="62"/>
        <v/>
      </c>
      <c r="J575">
        <f t="shared" si="60"/>
        <v>573</v>
      </c>
      <c r="K575" cm="1">
        <f t="array" ref="K575">INDEX(J575:J791,MATCH(1,INDEX((J575:J791&lt;&gt;"")*(J575:J791&lt;&gt;J575),0),0))</f>
        <v>577</v>
      </c>
      <c r="L575" s="1" t="s">
        <v>5860</v>
      </c>
    </row>
    <row r="576" spans="1:24" x14ac:dyDescent="0.25">
      <c r="A576">
        <v>12</v>
      </c>
      <c r="B576" t="b">
        <f t="shared" si="56"/>
        <v>0</v>
      </c>
      <c r="C576" t="b">
        <f t="shared" si="57"/>
        <v>1</v>
      </c>
      <c r="D576" t="b">
        <f t="shared" si="58"/>
        <v>0</v>
      </c>
      <c r="E576" t="str">
        <f t="shared" si="59"/>
        <v>$L$573:T$577</v>
      </c>
      <c r="F576" t="str" cm="1">
        <f t="array" aca="1" ref="F576" ca="1">IFERROR(IF(B576,INDEX(INDIRECT(E576),ROWS(INDIRECT(E576)),2),""),"")</f>
        <v/>
      </c>
      <c r="G576" t="str">
        <f t="shared" ca="1" si="61"/>
        <v>Gateway 2000 Stores Inc, rg 5/30/02 Mesh Inc, La Jolla CA</v>
      </c>
      <c r="H576" t="str">
        <f t="shared" ca="1" si="62"/>
        <v/>
      </c>
      <c r="J576">
        <f t="shared" si="60"/>
        <v>573</v>
      </c>
      <c r="K576" cm="1">
        <f t="array" ref="K576">INDEX(J576:J791,MATCH(1,INDEX((J576:J791&lt;&gt;"")*(J576:J791&lt;&gt;J576),0),0))</f>
        <v>577</v>
      </c>
      <c r="M576" s="1" t="s">
        <v>26</v>
      </c>
      <c r="N576" s="1" t="s">
        <v>27</v>
      </c>
    </row>
    <row r="577" spans="1:24" x14ac:dyDescent="0.25">
      <c r="A577">
        <v>12</v>
      </c>
      <c r="B577" t="b">
        <f t="shared" si="56"/>
        <v>1</v>
      </c>
      <c r="C577" t="b">
        <f t="shared" si="57"/>
        <v>0</v>
      </c>
      <c r="D577" t="b">
        <f t="shared" si="58"/>
        <v>0</v>
      </c>
      <c r="E577" t="str">
        <f t="shared" si="59"/>
        <v>$L$577:T$584</v>
      </c>
      <c r="F577" t="str" cm="1">
        <f t="array" aca="1" ref="F577" ca="1">IFERROR(IF(B577,INDEX(INDIRECT(E577),ROWS(INDIRECT(E577)),2),""),"")</f>
        <v xml:space="preserve">IAI 1125 Astra SP </v>
      </c>
      <c r="G577" t="str">
        <f t="shared" ca="1" si="61"/>
        <v>rg 12/20/05 GLP Aviation Inc, rq N149LP auth 03/31/06</v>
      </c>
      <c r="H577" t="str">
        <f t="shared" ca="1" si="62"/>
        <v/>
      </c>
      <c r="J577">
        <f t="shared" si="60"/>
        <v>577</v>
      </c>
      <c r="K577" cm="1">
        <f t="array" ref="K577">INDEX(J577:J791,MATCH(1,INDEX((J577:J791&lt;&gt;"")*(J577:J791&lt;&gt;J577),0),0))</f>
        <v>584</v>
      </c>
      <c r="L577" s="1" t="s">
        <v>6005</v>
      </c>
      <c r="M577" s="1" t="s">
        <v>5278</v>
      </c>
      <c r="N577" s="1" t="s">
        <v>6006</v>
      </c>
      <c r="P577" s="1" t="s">
        <v>51</v>
      </c>
      <c r="S577" s="1" t="s">
        <v>5961</v>
      </c>
      <c r="X577" t="e">
        <v>#N/A</v>
      </c>
    </row>
    <row r="578" spans="1:24" x14ac:dyDescent="0.25">
      <c r="A578">
        <v>12</v>
      </c>
      <c r="B578" t="b">
        <f t="shared" si="56"/>
        <v>0</v>
      </c>
      <c r="C578" t="b">
        <f t="shared" si="57"/>
        <v>0</v>
      </c>
      <c r="D578" t="b">
        <f t="shared" si="58"/>
        <v>0</v>
      </c>
      <c r="E578" t="str">
        <f t="shared" si="59"/>
        <v>$L$577:T$584</v>
      </c>
      <c r="F578" t="str" cm="1">
        <f t="array" aca="1" ref="F578" ca="1">IFERROR(IF(B578,INDEX(INDIRECT(E578),ROWS(INDIRECT(E578)),2),""),"")</f>
        <v/>
      </c>
      <c r="G578" t="str">
        <f t="shared" ca="1" si="61"/>
        <v>rg 12/20/05 GLP Aviation Inc, rq N149LP auth 03/31/06</v>
      </c>
      <c r="H578" t="str">
        <f t="shared" ca="1" si="62"/>
        <v/>
      </c>
      <c r="J578">
        <f t="shared" si="60"/>
        <v>577</v>
      </c>
      <c r="K578" cm="1">
        <f t="array" ref="K578">INDEX(J578:J791,MATCH(1,INDEX((J578:J791&lt;&gt;"")*(J578:J791&lt;&gt;J578),0),0))</f>
        <v>584</v>
      </c>
      <c r="L578" s="1" t="s">
        <v>6007</v>
      </c>
    </row>
    <row r="579" spans="1:24" x14ac:dyDescent="0.25">
      <c r="A579">
        <v>12</v>
      </c>
      <c r="B579" t="b">
        <f t="shared" ref="B579:B642" si="63">AND(E579&lt;&gt;E578,LEFT(L579,LEN("registry("))&lt;&gt;"registry(")</f>
        <v>0</v>
      </c>
      <c r="C579" t="b">
        <f t="shared" ref="C579:C642" si="64">NOT(LEN(N579)=LEN(SUBSTITUTE(N579,"comment - update","")))</f>
        <v>0</v>
      </c>
      <c r="D579" t="b">
        <f t="shared" ref="D579:D642" si="65">NOT(LEN(L579)=LEN(SUBSTITUTE(L579,"modeS(24bit)","")))</f>
        <v>0</v>
      </c>
      <c r="E579" t="str">
        <f t="shared" ref="E579:E642" si="66">"$"&amp;SUBSTITUTE(ADDRESS(1,COLUMN($L$1),4),1,"")&amp;"$"&amp;J579&amp;":"&amp;SUBSTITUTE(ADDRESS(1,COLUMN($T$1),4),1,"")&amp;"$"&amp;K579</f>
        <v>$L$577:T$584</v>
      </c>
      <c r="F579" t="str" cm="1">
        <f t="array" aca="1" ref="F579" ca="1">IFERROR(IF(B579,INDEX(INDIRECT(E579),ROWS(INDIRECT(E579)),2),""),"")</f>
        <v/>
      </c>
      <c r="G579" t="str">
        <f t="shared" ca="1" si="61"/>
        <v>rg 12/20/05 GLP Aviation Inc, rq N149LP auth 03/31/06</v>
      </c>
      <c r="H579" t="str">
        <f t="shared" ca="1" si="62"/>
        <v/>
      </c>
      <c r="J579">
        <f t="shared" ref="J579:J642" si="67">IF(C578,ROW(C579),IF(D578,ROW(C579),J578))</f>
        <v>577</v>
      </c>
      <c r="K579" cm="1">
        <f t="array" ref="K579">INDEX(J579:J791,MATCH(1,INDEX((J579:J791&lt;&gt;"")*(J579:J791&lt;&gt;J579),0),0))</f>
        <v>584</v>
      </c>
      <c r="L579" s="1" t="s">
        <v>6008</v>
      </c>
      <c r="M579" s="1" t="s">
        <v>6009</v>
      </c>
    </row>
    <row r="580" spans="1:24" x14ac:dyDescent="0.25">
      <c r="A580">
        <v>12</v>
      </c>
      <c r="B580" t="b">
        <f t="shared" si="63"/>
        <v>0</v>
      </c>
      <c r="C580" t="b">
        <f t="shared" si="64"/>
        <v>0</v>
      </c>
      <c r="D580" t="b">
        <f t="shared" si="65"/>
        <v>0</v>
      </c>
      <c r="E580" t="str">
        <f t="shared" si="66"/>
        <v>$L$577:T$584</v>
      </c>
      <c r="F580" t="str" cm="1">
        <f t="array" aca="1" ref="F580" ca="1">IFERROR(IF(B580,INDEX(INDIRECT(E580),ROWS(INDIRECT(E580)),2),""),"")</f>
        <v/>
      </c>
      <c r="G580" t="str">
        <f t="shared" ca="1" si="61"/>
        <v>rg 12/20/05 GLP Aviation Inc, rq N149LP auth 03/31/06</v>
      </c>
      <c r="H580" t="str">
        <f t="shared" ca="1" si="62"/>
        <v/>
      </c>
      <c r="J580">
        <f t="shared" si="67"/>
        <v>577</v>
      </c>
      <c r="K580" cm="1">
        <f t="array" ref="K580">INDEX(J580:J791,MATCH(1,INDEX((J580:J791&lt;&gt;"")*(J580:J791&lt;&gt;J580),0),0))</f>
        <v>584</v>
      </c>
      <c r="L580" s="1" t="s">
        <v>6005</v>
      </c>
      <c r="M580" s="1" t="s">
        <v>6010</v>
      </c>
    </row>
    <row r="581" spans="1:24" x14ac:dyDescent="0.25">
      <c r="A581">
        <v>12</v>
      </c>
      <c r="B581" t="b">
        <f t="shared" si="63"/>
        <v>0</v>
      </c>
      <c r="C581" t="b">
        <f t="shared" si="64"/>
        <v>0</v>
      </c>
      <c r="D581" t="b">
        <f t="shared" si="65"/>
        <v>0</v>
      </c>
      <c r="E581" t="str">
        <f t="shared" si="66"/>
        <v>$L$577:T$584</v>
      </c>
      <c r="F581" t="str" cm="1">
        <f t="array" aca="1" ref="F581" ca="1">IFERROR(IF(B581,INDEX(INDIRECT(E581),ROWS(INDIRECT(E581)),2),""),"")</f>
        <v/>
      </c>
      <c r="G581" t="str">
        <f t="shared" ca="1" si="61"/>
        <v>rg 12/20/05 GLP Aviation Inc, rq N149LP auth 03/31/06</v>
      </c>
      <c r="H581" t="str">
        <f t="shared" ca="1" si="62"/>
        <v/>
      </c>
      <c r="J581">
        <f t="shared" si="67"/>
        <v>577</v>
      </c>
      <c r="K581" cm="1">
        <f t="array" ref="K581">INDEX(J581:J791,MATCH(1,INDEX((J581:J791&lt;&gt;"")*(J581:J791&lt;&gt;J581),0),0))</f>
        <v>584</v>
      </c>
      <c r="L581" s="1" t="s">
        <v>6011</v>
      </c>
    </row>
    <row r="582" spans="1:24" x14ac:dyDescent="0.25">
      <c r="A582">
        <v>12</v>
      </c>
      <c r="B582" t="b">
        <f t="shared" si="63"/>
        <v>0</v>
      </c>
      <c r="C582" t="b">
        <f t="shared" si="64"/>
        <v>0</v>
      </c>
      <c r="D582" t="b">
        <f t="shared" si="65"/>
        <v>0</v>
      </c>
      <c r="E582" t="str">
        <f t="shared" si="66"/>
        <v>$L$577:T$584</v>
      </c>
      <c r="F582" t="str" cm="1">
        <f t="array" aca="1" ref="F582" ca="1">IFERROR(IF(B582,INDEX(INDIRECT(E582),ROWS(INDIRECT(E582)),2),""),"")</f>
        <v/>
      </c>
      <c r="G582" t="str">
        <f t="shared" ca="1" si="61"/>
        <v>rg 12/20/05 GLP Aviation Inc, rq N149LP auth 03/31/06</v>
      </c>
      <c r="H582" t="str">
        <f t="shared" ca="1" si="62"/>
        <v/>
      </c>
      <c r="J582">
        <f t="shared" si="67"/>
        <v>577</v>
      </c>
      <c r="K582" cm="1">
        <f t="array" ref="K582">INDEX(J582:J791,MATCH(1,INDEX((J582:J791&lt;&gt;"")*(J582:J791&lt;&gt;J582),0),0))</f>
        <v>584</v>
      </c>
      <c r="L582" s="1" t="s">
        <v>6012</v>
      </c>
    </row>
    <row r="583" spans="1:24" x14ac:dyDescent="0.25">
      <c r="A583">
        <v>12</v>
      </c>
      <c r="B583" t="b">
        <f t="shared" si="63"/>
        <v>0</v>
      </c>
      <c r="C583" t="b">
        <f t="shared" si="64"/>
        <v>1</v>
      </c>
      <c r="D583" t="b">
        <f t="shared" si="65"/>
        <v>0</v>
      </c>
      <c r="E583" t="str">
        <f t="shared" si="66"/>
        <v>$L$577:T$584</v>
      </c>
      <c r="F583" t="str" cm="1">
        <f t="array" aca="1" ref="F583" ca="1">IFERROR(IF(B583,INDEX(INDIRECT(E583),ROWS(INDIRECT(E583)),2),""),"")</f>
        <v/>
      </c>
      <c r="G583" t="str">
        <f t="shared" ca="1" si="61"/>
        <v>rg 12/20/05 GLP Aviation Inc, rq N149LP auth 03/31/06</v>
      </c>
      <c r="H583" t="str">
        <f t="shared" ca="1" si="62"/>
        <v/>
      </c>
      <c r="J583">
        <f t="shared" si="67"/>
        <v>577</v>
      </c>
      <c r="K583" cm="1">
        <f t="array" ref="K583">INDEX(J583:J791,MATCH(1,INDEX((J583:J791&lt;&gt;"")*(J583:J791&lt;&gt;J583),0),0))</f>
        <v>584</v>
      </c>
      <c r="M583" s="1" t="s">
        <v>26</v>
      </c>
      <c r="N583" s="1" t="s">
        <v>27</v>
      </c>
    </row>
    <row r="584" spans="1:24" x14ac:dyDescent="0.25">
      <c r="A584">
        <v>12</v>
      </c>
      <c r="B584" t="b">
        <f t="shared" si="63"/>
        <v>1</v>
      </c>
      <c r="C584" t="b">
        <f t="shared" si="64"/>
        <v>0</v>
      </c>
      <c r="D584" t="b">
        <f t="shared" si="65"/>
        <v>0</v>
      </c>
      <c r="E584" t="str">
        <f t="shared" si="66"/>
        <v>$L$584:T$594</v>
      </c>
      <c r="F584" t="str" cm="1">
        <f t="array" aca="1" ref="F584" ca="1">IFERROR(IF(B584,INDEX(INDIRECT(E584),ROWS(INDIRECT(E584)),2),""),"")</f>
        <v xml:space="preserve">IAI 1125 Astra </v>
      </c>
      <c r="G584" t="str">
        <f t="shared" ca="1" si="61"/>
        <v>Air 71 LLC, San Juan PR bought 1/19/21</v>
      </c>
      <c r="H584" t="str">
        <f t="shared" ca="1" si="62"/>
        <v/>
      </c>
      <c r="J584">
        <f t="shared" si="67"/>
        <v>584</v>
      </c>
      <c r="K584" cm="1">
        <f t="array" ref="K584">INDEX(J584:J791,MATCH(1,INDEX((J584:J791&lt;&gt;"")*(J584:J791&lt;&gt;J584),0),0))</f>
        <v>594</v>
      </c>
      <c r="L584" s="1" t="s">
        <v>6013</v>
      </c>
      <c r="M584" s="1" t="s">
        <v>5864</v>
      </c>
      <c r="N584" s="1" t="s">
        <v>6014</v>
      </c>
      <c r="P584" s="1" t="s">
        <v>51</v>
      </c>
      <c r="S584" s="1" t="s">
        <v>6015</v>
      </c>
    </row>
    <row r="585" spans="1:24" x14ac:dyDescent="0.25">
      <c r="A585">
        <v>12</v>
      </c>
      <c r="B585" t="b">
        <f t="shared" si="63"/>
        <v>0</v>
      </c>
      <c r="C585" t="b">
        <f t="shared" si="64"/>
        <v>0</v>
      </c>
      <c r="D585" t="b">
        <f t="shared" si="65"/>
        <v>0</v>
      </c>
      <c r="E585" t="str">
        <f t="shared" si="66"/>
        <v>$L$584:T$594</v>
      </c>
      <c r="F585" t="str" cm="1">
        <f t="array" aca="1" ref="F585" ca="1">IFERROR(IF(B585,INDEX(INDIRECT(E585),ROWS(INDIRECT(E585)),2),""),"")</f>
        <v/>
      </c>
      <c r="G585" t="str">
        <f t="shared" ca="1" si="61"/>
        <v>Air 71 LLC, San Juan PR bought 1/19/21</v>
      </c>
      <c r="H585" t="str">
        <f t="shared" ca="1" si="62"/>
        <v/>
      </c>
      <c r="J585">
        <f t="shared" si="67"/>
        <v>584</v>
      </c>
      <c r="K585" cm="1">
        <f t="array" ref="K585">INDEX(J585:J791,MATCH(1,INDEX((J585:J791&lt;&gt;"")*(J585:J791&lt;&gt;J585),0),0))</f>
        <v>594</v>
      </c>
      <c r="L585" s="1" t="s">
        <v>6016</v>
      </c>
      <c r="M585" s="1" t="s">
        <v>3425</v>
      </c>
    </row>
    <row r="586" spans="1:24" x14ac:dyDescent="0.25">
      <c r="A586">
        <v>12</v>
      </c>
      <c r="B586" t="b">
        <f t="shared" si="63"/>
        <v>0</v>
      </c>
      <c r="C586" t="b">
        <f t="shared" si="64"/>
        <v>0</v>
      </c>
      <c r="D586" t="b">
        <f t="shared" si="65"/>
        <v>0</v>
      </c>
      <c r="E586" t="str">
        <f t="shared" si="66"/>
        <v>$L$584:T$594</v>
      </c>
      <c r="F586" t="str" cm="1">
        <f t="array" aca="1" ref="F586" ca="1">IFERROR(IF(B586,INDEX(INDIRECT(E586),ROWS(INDIRECT(E586)),2),""),"")</f>
        <v/>
      </c>
      <c r="G586" t="str">
        <f t="shared" ca="1" si="61"/>
        <v>Air 71 LLC, San Juan PR bought 1/19/21</v>
      </c>
      <c r="H586" t="str">
        <f t="shared" ca="1" si="62"/>
        <v/>
      </c>
      <c r="J586">
        <f t="shared" si="67"/>
        <v>584</v>
      </c>
      <c r="K586" cm="1">
        <f t="array" ref="K586">INDEX(J586:J791,MATCH(1,INDEX((J586:J791&lt;&gt;"")*(J586:J791&lt;&gt;J586),0),0))</f>
        <v>594</v>
      </c>
      <c r="L586" s="1" t="s">
        <v>6013</v>
      </c>
      <c r="M586" s="1" t="s">
        <v>6017</v>
      </c>
    </row>
    <row r="587" spans="1:24" x14ac:dyDescent="0.25">
      <c r="A587">
        <v>12</v>
      </c>
      <c r="B587" t="b">
        <f t="shared" si="63"/>
        <v>0</v>
      </c>
      <c r="C587" t="b">
        <f t="shared" si="64"/>
        <v>0</v>
      </c>
      <c r="D587" t="b">
        <f t="shared" si="65"/>
        <v>0</v>
      </c>
      <c r="E587" t="str">
        <f t="shared" si="66"/>
        <v>$L$584:T$594</v>
      </c>
      <c r="F587" t="str" cm="1">
        <f t="array" aca="1" ref="F587" ca="1">IFERROR(IF(B587,INDEX(INDIRECT(E587),ROWS(INDIRECT(E587)),2),""),"")</f>
        <v/>
      </c>
      <c r="G587" t="str">
        <f t="shared" ca="1" si="61"/>
        <v>Air 71 LLC, San Juan PR bought 1/19/21</v>
      </c>
      <c r="H587" t="str">
        <f t="shared" ca="1" si="62"/>
        <v/>
      </c>
      <c r="J587">
        <f t="shared" si="67"/>
        <v>584</v>
      </c>
      <c r="K587" cm="1">
        <f t="array" ref="K587">INDEX(J587:J791,MATCH(1,INDEX((J587:J791&lt;&gt;"")*(J587:J791&lt;&gt;J587),0),0))</f>
        <v>594</v>
      </c>
      <c r="L587" s="1" t="s">
        <v>6013</v>
      </c>
      <c r="M587" s="1" t="s">
        <v>6018</v>
      </c>
    </row>
    <row r="588" spans="1:24" x14ac:dyDescent="0.25">
      <c r="A588">
        <v>12</v>
      </c>
      <c r="B588" t="b">
        <f t="shared" si="63"/>
        <v>0</v>
      </c>
      <c r="C588" t="b">
        <f t="shared" si="64"/>
        <v>0</v>
      </c>
      <c r="D588" t="b">
        <f t="shared" si="65"/>
        <v>0</v>
      </c>
      <c r="E588" t="str">
        <f t="shared" si="66"/>
        <v>$L$584:T$594</v>
      </c>
      <c r="F588" t="str" cm="1">
        <f t="array" aca="1" ref="F588" ca="1">IFERROR(IF(B588,INDEX(INDIRECT(E588),ROWS(INDIRECT(E588)),2),""),"")</f>
        <v/>
      </c>
      <c r="G588" t="str">
        <f t="shared" ca="1" si="61"/>
        <v>Air 71 LLC, San Juan PR bought 1/19/21</v>
      </c>
      <c r="H588" t="str">
        <f t="shared" ca="1" si="62"/>
        <v/>
      </c>
      <c r="J588">
        <f t="shared" si="67"/>
        <v>584</v>
      </c>
      <c r="K588" cm="1">
        <f t="array" ref="K588">INDEX(J588:J791,MATCH(1,INDEX((J588:J791&lt;&gt;"")*(J588:J791&lt;&gt;J588),0),0))</f>
        <v>594</v>
      </c>
      <c r="L588" s="1" t="s">
        <v>6013</v>
      </c>
      <c r="M588" s="1" t="s">
        <v>6019</v>
      </c>
    </row>
    <row r="589" spans="1:24" x14ac:dyDescent="0.25">
      <c r="A589">
        <v>12</v>
      </c>
      <c r="B589" t="b">
        <f t="shared" si="63"/>
        <v>0</v>
      </c>
      <c r="C589" t="b">
        <f t="shared" si="64"/>
        <v>0</v>
      </c>
      <c r="D589" t="b">
        <f t="shared" si="65"/>
        <v>0</v>
      </c>
      <c r="E589" t="str">
        <f t="shared" si="66"/>
        <v>$L$584:T$594</v>
      </c>
      <c r="F589" t="str" cm="1">
        <f t="array" aca="1" ref="F589" ca="1">IFERROR(IF(B589,INDEX(INDIRECT(E589),ROWS(INDIRECT(E589)),2),""),"")</f>
        <v/>
      </c>
      <c r="G589" t="str">
        <f t="shared" ca="1" si="61"/>
        <v>Air 71 LLC, San Juan PR bought 1/19/21</v>
      </c>
      <c r="H589" t="str">
        <f t="shared" ca="1" si="62"/>
        <v/>
      </c>
      <c r="J589">
        <f t="shared" si="67"/>
        <v>584</v>
      </c>
      <c r="K589" cm="1">
        <f t="array" ref="K589">INDEX(J589:J791,MATCH(1,INDEX((J589:J791&lt;&gt;"")*(J589:J791&lt;&gt;J589),0),0))</f>
        <v>594</v>
      </c>
      <c r="L589" s="1" t="s">
        <v>5726</v>
      </c>
      <c r="M589" s="1" t="s">
        <v>6020</v>
      </c>
    </row>
    <row r="590" spans="1:24" x14ac:dyDescent="0.25">
      <c r="A590">
        <v>12</v>
      </c>
      <c r="B590" t="b">
        <f t="shared" si="63"/>
        <v>0</v>
      </c>
      <c r="C590" t="b">
        <f t="shared" si="64"/>
        <v>0</v>
      </c>
      <c r="D590" t="b">
        <f t="shared" si="65"/>
        <v>0</v>
      </c>
      <c r="E590" t="str">
        <f t="shared" si="66"/>
        <v>$L$584:T$594</v>
      </c>
      <c r="F590" t="str" cm="1">
        <f t="array" aca="1" ref="F590" ca="1">IFERROR(IF(B590,INDEX(INDIRECT(E590),ROWS(INDIRECT(E590)),2),""),"")</f>
        <v/>
      </c>
      <c r="G590" t="str">
        <f t="shared" ref="G590:G653" ca="1" si="68">INDEX(INDIRECT(E590),2,1)</f>
        <v>Air 71 LLC, San Juan PR bought 1/19/21</v>
      </c>
      <c r="H590" t="str">
        <f t="shared" ref="H590:H653" ca="1" si="69">IF(LEN(INDEX(INDIRECT(E590),1,7))=0,"",INDEX(INDIRECT(E590),1,7))</f>
        <v/>
      </c>
      <c r="J590">
        <f t="shared" si="67"/>
        <v>584</v>
      </c>
      <c r="K590" cm="1">
        <f t="array" ref="K590">INDEX(J590:J791,MATCH(1,INDEX((J590:J791&lt;&gt;"")*(J590:J791&lt;&gt;J590),0),0))</f>
        <v>594</v>
      </c>
      <c r="L590" s="1" t="s">
        <v>5726</v>
      </c>
      <c r="M590" s="1" t="s">
        <v>6021</v>
      </c>
    </row>
    <row r="591" spans="1:24" x14ac:dyDescent="0.25">
      <c r="A591">
        <v>12</v>
      </c>
      <c r="B591" t="b">
        <f t="shared" si="63"/>
        <v>0</v>
      </c>
      <c r="C591" t="b">
        <f t="shared" si="64"/>
        <v>0</v>
      </c>
      <c r="D591" t="b">
        <f t="shared" si="65"/>
        <v>0</v>
      </c>
      <c r="E591" t="str">
        <f t="shared" si="66"/>
        <v>$L$584:T$594</v>
      </c>
      <c r="F591" t="str" cm="1">
        <f t="array" aca="1" ref="F591" ca="1">IFERROR(IF(B591,INDEX(INDIRECT(E591),ROWS(INDIRECT(E591)),2),""),"")</f>
        <v/>
      </c>
      <c r="G591" t="str">
        <f t="shared" ca="1" si="68"/>
        <v>Air 71 LLC, San Juan PR bought 1/19/21</v>
      </c>
      <c r="H591" t="str">
        <f t="shared" ca="1" si="69"/>
        <v/>
      </c>
      <c r="J591">
        <f t="shared" si="67"/>
        <v>584</v>
      </c>
      <c r="K591" cm="1">
        <f t="array" ref="K591">INDEX(J591:J791,MATCH(1,INDEX((J591:J791&lt;&gt;"")*(J591:J791&lt;&gt;J591),0),0))</f>
        <v>594</v>
      </c>
      <c r="L591" s="1" t="s">
        <v>5726</v>
      </c>
      <c r="M591" s="1" t="s">
        <v>6022</v>
      </c>
    </row>
    <row r="592" spans="1:24" x14ac:dyDescent="0.25">
      <c r="A592">
        <v>12</v>
      </c>
      <c r="B592" t="b">
        <f t="shared" si="63"/>
        <v>0</v>
      </c>
      <c r="C592" t="b">
        <f t="shared" si="64"/>
        <v>0</v>
      </c>
      <c r="D592" t="b">
        <f t="shared" si="65"/>
        <v>0</v>
      </c>
      <c r="E592" t="str">
        <f t="shared" si="66"/>
        <v>$L$584:T$594</v>
      </c>
      <c r="F592" t="str" cm="1">
        <f t="array" aca="1" ref="F592" ca="1">IFERROR(IF(B592,INDEX(INDIRECT(E592),ROWS(INDIRECT(E592)),2),""),"")</f>
        <v/>
      </c>
      <c r="G592" t="str">
        <f t="shared" ca="1" si="68"/>
        <v>Air 71 LLC, San Juan PR bought 1/19/21</v>
      </c>
      <c r="H592" t="str">
        <f t="shared" ca="1" si="69"/>
        <v/>
      </c>
      <c r="J592">
        <f t="shared" si="67"/>
        <v>584</v>
      </c>
      <c r="K592" cm="1">
        <f t="array" ref="K592">INDEX(J592:J791,MATCH(1,INDEX((J592:J791&lt;&gt;"")*(J592:J791&lt;&gt;J592),0),0))</f>
        <v>594</v>
      </c>
      <c r="L592" s="1" t="s">
        <v>5726</v>
      </c>
      <c r="M592" s="1" t="s">
        <v>6023</v>
      </c>
    </row>
    <row r="593" spans="1:24" x14ac:dyDescent="0.25">
      <c r="A593">
        <v>12</v>
      </c>
      <c r="B593" t="b">
        <f t="shared" si="63"/>
        <v>0</v>
      </c>
      <c r="C593" t="b">
        <f t="shared" si="64"/>
        <v>1</v>
      </c>
      <c r="D593" t="b">
        <f t="shared" si="65"/>
        <v>0</v>
      </c>
      <c r="E593" t="str">
        <f t="shared" si="66"/>
        <v>$L$584:T$594</v>
      </c>
      <c r="F593" t="str" cm="1">
        <f t="array" aca="1" ref="F593" ca="1">IFERROR(IF(B593,INDEX(INDIRECT(E593),ROWS(INDIRECT(E593)),2),""),"")</f>
        <v/>
      </c>
      <c r="G593" t="str">
        <f t="shared" ca="1" si="68"/>
        <v>Air 71 LLC, San Juan PR bought 1/19/21</v>
      </c>
      <c r="H593" t="str">
        <f t="shared" ca="1" si="69"/>
        <v/>
      </c>
      <c r="J593">
        <f t="shared" si="67"/>
        <v>584</v>
      </c>
      <c r="K593" cm="1">
        <f t="array" ref="K593">INDEX(J593:J791,MATCH(1,INDEX((J593:J791&lt;&gt;"")*(J593:J791&lt;&gt;J593),0),0))</f>
        <v>594</v>
      </c>
      <c r="M593" s="1" t="s">
        <v>26</v>
      </c>
      <c r="N593" s="1" t="s">
        <v>27</v>
      </c>
    </row>
    <row r="594" spans="1:24" x14ac:dyDescent="0.25">
      <c r="A594">
        <v>12</v>
      </c>
      <c r="B594" t="b">
        <f t="shared" si="63"/>
        <v>1</v>
      </c>
      <c r="C594" t="b">
        <f t="shared" si="64"/>
        <v>0</v>
      </c>
      <c r="D594" t="b">
        <f t="shared" si="65"/>
        <v>0</v>
      </c>
      <c r="E594" t="str">
        <f t="shared" si="66"/>
        <v>$L$594:T$603</v>
      </c>
      <c r="F594" t="str" cm="1">
        <f t="array" aca="1" ref="F594" ca="1">IFERROR(IF(B594,INDEX(INDIRECT(E594),ROWS(INDIRECT(E594)),2),""),"")</f>
        <v xml:space="preserve">IAI 1125 Astra SP </v>
      </c>
      <c r="G594" t="str">
        <f t="shared" ca="1" si="68"/>
        <v>Global Air Medics bought 11/6/15</v>
      </c>
      <c r="H594" t="str">
        <f t="shared" ca="1" si="69"/>
        <v xml:space="preserve">Sovereign Air </v>
      </c>
      <c r="J594">
        <f t="shared" si="67"/>
        <v>594</v>
      </c>
      <c r="K594" cm="1">
        <f t="array" ref="K594">INDEX(J594:J791,MATCH(1,INDEX((J594:J791&lt;&gt;"")*(J594:J791&lt;&gt;J594),0),0))</f>
        <v>603</v>
      </c>
      <c r="L594" s="1" t="s">
        <v>6024</v>
      </c>
      <c r="M594" s="1" t="s">
        <v>5278</v>
      </c>
      <c r="N594" s="1" t="s">
        <v>6025</v>
      </c>
      <c r="P594" s="1" t="s">
        <v>6026</v>
      </c>
      <c r="R594" s="1" t="s">
        <v>6027</v>
      </c>
      <c r="S594" s="1" t="s">
        <v>6015</v>
      </c>
    </row>
    <row r="595" spans="1:24" x14ac:dyDescent="0.25">
      <c r="A595">
        <v>12</v>
      </c>
      <c r="B595" t="b">
        <f t="shared" si="63"/>
        <v>0</v>
      </c>
      <c r="C595" t="b">
        <f t="shared" si="64"/>
        <v>0</v>
      </c>
      <c r="D595" t="b">
        <f t="shared" si="65"/>
        <v>0</v>
      </c>
      <c r="E595" t="str">
        <f t="shared" si="66"/>
        <v>$L$594:T$603</v>
      </c>
      <c r="F595" t="str" cm="1">
        <f t="array" aca="1" ref="F595" ca="1">IFERROR(IF(B595,INDEX(INDIRECT(E595),ROWS(INDIRECT(E595)),2),""),"")</f>
        <v/>
      </c>
      <c r="G595" t="str">
        <f t="shared" ca="1" si="68"/>
        <v>Global Air Medics bought 11/6/15</v>
      </c>
      <c r="H595" t="str">
        <f t="shared" ca="1" si="69"/>
        <v xml:space="preserve">Sovereign Air </v>
      </c>
      <c r="J595">
        <f t="shared" si="67"/>
        <v>594</v>
      </c>
      <c r="K595" cm="1">
        <f t="array" ref="K595">INDEX(J595:J791,MATCH(1,INDEX((J595:J791&lt;&gt;"")*(J595:J791&lt;&gt;J595),0),0))</f>
        <v>603</v>
      </c>
      <c r="L595" s="1" t="s">
        <v>6028</v>
      </c>
    </row>
    <row r="596" spans="1:24" x14ac:dyDescent="0.25">
      <c r="A596">
        <v>12</v>
      </c>
      <c r="B596" t="b">
        <f t="shared" si="63"/>
        <v>0</v>
      </c>
      <c r="C596" t="b">
        <f t="shared" si="64"/>
        <v>0</v>
      </c>
      <c r="D596" t="b">
        <f t="shared" si="65"/>
        <v>0</v>
      </c>
      <c r="E596" t="str">
        <f t="shared" si="66"/>
        <v>$L$594:T$603</v>
      </c>
      <c r="F596" t="str" cm="1">
        <f t="array" aca="1" ref="F596" ca="1">IFERROR(IF(B596,INDEX(INDIRECT(E596),ROWS(INDIRECT(E596)),2),""),"")</f>
        <v/>
      </c>
      <c r="G596" t="str">
        <f t="shared" ca="1" si="68"/>
        <v>Global Air Medics bought 11/6/15</v>
      </c>
      <c r="H596" t="str">
        <f t="shared" ca="1" si="69"/>
        <v xml:space="preserve">Sovereign Air </v>
      </c>
      <c r="J596">
        <f t="shared" si="67"/>
        <v>594</v>
      </c>
      <c r="K596" cm="1">
        <f t="array" ref="K596">INDEX(J596:J791,MATCH(1,INDEX((J596:J791&lt;&gt;"")*(J596:J791&lt;&gt;J596),0),0))</f>
        <v>603</v>
      </c>
      <c r="L596" s="1" t="s">
        <v>6024</v>
      </c>
      <c r="M596" s="1" t="s">
        <v>6029</v>
      </c>
      <c r="X596" t="e">
        <v>#N/A</v>
      </c>
    </row>
    <row r="597" spans="1:24" x14ac:dyDescent="0.25">
      <c r="A597">
        <v>12</v>
      </c>
      <c r="B597" t="b">
        <f t="shared" si="63"/>
        <v>0</v>
      </c>
      <c r="C597" t="b">
        <f t="shared" si="64"/>
        <v>0</v>
      </c>
      <c r="D597" t="b">
        <f t="shared" si="65"/>
        <v>0</v>
      </c>
      <c r="E597" t="str">
        <f t="shared" si="66"/>
        <v>$L$594:T$603</v>
      </c>
      <c r="F597" t="str" cm="1">
        <f t="array" aca="1" ref="F597" ca="1">IFERROR(IF(B597,INDEX(INDIRECT(E597),ROWS(INDIRECT(E597)),2),""),"")</f>
        <v/>
      </c>
      <c r="G597" t="str">
        <f t="shared" ca="1" si="68"/>
        <v>Global Air Medics bought 11/6/15</v>
      </c>
      <c r="H597" t="str">
        <f t="shared" ca="1" si="69"/>
        <v xml:space="preserve">Sovereign Air </v>
      </c>
      <c r="J597">
        <f t="shared" si="67"/>
        <v>594</v>
      </c>
      <c r="K597" cm="1">
        <f t="array" ref="K597">INDEX(J597:J791,MATCH(1,INDEX((J597:J791&lt;&gt;"")*(J597:J791&lt;&gt;J597),0),0))</f>
        <v>603</v>
      </c>
      <c r="L597" s="1" t="s">
        <v>6024</v>
      </c>
      <c r="M597" s="1" t="s">
        <v>6030</v>
      </c>
    </row>
    <row r="598" spans="1:24" x14ac:dyDescent="0.25">
      <c r="A598">
        <v>12</v>
      </c>
      <c r="B598" t="b">
        <f t="shared" si="63"/>
        <v>0</v>
      </c>
      <c r="C598" t="b">
        <f t="shared" si="64"/>
        <v>0</v>
      </c>
      <c r="D598" t="b">
        <f t="shared" si="65"/>
        <v>0</v>
      </c>
      <c r="E598" t="str">
        <f t="shared" si="66"/>
        <v>$L$594:T$603</v>
      </c>
      <c r="F598" t="str" cm="1">
        <f t="array" aca="1" ref="F598" ca="1">IFERROR(IF(B598,INDEX(INDIRECT(E598),ROWS(INDIRECT(E598)),2),""),"")</f>
        <v/>
      </c>
      <c r="G598" t="str">
        <f t="shared" ca="1" si="68"/>
        <v>Global Air Medics bought 11/6/15</v>
      </c>
      <c r="H598" t="str">
        <f t="shared" ca="1" si="69"/>
        <v xml:space="preserve">Sovereign Air </v>
      </c>
      <c r="J598">
        <f t="shared" si="67"/>
        <v>594</v>
      </c>
      <c r="K598" cm="1">
        <f t="array" ref="K598">INDEX(J598:J791,MATCH(1,INDEX((J598:J791&lt;&gt;"")*(J598:J791&lt;&gt;J598),0),0))</f>
        <v>603</v>
      </c>
      <c r="L598" s="1" t="s">
        <v>6024</v>
      </c>
      <c r="M598" s="1" t="s">
        <v>6031</v>
      </c>
    </row>
    <row r="599" spans="1:24" x14ac:dyDescent="0.25">
      <c r="A599">
        <v>12</v>
      </c>
      <c r="B599" t="b">
        <f t="shared" si="63"/>
        <v>0</v>
      </c>
      <c r="C599" t="b">
        <f t="shared" si="64"/>
        <v>0</v>
      </c>
      <c r="D599" t="b">
        <f t="shared" si="65"/>
        <v>0</v>
      </c>
      <c r="E599" t="str">
        <f t="shared" si="66"/>
        <v>$L$594:T$603</v>
      </c>
      <c r="F599" t="str" cm="1">
        <f t="array" aca="1" ref="F599" ca="1">IFERROR(IF(B599,INDEX(INDIRECT(E599),ROWS(INDIRECT(E599)),2),""),"")</f>
        <v/>
      </c>
      <c r="G599" t="str">
        <f t="shared" ca="1" si="68"/>
        <v>Global Air Medics bought 11/6/15</v>
      </c>
      <c r="H599" t="str">
        <f t="shared" ca="1" si="69"/>
        <v xml:space="preserve">Sovereign Air </v>
      </c>
      <c r="J599">
        <f t="shared" si="67"/>
        <v>594</v>
      </c>
      <c r="K599" cm="1">
        <f t="array" ref="K599">INDEX(J599:J791,MATCH(1,INDEX((J599:J791&lt;&gt;"")*(J599:J791&lt;&gt;J599),0),0))</f>
        <v>603</v>
      </c>
      <c r="L599" s="1" t="s">
        <v>6024</v>
      </c>
      <c r="M599" s="1" t="s">
        <v>6032</v>
      </c>
    </row>
    <row r="600" spans="1:24" x14ac:dyDescent="0.25">
      <c r="A600">
        <v>12</v>
      </c>
      <c r="B600" t="b">
        <f t="shared" si="63"/>
        <v>0</v>
      </c>
      <c r="C600" t="b">
        <f t="shared" si="64"/>
        <v>0</v>
      </c>
      <c r="D600" t="b">
        <f t="shared" si="65"/>
        <v>0</v>
      </c>
      <c r="E600" t="str">
        <f t="shared" si="66"/>
        <v>$L$594:T$603</v>
      </c>
      <c r="F600" t="str" cm="1">
        <f t="array" aca="1" ref="F600" ca="1">IFERROR(IF(B600,INDEX(INDIRECT(E600),ROWS(INDIRECT(E600)),2),""),"")</f>
        <v/>
      </c>
      <c r="G600" t="str">
        <f t="shared" ca="1" si="68"/>
        <v>Global Air Medics bought 11/6/15</v>
      </c>
      <c r="H600" t="str">
        <f t="shared" ca="1" si="69"/>
        <v xml:space="preserve">Sovereign Air </v>
      </c>
      <c r="J600">
        <f t="shared" si="67"/>
        <v>594</v>
      </c>
      <c r="K600" cm="1">
        <f t="array" ref="K600">INDEX(J600:J791,MATCH(1,INDEX((J600:J791&lt;&gt;"")*(J600:J791&lt;&gt;J600),0),0))</f>
        <v>603</v>
      </c>
      <c r="L600" s="1" t="s">
        <v>6033</v>
      </c>
      <c r="M600" s="1" t="s">
        <v>6034</v>
      </c>
    </row>
    <row r="601" spans="1:24" x14ac:dyDescent="0.25">
      <c r="A601">
        <v>12</v>
      </c>
      <c r="B601" t="b">
        <f t="shared" si="63"/>
        <v>0</v>
      </c>
      <c r="C601" t="b">
        <f t="shared" si="64"/>
        <v>0</v>
      </c>
      <c r="D601" t="b">
        <f t="shared" si="65"/>
        <v>0</v>
      </c>
      <c r="E601" t="str">
        <f t="shared" si="66"/>
        <v>$L$594:T$603</v>
      </c>
      <c r="F601" t="str" cm="1">
        <f t="array" aca="1" ref="F601" ca="1">IFERROR(IF(B601,INDEX(INDIRECT(E601),ROWS(INDIRECT(E601)),2),""),"")</f>
        <v/>
      </c>
      <c r="G601" t="str">
        <f t="shared" ca="1" si="68"/>
        <v>Global Air Medics bought 11/6/15</v>
      </c>
      <c r="H601" t="str">
        <f t="shared" ca="1" si="69"/>
        <v xml:space="preserve">Sovereign Air </v>
      </c>
      <c r="J601">
        <f t="shared" si="67"/>
        <v>594</v>
      </c>
      <c r="K601" cm="1">
        <f t="array" ref="K601">INDEX(J601:J791,MATCH(1,INDEX((J601:J791&lt;&gt;"")*(J601:J791&lt;&gt;J601),0),0))</f>
        <v>603</v>
      </c>
      <c r="L601" s="1" t="s">
        <v>6033</v>
      </c>
      <c r="M601" s="1" t="s">
        <v>6035</v>
      </c>
    </row>
    <row r="602" spans="1:24" x14ac:dyDescent="0.25">
      <c r="A602">
        <v>12</v>
      </c>
      <c r="B602" t="b">
        <f t="shared" si="63"/>
        <v>0</v>
      </c>
      <c r="C602" t="b">
        <f t="shared" si="64"/>
        <v>1</v>
      </c>
      <c r="D602" t="b">
        <f t="shared" si="65"/>
        <v>0</v>
      </c>
      <c r="E602" t="str">
        <f t="shared" si="66"/>
        <v>$L$594:T$603</v>
      </c>
      <c r="F602" t="str" cm="1">
        <f t="array" aca="1" ref="F602" ca="1">IFERROR(IF(B602,INDEX(INDIRECT(E602),ROWS(INDIRECT(E602)),2),""),"")</f>
        <v/>
      </c>
      <c r="G602" t="str">
        <f t="shared" ca="1" si="68"/>
        <v>Global Air Medics bought 11/6/15</v>
      </c>
      <c r="H602" t="str">
        <f t="shared" ca="1" si="69"/>
        <v xml:space="preserve">Sovereign Air </v>
      </c>
      <c r="J602">
        <f t="shared" si="67"/>
        <v>594</v>
      </c>
      <c r="K602" cm="1">
        <f t="array" ref="K602">INDEX(J602:J791,MATCH(1,INDEX((J602:J791&lt;&gt;"")*(J602:J791&lt;&gt;J602),0),0))</f>
        <v>603</v>
      </c>
      <c r="M602" s="1" t="s">
        <v>26</v>
      </c>
      <c r="N602" s="1" t="s">
        <v>27</v>
      </c>
    </row>
    <row r="603" spans="1:24" x14ac:dyDescent="0.25">
      <c r="A603">
        <v>12</v>
      </c>
      <c r="B603" t="b">
        <f t="shared" si="63"/>
        <v>1</v>
      </c>
      <c r="C603" t="b">
        <f t="shared" si="64"/>
        <v>0</v>
      </c>
      <c r="D603" t="b">
        <f t="shared" si="65"/>
        <v>0</v>
      </c>
      <c r="E603" t="str">
        <f t="shared" si="66"/>
        <v>$L$603:T$614</v>
      </c>
      <c r="F603" t="str" cm="1">
        <f t="array" aca="1" ref="F603" ca="1">IFERROR(IF(B603,INDEX(INDIRECT(E603),ROWS(INDIRECT(E603)),2),""),"")</f>
        <v xml:space="preserve">IAI 1125 Astra </v>
      </c>
      <c r="G603" t="str">
        <f t="shared" ca="1" si="68"/>
        <v>World Champion Air Acworth GA bought 4/16/18, rg 05/15/18</v>
      </c>
      <c r="H603" t="str">
        <f t="shared" ca="1" si="69"/>
        <v/>
      </c>
      <c r="J603">
        <f t="shared" si="67"/>
        <v>603</v>
      </c>
      <c r="K603" cm="1">
        <f t="array" ref="K603">INDEX(J603:J791,MATCH(1,INDEX((J603:J791&lt;&gt;"")*(J603:J791&lt;&gt;J603),0),0))</f>
        <v>614</v>
      </c>
      <c r="L603" s="1" t="s">
        <v>6036</v>
      </c>
      <c r="M603" s="1" t="s">
        <v>5864</v>
      </c>
      <c r="N603" s="1" t="s">
        <v>6037</v>
      </c>
      <c r="P603" s="1" t="s">
        <v>51</v>
      </c>
      <c r="S603" s="1" t="s">
        <v>6038</v>
      </c>
    </row>
    <row r="604" spans="1:24" x14ac:dyDescent="0.25">
      <c r="A604">
        <v>12</v>
      </c>
      <c r="B604" t="b">
        <f t="shared" si="63"/>
        <v>0</v>
      </c>
      <c r="C604" t="b">
        <f t="shared" si="64"/>
        <v>0</v>
      </c>
      <c r="D604" t="b">
        <f t="shared" si="65"/>
        <v>0</v>
      </c>
      <c r="E604" t="str">
        <f t="shared" si="66"/>
        <v>$L$603:T$614</v>
      </c>
      <c r="F604" t="str" cm="1">
        <f t="array" aca="1" ref="F604" ca="1">IFERROR(IF(B604,INDEX(INDIRECT(E604),ROWS(INDIRECT(E604)),2),""),"")</f>
        <v/>
      </c>
      <c r="G604" t="str">
        <f t="shared" ca="1" si="68"/>
        <v>World Champion Air Acworth GA bought 4/16/18, rg 05/15/18</v>
      </c>
      <c r="H604" t="str">
        <f t="shared" ca="1" si="69"/>
        <v/>
      </c>
      <c r="J604">
        <f t="shared" si="67"/>
        <v>603</v>
      </c>
      <c r="K604" cm="1">
        <f t="array" ref="K604">INDEX(J604:J791,MATCH(1,INDEX((J604:J791&lt;&gt;"")*(J604:J791&lt;&gt;J604),0),0))</f>
        <v>614</v>
      </c>
      <c r="L604" s="1" t="s">
        <v>6039</v>
      </c>
      <c r="M604" s="1" t="s">
        <v>3523</v>
      </c>
    </row>
    <row r="605" spans="1:24" x14ac:dyDescent="0.25">
      <c r="A605">
        <v>12</v>
      </c>
      <c r="B605" t="b">
        <f t="shared" si="63"/>
        <v>0</v>
      </c>
      <c r="C605" t="b">
        <f t="shared" si="64"/>
        <v>0</v>
      </c>
      <c r="D605" t="b">
        <f t="shared" si="65"/>
        <v>0</v>
      </c>
      <c r="E605" t="str">
        <f t="shared" si="66"/>
        <v>$L$603:T$614</v>
      </c>
      <c r="F605" t="str" cm="1">
        <f t="array" aca="1" ref="F605" ca="1">IFERROR(IF(B605,INDEX(INDIRECT(E605),ROWS(INDIRECT(E605)),2),""),"")</f>
        <v/>
      </c>
      <c r="G605" t="str">
        <f t="shared" ca="1" si="68"/>
        <v>World Champion Air Acworth GA bought 4/16/18, rg 05/15/18</v>
      </c>
      <c r="H605" t="str">
        <f t="shared" ca="1" si="69"/>
        <v/>
      </c>
      <c r="J605">
        <f t="shared" si="67"/>
        <v>603</v>
      </c>
      <c r="K605" cm="1">
        <f t="array" ref="K605">INDEX(J605:J791,MATCH(1,INDEX((J605:J791&lt;&gt;"")*(J605:J791&lt;&gt;J605),0),0))</f>
        <v>614</v>
      </c>
      <c r="L605" s="1" t="s">
        <v>6036</v>
      </c>
      <c r="M605" s="1" t="s">
        <v>6040</v>
      </c>
      <c r="O605" s="1" t="s">
        <v>6041</v>
      </c>
    </row>
    <row r="606" spans="1:24" x14ac:dyDescent="0.25">
      <c r="A606">
        <v>12</v>
      </c>
      <c r="B606" t="b">
        <f t="shared" si="63"/>
        <v>0</v>
      </c>
      <c r="C606" t="b">
        <f t="shared" si="64"/>
        <v>0</v>
      </c>
      <c r="D606" t="b">
        <f t="shared" si="65"/>
        <v>0</v>
      </c>
      <c r="E606" t="str">
        <f t="shared" si="66"/>
        <v>$L$603:T$614</v>
      </c>
      <c r="F606" t="str" cm="1">
        <f t="array" aca="1" ref="F606" ca="1">IFERROR(IF(B606,INDEX(INDIRECT(E606),ROWS(INDIRECT(E606)),2),""),"")</f>
        <v/>
      </c>
      <c r="G606" t="str">
        <f t="shared" ca="1" si="68"/>
        <v>World Champion Air Acworth GA bought 4/16/18, rg 05/15/18</v>
      </c>
      <c r="H606" t="str">
        <f t="shared" ca="1" si="69"/>
        <v/>
      </c>
      <c r="J606">
        <f t="shared" si="67"/>
        <v>603</v>
      </c>
      <c r="K606" cm="1">
        <f t="array" ref="K606">INDEX(J606:J791,MATCH(1,INDEX((J606:J791&lt;&gt;"")*(J606:J791&lt;&gt;J606),0),0))</f>
        <v>614</v>
      </c>
      <c r="L606" s="1" t="s">
        <v>6036</v>
      </c>
      <c r="M606" s="1" t="s">
        <v>6042</v>
      </c>
      <c r="O606" s="1" t="s">
        <v>185</v>
      </c>
      <c r="P606" s="1" t="s">
        <v>6043</v>
      </c>
    </row>
    <row r="607" spans="1:24" x14ac:dyDescent="0.25">
      <c r="A607">
        <v>12</v>
      </c>
      <c r="B607" t="b">
        <f t="shared" si="63"/>
        <v>0</v>
      </c>
      <c r="C607" t="b">
        <f t="shared" si="64"/>
        <v>0</v>
      </c>
      <c r="D607" t="b">
        <f t="shared" si="65"/>
        <v>0</v>
      </c>
      <c r="E607" t="str">
        <f t="shared" si="66"/>
        <v>$L$603:T$614</v>
      </c>
      <c r="F607" t="str" cm="1">
        <f t="array" aca="1" ref="F607" ca="1">IFERROR(IF(B607,INDEX(INDIRECT(E607),ROWS(INDIRECT(E607)),2),""),"")</f>
        <v/>
      </c>
      <c r="G607" t="str">
        <f t="shared" ca="1" si="68"/>
        <v>World Champion Air Acworth GA bought 4/16/18, rg 05/15/18</v>
      </c>
      <c r="H607" t="str">
        <f t="shared" ca="1" si="69"/>
        <v/>
      </c>
      <c r="J607">
        <f t="shared" si="67"/>
        <v>603</v>
      </c>
      <c r="K607" cm="1">
        <f t="array" ref="K607">INDEX(J607:J791,MATCH(1,INDEX((J607:J791&lt;&gt;"")*(J607:J791&lt;&gt;J607),0),0))</f>
        <v>614</v>
      </c>
      <c r="L607" s="1" t="s">
        <v>6044</v>
      </c>
      <c r="M607" s="1" t="s">
        <v>6045</v>
      </c>
    </row>
    <row r="608" spans="1:24" x14ac:dyDescent="0.25">
      <c r="A608">
        <v>12</v>
      </c>
      <c r="B608" t="b">
        <f t="shared" si="63"/>
        <v>0</v>
      </c>
      <c r="C608" t="b">
        <f t="shared" si="64"/>
        <v>0</v>
      </c>
      <c r="D608" t="b">
        <f t="shared" si="65"/>
        <v>0</v>
      </c>
      <c r="E608" t="str">
        <f t="shared" si="66"/>
        <v>$L$603:T$614</v>
      </c>
      <c r="F608" t="str" cm="1">
        <f t="array" aca="1" ref="F608" ca="1">IFERROR(IF(B608,INDEX(INDIRECT(E608),ROWS(INDIRECT(E608)),2),""),"")</f>
        <v/>
      </c>
      <c r="G608" t="str">
        <f t="shared" ca="1" si="68"/>
        <v>World Champion Air Acworth GA bought 4/16/18, rg 05/15/18</v>
      </c>
      <c r="H608" t="str">
        <f t="shared" ca="1" si="69"/>
        <v/>
      </c>
      <c r="J608">
        <f t="shared" si="67"/>
        <v>603</v>
      </c>
      <c r="K608" cm="1">
        <f t="array" ref="K608">INDEX(J608:J791,MATCH(1,INDEX((J608:J791&lt;&gt;"")*(J608:J791&lt;&gt;J608),0),0))</f>
        <v>614</v>
      </c>
      <c r="L608" s="1" t="s">
        <v>6046</v>
      </c>
      <c r="M608" s="1" t="s">
        <v>6047</v>
      </c>
      <c r="X608" t="e">
        <v>#N/A</v>
      </c>
    </row>
    <row r="609" spans="1:24" x14ac:dyDescent="0.25">
      <c r="A609">
        <v>12</v>
      </c>
      <c r="B609" t="b">
        <f t="shared" si="63"/>
        <v>0</v>
      </c>
      <c r="C609" t="b">
        <f t="shared" si="64"/>
        <v>0</v>
      </c>
      <c r="D609" t="b">
        <f t="shared" si="65"/>
        <v>0</v>
      </c>
      <c r="E609" t="str">
        <f t="shared" si="66"/>
        <v>$L$603:T$614</v>
      </c>
      <c r="F609" t="str" cm="1">
        <f t="array" aca="1" ref="F609" ca="1">IFERROR(IF(B609,INDEX(INDIRECT(E609),ROWS(INDIRECT(E609)),2),""),"")</f>
        <v/>
      </c>
      <c r="G609" t="str">
        <f t="shared" ca="1" si="68"/>
        <v>World Champion Air Acworth GA bought 4/16/18, rg 05/15/18</v>
      </c>
      <c r="H609" t="str">
        <f t="shared" ca="1" si="69"/>
        <v/>
      </c>
      <c r="J609">
        <f t="shared" si="67"/>
        <v>603</v>
      </c>
      <c r="K609" cm="1">
        <f t="array" ref="K609">INDEX(J609:J791,MATCH(1,INDEX((J609:J791&lt;&gt;"")*(J609:J791&lt;&gt;J609),0),0))</f>
        <v>614</v>
      </c>
      <c r="L609" s="1" t="s">
        <v>6046</v>
      </c>
      <c r="M609" s="1" t="s">
        <v>6048</v>
      </c>
    </row>
    <row r="610" spans="1:24" x14ac:dyDescent="0.25">
      <c r="A610">
        <v>12</v>
      </c>
      <c r="B610" t="b">
        <f t="shared" si="63"/>
        <v>0</v>
      </c>
      <c r="C610" t="b">
        <f t="shared" si="64"/>
        <v>0</v>
      </c>
      <c r="D610" t="b">
        <f t="shared" si="65"/>
        <v>0</v>
      </c>
      <c r="E610" t="str">
        <f t="shared" si="66"/>
        <v>$L$603:T$614</v>
      </c>
      <c r="F610" t="str" cm="1">
        <f t="array" aca="1" ref="F610" ca="1">IFERROR(IF(B610,INDEX(INDIRECT(E610),ROWS(INDIRECT(E610)),2),""),"")</f>
        <v/>
      </c>
      <c r="G610" t="str">
        <f t="shared" ca="1" si="68"/>
        <v>World Champion Air Acworth GA bought 4/16/18, rg 05/15/18</v>
      </c>
      <c r="H610" t="str">
        <f t="shared" ca="1" si="69"/>
        <v/>
      </c>
      <c r="J610">
        <f t="shared" si="67"/>
        <v>603</v>
      </c>
      <c r="K610" cm="1">
        <f t="array" ref="K610">INDEX(J610:J791,MATCH(1,INDEX((J610:J791&lt;&gt;"")*(J610:J791&lt;&gt;J610),0),0))</f>
        <v>614</v>
      </c>
      <c r="L610" s="1" t="s">
        <v>6046</v>
      </c>
      <c r="M610" s="1" t="s">
        <v>6049</v>
      </c>
    </row>
    <row r="611" spans="1:24" x14ac:dyDescent="0.25">
      <c r="A611">
        <v>12</v>
      </c>
      <c r="B611" t="b">
        <f t="shared" si="63"/>
        <v>0</v>
      </c>
      <c r="C611" t="b">
        <f t="shared" si="64"/>
        <v>0</v>
      </c>
      <c r="D611" t="b">
        <f t="shared" si="65"/>
        <v>0</v>
      </c>
      <c r="E611" t="str">
        <f t="shared" si="66"/>
        <v>$L$603:T$614</v>
      </c>
      <c r="F611" t="str" cm="1">
        <f t="array" aca="1" ref="F611" ca="1">IFERROR(IF(B611,INDEX(INDIRECT(E611),ROWS(INDIRECT(E611)),2),""),"")</f>
        <v/>
      </c>
      <c r="G611" t="str">
        <f t="shared" ca="1" si="68"/>
        <v>World Champion Air Acworth GA bought 4/16/18, rg 05/15/18</v>
      </c>
      <c r="H611" t="str">
        <f t="shared" ca="1" si="69"/>
        <v/>
      </c>
      <c r="J611">
        <f t="shared" si="67"/>
        <v>603</v>
      </c>
      <c r="K611" cm="1">
        <f t="array" ref="K611">INDEX(J611:J791,MATCH(1,INDEX((J611:J791&lt;&gt;"")*(J611:J791&lt;&gt;J611),0),0))</f>
        <v>614</v>
      </c>
      <c r="L611" s="1" t="s">
        <v>6050</v>
      </c>
      <c r="M611" s="1" t="s">
        <v>6051</v>
      </c>
    </row>
    <row r="612" spans="1:24" x14ac:dyDescent="0.25">
      <c r="A612">
        <v>12</v>
      </c>
      <c r="B612" t="b">
        <f t="shared" si="63"/>
        <v>0</v>
      </c>
      <c r="C612" t="b">
        <f t="shared" si="64"/>
        <v>0</v>
      </c>
      <c r="D612" t="b">
        <f t="shared" si="65"/>
        <v>0</v>
      </c>
      <c r="E612" t="str">
        <f t="shared" si="66"/>
        <v>$L$603:T$614</v>
      </c>
      <c r="F612" t="str" cm="1">
        <f t="array" aca="1" ref="F612" ca="1">IFERROR(IF(B612,INDEX(INDIRECT(E612),ROWS(INDIRECT(E612)),2),""),"")</f>
        <v/>
      </c>
      <c r="G612" t="str">
        <f t="shared" ca="1" si="68"/>
        <v>World Champion Air Acworth GA bought 4/16/18, rg 05/15/18</v>
      </c>
      <c r="H612" t="str">
        <f t="shared" ca="1" si="69"/>
        <v/>
      </c>
      <c r="J612">
        <f t="shared" si="67"/>
        <v>603</v>
      </c>
      <c r="K612" cm="1">
        <f t="array" ref="K612">INDEX(J612:J791,MATCH(1,INDEX((J612:J791&lt;&gt;"")*(J612:J791&lt;&gt;J612),0),0))</f>
        <v>614</v>
      </c>
      <c r="L612" s="1" t="s">
        <v>6052</v>
      </c>
      <c r="O612" s="1" t="s">
        <v>306</v>
      </c>
    </row>
    <row r="613" spans="1:24" x14ac:dyDescent="0.25">
      <c r="A613">
        <v>12</v>
      </c>
      <c r="B613" t="b">
        <f t="shared" si="63"/>
        <v>0</v>
      </c>
      <c r="C613" t="b">
        <f t="shared" si="64"/>
        <v>1</v>
      </c>
      <c r="D613" t="b">
        <f t="shared" si="65"/>
        <v>0</v>
      </c>
      <c r="E613" t="str">
        <f t="shared" si="66"/>
        <v>$L$603:T$614</v>
      </c>
      <c r="F613" t="str" cm="1">
        <f t="array" aca="1" ref="F613" ca="1">IFERROR(IF(B613,INDEX(INDIRECT(E613),ROWS(INDIRECT(E613)),2),""),"")</f>
        <v/>
      </c>
      <c r="G613" t="str">
        <f t="shared" ca="1" si="68"/>
        <v>World Champion Air Acworth GA bought 4/16/18, rg 05/15/18</v>
      </c>
      <c r="H613" t="str">
        <f t="shared" ca="1" si="69"/>
        <v/>
      </c>
      <c r="J613">
        <f t="shared" si="67"/>
        <v>603</v>
      </c>
      <c r="K613" cm="1">
        <f t="array" ref="K613">INDEX(J613:J791,MATCH(1,INDEX((J613:J791&lt;&gt;"")*(J613:J791&lt;&gt;J613),0),0))</f>
        <v>614</v>
      </c>
      <c r="M613" s="1" t="s">
        <v>26</v>
      </c>
      <c r="N613" s="1" t="s">
        <v>27</v>
      </c>
    </row>
    <row r="614" spans="1:24" x14ac:dyDescent="0.25">
      <c r="A614">
        <v>12</v>
      </c>
      <c r="B614" t="b">
        <f t="shared" si="63"/>
        <v>1</v>
      </c>
      <c r="C614" t="b">
        <f t="shared" si="64"/>
        <v>0</v>
      </c>
      <c r="D614" t="b">
        <f t="shared" si="65"/>
        <v>0</v>
      </c>
      <c r="E614" t="str">
        <f t="shared" si="66"/>
        <v>$L$614:T$627</v>
      </c>
      <c r="F614" t="str" cm="1">
        <f t="array" aca="1" ref="F614" ca="1">IFERROR(IF(B614,INDEX(INDIRECT(E614),ROWS(INDIRECT(E614)),2),""),"")</f>
        <v xml:space="preserve">IAI 1125 Astra SP </v>
      </c>
      <c r="G614" t="str">
        <f t="shared" ca="1" si="68"/>
        <v>Sterling Air Services, Corpus Christi TX bought 2/18/20</v>
      </c>
      <c r="H614" t="str">
        <f t="shared" ca="1" si="69"/>
        <v/>
      </c>
      <c r="J614">
        <f t="shared" si="67"/>
        <v>614</v>
      </c>
      <c r="K614" cm="1">
        <f t="array" ref="K614">INDEX(J614:J791,MATCH(1,INDEX((J614:J791&lt;&gt;"")*(J614:J791&lt;&gt;J614),0),0))</f>
        <v>627</v>
      </c>
      <c r="L614" s="1" t="s">
        <v>6053</v>
      </c>
      <c r="M614" s="1" t="s">
        <v>5278</v>
      </c>
      <c r="N614" s="1" t="s">
        <v>6054</v>
      </c>
      <c r="P614" s="1" t="s">
        <v>51</v>
      </c>
      <c r="S614" s="1" t="s">
        <v>6055</v>
      </c>
    </row>
    <row r="615" spans="1:24" x14ac:dyDescent="0.25">
      <c r="A615">
        <v>12</v>
      </c>
      <c r="B615" t="b">
        <f t="shared" si="63"/>
        <v>0</v>
      </c>
      <c r="C615" t="b">
        <f t="shared" si="64"/>
        <v>0</v>
      </c>
      <c r="D615" t="b">
        <f t="shared" si="65"/>
        <v>0</v>
      </c>
      <c r="E615" t="str">
        <f t="shared" si="66"/>
        <v>$L$614:T$627</v>
      </c>
      <c r="F615" t="str" cm="1">
        <f t="array" aca="1" ref="F615" ca="1">IFERROR(IF(B615,INDEX(INDIRECT(E615),ROWS(INDIRECT(E615)),2),""),"")</f>
        <v/>
      </c>
      <c r="G615" t="str">
        <f t="shared" ca="1" si="68"/>
        <v>Sterling Air Services, Corpus Christi TX bought 2/18/20</v>
      </c>
      <c r="H615" t="str">
        <f t="shared" ca="1" si="69"/>
        <v/>
      </c>
      <c r="J615">
        <f t="shared" si="67"/>
        <v>614</v>
      </c>
      <c r="K615" cm="1">
        <f t="array" ref="K615">INDEX(J615:J791,MATCH(1,INDEX((J615:J791&lt;&gt;"")*(J615:J791&lt;&gt;J615),0),0))</f>
        <v>627</v>
      </c>
      <c r="L615" s="1" t="s">
        <v>6056</v>
      </c>
      <c r="X615" t="e">
        <v>#N/A</v>
      </c>
    </row>
    <row r="616" spans="1:24" x14ac:dyDescent="0.25">
      <c r="A616">
        <v>12</v>
      </c>
      <c r="B616" t="b">
        <f t="shared" si="63"/>
        <v>0</v>
      </c>
      <c r="C616" t="b">
        <f t="shared" si="64"/>
        <v>0</v>
      </c>
      <c r="D616" t="b">
        <f t="shared" si="65"/>
        <v>0</v>
      </c>
      <c r="E616" t="str">
        <f t="shared" si="66"/>
        <v>$L$614:T$627</v>
      </c>
      <c r="F616" t="str" cm="1">
        <f t="array" aca="1" ref="F616" ca="1">IFERROR(IF(B616,INDEX(INDIRECT(E616),ROWS(INDIRECT(E616)),2),""),"")</f>
        <v/>
      </c>
      <c r="G616" t="str">
        <f t="shared" ca="1" si="68"/>
        <v>Sterling Air Services, Corpus Christi TX bought 2/18/20</v>
      </c>
      <c r="H616" t="str">
        <f t="shared" ca="1" si="69"/>
        <v/>
      </c>
      <c r="J616">
        <f t="shared" si="67"/>
        <v>614</v>
      </c>
      <c r="K616" cm="1">
        <f t="array" ref="K616">INDEX(J616:J791,MATCH(1,INDEX((J616:J791&lt;&gt;"")*(J616:J791&lt;&gt;J616),0),0))</f>
        <v>627</v>
      </c>
      <c r="L616" s="1" t="s">
        <v>6053</v>
      </c>
      <c r="M616" s="1" t="s">
        <v>6057</v>
      </c>
    </row>
    <row r="617" spans="1:24" x14ac:dyDescent="0.25">
      <c r="A617">
        <v>12</v>
      </c>
      <c r="B617" t="b">
        <f t="shared" si="63"/>
        <v>0</v>
      </c>
      <c r="C617" t="b">
        <f t="shared" si="64"/>
        <v>0</v>
      </c>
      <c r="D617" t="b">
        <f t="shared" si="65"/>
        <v>0</v>
      </c>
      <c r="E617" t="str">
        <f t="shared" si="66"/>
        <v>$L$614:T$627</v>
      </c>
      <c r="F617" t="str" cm="1">
        <f t="array" aca="1" ref="F617" ca="1">IFERROR(IF(B617,INDEX(INDIRECT(E617),ROWS(INDIRECT(E617)),2),""),"")</f>
        <v/>
      </c>
      <c r="G617" t="str">
        <f t="shared" ca="1" si="68"/>
        <v>Sterling Air Services, Corpus Christi TX bought 2/18/20</v>
      </c>
      <c r="H617" t="str">
        <f t="shared" ca="1" si="69"/>
        <v/>
      </c>
      <c r="J617">
        <f t="shared" si="67"/>
        <v>614</v>
      </c>
      <c r="K617" cm="1">
        <f t="array" ref="K617">INDEX(J617:J791,MATCH(1,INDEX((J617:J791&lt;&gt;"")*(J617:J791&lt;&gt;J617),0),0))</f>
        <v>627</v>
      </c>
      <c r="L617" s="1" t="s">
        <v>6053</v>
      </c>
      <c r="M617" s="1" t="s">
        <v>6058</v>
      </c>
    </row>
    <row r="618" spans="1:24" x14ac:dyDescent="0.25">
      <c r="A618">
        <v>12</v>
      </c>
      <c r="B618" t="b">
        <f t="shared" si="63"/>
        <v>0</v>
      </c>
      <c r="C618" t="b">
        <f t="shared" si="64"/>
        <v>0</v>
      </c>
      <c r="D618" t="b">
        <f t="shared" si="65"/>
        <v>0</v>
      </c>
      <c r="E618" t="str">
        <f t="shared" si="66"/>
        <v>$L$614:T$627</v>
      </c>
      <c r="F618" t="str" cm="1">
        <f t="array" aca="1" ref="F618" ca="1">IFERROR(IF(B618,INDEX(INDIRECT(E618),ROWS(INDIRECT(E618)),2),""),"")</f>
        <v/>
      </c>
      <c r="G618" t="str">
        <f t="shared" ca="1" si="68"/>
        <v>Sterling Air Services, Corpus Christi TX bought 2/18/20</v>
      </c>
      <c r="H618" t="str">
        <f t="shared" ca="1" si="69"/>
        <v/>
      </c>
      <c r="J618">
        <f t="shared" si="67"/>
        <v>614</v>
      </c>
      <c r="K618" cm="1">
        <f t="array" ref="K618">INDEX(J618:J791,MATCH(1,INDEX((J618:J791&lt;&gt;"")*(J618:J791&lt;&gt;J618),0),0))</f>
        <v>627</v>
      </c>
      <c r="L618" s="1" t="s">
        <v>6053</v>
      </c>
      <c r="M618" s="1" t="s">
        <v>6059</v>
      </c>
    </row>
    <row r="619" spans="1:24" x14ac:dyDescent="0.25">
      <c r="A619">
        <v>12</v>
      </c>
      <c r="B619" t="b">
        <f t="shared" si="63"/>
        <v>0</v>
      </c>
      <c r="C619" t="b">
        <f t="shared" si="64"/>
        <v>0</v>
      </c>
      <c r="D619" t="b">
        <f t="shared" si="65"/>
        <v>0</v>
      </c>
      <c r="E619" t="str">
        <f t="shared" si="66"/>
        <v>$L$614:T$627</v>
      </c>
      <c r="F619" t="str" cm="1">
        <f t="array" aca="1" ref="F619" ca="1">IFERROR(IF(B619,INDEX(INDIRECT(E619),ROWS(INDIRECT(E619)),2),""),"")</f>
        <v/>
      </c>
      <c r="G619" t="str">
        <f t="shared" ca="1" si="68"/>
        <v>Sterling Air Services, Corpus Christi TX bought 2/18/20</v>
      </c>
      <c r="H619" t="str">
        <f t="shared" ca="1" si="69"/>
        <v/>
      </c>
      <c r="J619">
        <f t="shared" si="67"/>
        <v>614</v>
      </c>
      <c r="K619" cm="1">
        <f t="array" ref="K619">INDEX(J619:J791,MATCH(1,INDEX((J619:J791&lt;&gt;"")*(J619:J791&lt;&gt;J619),0),0))</f>
        <v>627</v>
      </c>
      <c r="L619" s="1" t="s">
        <v>6060</v>
      </c>
      <c r="M619" s="1" t="s">
        <v>6061</v>
      </c>
    </row>
    <row r="620" spans="1:24" x14ac:dyDescent="0.25">
      <c r="A620">
        <v>12</v>
      </c>
      <c r="B620" t="b">
        <f t="shared" si="63"/>
        <v>0</v>
      </c>
      <c r="C620" t="b">
        <f t="shared" si="64"/>
        <v>0</v>
      </c>
      <c r="D620" t="b">
        <f t="shared" si="65"/>
        <v>0</v>
      </c>
      <c r="E620" t="str">
        <f t="shared" si="66"/>
        <v>$L$614:T$627</v>
      </c>
      <c r="F620" t="str" cm="1">
        <f t="array" aca="1" ref="F620" ca="1">IFERROR(IF(B620,INDEX(INDIRECT(E620),ROWS(INDIRECT(E620)),2),""),"")</f>
        <v/>
      </c>
      <c r="G620" t="str">
        <f t="shared" ca="1" si="68"/>
        <v>Sterling Air Services, Corpus Christi TX bought 2/18/20</v>
      </c>
      <c r="H620" t="str">
        <f t="shared" ca="1" si="69"/>
        <v/>
      </c>
      <c r="J620">
        <f t="shared" si="67"/>
        <v>614</v>
      </c>
      <c r="K620" cm="1">
        <f t="array" ref="K620">INDEX(J620:J791,MATCH(1,INDEX((J620:J791&lt;&gt;"")*(J620:J791&lt;&gt;J620),0),0))</f>
        <v>627</v>
      </c>
      <c r="L620" s="1" t="s">
        <v>6062</v>
      </c>
      <c r="M620" s="1" t="s">
        <v>6063</v>
      </c>
    </row>
    <row r="621" spans="1:24" x14ac:dyDescent="0.25">
      <c r="A621">
        <v>12</v>
      </c>
      <c r="B621" t="b">
        <f t="shared" si="63"/>
        <v>0</v>
      </c>
      <c r="C621" t="b">
        <f t="shared" si="64"/>
        <v>0</v>
      </c>
      <c r="D621" t="b">
        <f t="shared" si="65"/>
        <v>0</v>
      </c>
      <c r="E621" t="str">
        <f t="shared" si="66"/>
        <v>$L$614:T$627</v>
      </c>
      <c r="F621" t="str" cm="1">
        <f t="array" aca="1" ref="F621" ca="1">IFERROR(IF(B621,INDEX(INDIRECT(E621),ROWS(INDIRECT(E621)),2),""),"")</f>
        <v/>
      </c>
      <c r="G621" t="str">
        <f t="shared" ca="1" si="68"/>
        <v>Sterling Air Services, Corpus Christi TX bought 2/18/20</v>
      </c>
      <c r="H621" t="str">
        <f t="shared" ca="1" si="69"/>
        <v/>
      </c>
      <c r="J621">
        <f t="shared" si="67"/>
        <v>614</v>
      </c>
      <c r="K621" cm="1">
        <f t="array" ref="K621">INDEX(J621:J791,MATCH(1,INDEX((J621:J791&lt;&gt;"")*(J621:J791&lt;&gt;J621),0),0))</f>
        <v>627</v>
      </c>
      <c r="L621" s="1" t="s">
        <v>6064</v>
      </c>
      <c r="M621" s="1" t="s">
        <v>6065</v>
      </c>
    </row>
    <row r="622" spans="1:24" x14ac:dyDescent="0.25">
      <c r="A622">
        <v>12</v>
      </c>
      <c r="B622" t="b">
        <f t="shared" si="63"/>
        <v>0</v>
      </c>
      <c r="C622" t="b">
        <f t="shared" si="64"/>
        <v>0</v>
      </c>
      <c r="D622" t="b">
        <f t="shared" si="65"/>
        <v>0</v>
      </c>
      <c r="E622" t="str">
        <f t="shared" si="66"/>
        <v>$L$614:T$627</v>
      </c>
      <c r="F622" t="str" cm="1">
        <f t="array" aca="1" ref="F622" ca="1">IFERROR(IF(B622,INDEX(INDIRECT(E622),ROWS(INDIRECT(E622)),2),""),"")</f>
        <v/>
      </c>
      <c r="G622" t="str">
        <f t="shared" ca="1" si="68"/>
        <v>Sterling Air Services, Corpus Christi TX bought 2/18/20</v>
      </c>
      <c r="H622" t="str">
        <f t="shared" ca="1" si="69"/>
        <v/>
      </c>
      <c r="J622">
        <f t="shared" si="67"/>
        <v>614</v>
      </c>
      <c r="K622" cm="1">
        <f t="array" ref="K622">INDEX(J622:J791,MATCH(1,INDEX((J622:J791&lt;&gt;"")*(J622:J791&lt;&gt;J622),0),0))</f>
        <v>627</v>
      </c>
      <c r="L622" s="1" t="s">
        <v>5466</v>
      </c>
      <c r="M622" s="1" t="s">
        <v>6066</v>
      </c>
    </row>
    <row r="623" spans="1:24" x14ac:dyDescent="0.25">
      <c r="A623">
        <v>12</v>
      </c>
      <c r="B623" t="b">
        <f t="shared" si="63"/>
        <v>0</v>
      </c>
      <c r="C623" t="b">
        <f t="shared" si="64"/>
        <v>0</v>
      </c>
      <c r="D623" t="b">
        <f t="shared" si="65"/>
        <v>0</v>
      </c>
      <c r="E623" t="str">
        <f t="shared" si="66"/>
        <v>$L$614:T$627</v>
      </c>
      <c r="F623" t="str" cm="1">
        <f t="array" aca="1" ref="F623" ca="1">IFERROR(IF(B623,INDEX(INDIRECT(E623),ROWS(INDIRECT(E623)),2),""),"")</f>
        <v/>
      </c>
      <c r="G623" t="str">
        <f t="shared" ca="1" si="68"/>
        <v>Sterling Air Services, Corpus Christi TX bought 2/18/20</v>
      </c>
      <c r="H623" t="str">
        <f t="shared" ca="1" si="69"/>
        <v/>
      </c>
      <c r="J623">
        <f t="shared" si="67"/>
        <v>614</v>
      </c>
      <c r="K623" cm="1">
        <f t="array" ref="K623">INDEX(J623:J791,MATCH(1,INDEX((J623:J791&lt;&gt;"")*(J623:J791&lt;&gt;J623),0),0))</f>
        <v>627</v>
      </c>
      <c r="L623" s="1" t="s">
        <v>5466</v>
      </c>
      <c r="M623" s="1" t="s">
        <v>6067</v>
      </c>
    </row>
    <row r="624" spans="1:24" x14ac:dyDescent="0.25">
      <c r="A624">
        <v>12</v>
      </c>
      <c r="B624" t="b">
        <f t="shared" si="63"/>
        <v>0</v>
      </c>
      <c r="C624" t="b">
        <f t="shared" si="64"/>
        <v>0</v>
      </c>
      <c r="D624" t="b">
        <f t="shared" si="65"/>
        <v>0</v>
      </c>
      <c r="E624" t="str">
        <f t="shared" si="66"/>
        <v>$L$614:T$627</v>
      </c>
      <c r="F624" t="str" cm="1">
        <f t="array" aca="1" ref="F624" ca="1">IFERROR(IF(B624,INDEX(INDIRECT(E624),ROWS(INDIRECT(E624)),2),""),"")</f>
        <v/>
      </c>
      <c r="G624" t="str">
        <f t="shared" ca="1" si="68"/>
        <v>Sterling Air Services, Corpus Christi TX bought 2/18/20</v>
      </c>
      <c r="H624" t="str">
        <f t="shared" ca="1" si="69"/>
        <v/>
      </c>
      <c r="J624">
        <f t="shared" si="67"/>
        <v>614</v>
      </c>
      <c r="K624" cm="1">
        <f t="array" ref="K624">INDEX(J624:J791,MATCH(1,INDEX((J624:J791&lt;&gt;"")*(J624:J791&lt;&gt;J624),0),0))</f>
        <v>627</v>
      </c>
      <c r="L624" s="1" t="s">
        <v>5466</v>
      </c>
      <c r="M624" s="1" t="s">
        <v>6068</v>
      </c>
    </row>
    <row r="625" spans="1:24" x14ac:dyDescent="0.25">
      <c r="A625">
        <v>12</v>
      </c>
      <c r="B625" t="b">
        <f t="shared" si="63"/>
        <v>0</v>
      </c>
      <c r="C625" t="b">
        <f t="shared" si="64"/>
        <v>0</v>
      </c>
      <c r="D625" t="b">
        <f t="shared" si="65"/>
        <v>0</v>
      </c>
      <c r="E625" t="str">
        <f t="shared" si="66"/>
        <v>$L$614:T$627</v>
      </c>
      <c r="F625" t="str" cm="1">
        <f t="array" aca="1" ref="F625" ca="1">IFERROR(IF(B625,INDEX(INDIRECT(E625),ROWS(INDIRECT(E625)),2),""),"")</f>
        <v/>
      </c>
      <c r="G625" t="str">
        <f t="shared" ca="1" si="68"/>
        <v>Sterling Air Services, Corpus Christi TX bought 2/18/20</v>
      </c>
      <c r="H625" t="str">
        <f t="shared" ca="1" si="69"/>
        <v/>
      </c>
      <c r="J625">
        <f t="shared" si="67"/>
        <v>614</v>
      </c>
      <c r="K625" cm="1">
        <f t="array" ref="K625">INDEX(J625:J791,MATCH(1,INDEX((J625:J791&lt;&gt;"")*(J625:J791&lt;&gt;J625),0),0))</f>
        <v>627</v>
      </c>
      <c r="L625" s="1" t="s">
        <v>6069</v>
      </c>
      <c r="O625" s="1" t="s">
        <v>306</v>
      </c>
    </row>
    <row r="626" spans="1:24" x14ac:dyDescent="0.25">
      <c r="A626">
        <v>12</v>
      </c>
      <c r="B626" t="b">
        <f t="shared" si="63"/>
        <v>0</v>
      </c>
      <c r="C626" t="b">
        <f t="shared" si="64"/>
        <v>1</v>
      </c>
      <c r="D626" t="b">
        <f t="shared" si="65"/>
        <v>0</v>
      </c>
      <c r="E626" t="str">
        <f t="shared" si="66"/>
        <v>$L$614:T$627</v>
      </c>
      <c r="F626" t="str" cm="1">
        <f t="array" aca="1" ref="F626" ca="1">IFERROR(IF(B626,INDEX(INDIRECT(E626),ROWS(INDIRECT(E626)),2),""),"")</f>
        <v/>
      </c>
      <c r="G626" t="str">
        <f t="shared" ca="1" si="68"/>
        <v>Sterling Air Services, Corpus Christi TX bought 2/18/20</v>
      </c>
      <c r="H626" t="str">
        <f t="shared" ca="1" si="69"/>
        <v/>
      </c>
      <c r="J626">
        <f t="shared" si="67"/>
        <v>614</v>
      </c>
      <c r="K626" cm="1">
        <f t="array" ref="K626">INDEX(J626:J791,MATCH(1,INDEX((J626:J791&lt;&gt;"")*(J626:J791&lt;&gt;J626),0),0))</f>
        <v>627</v>
      </c>
      <c r="M626" s="1" t="s">
        <v>26</v>
      </c>
      <c r="N626" s="1" t="s">
        <v>27</v>
      </c>
      <c r="X626" t="e">
        <v>#N/A</v>
      </c>
    </row>
    <row r="627" spans="1:24" x14ac:dyDescent="0.25">
      <c r="A627">
        <v>12</v>
      </c>
      <c r="B627" t="b">
        <f t="shared" si="63"/>
        <v>1</v>
      </c>
      <c r="C627" t="b">
        <f t="shared" si="64"/>
        <v>0</v>
      </c>
      <c r="D627" t="b">
        <f t="shared" si="65"/>
        <v>0</v>
      </c>
      <c r="E627" t="str">
        <f t="shared" si="66"/>
        <v>$L$627:T$635</v>
      </c>
      <c r="F627" t="str" cm="1">
        <f t="array" aca="1" ref="F627" ca="1">IFERROR(IF(B627,INDEX(INDIRECT(E627),ROWS(INDIRECT(E627)),2),""),"")</f>
        <v xml:space="preserve">IAI 1125 Astra </v>
      </c>
      <c r="G627" t="str">
        <f t="shared" ca="1" si="68"/>
        <v>EMD Astra Holdings LLC, Opa Locka FL bought 9/1/20</v>
      </c>
      <c r="H627" t="str">
        <f t="shared" ca="1" si="69"/>
        <v/>
      </c>
      <c r="J627">
        <f t="shared" si="67"/>
        <v>627</v>
      </c>
      <c r="K627" cm="1">
        <f t="array" ref="K627">INDEX(J627:J791,MATCH(1,INDEX((J627:J791&lt;&gt;"")*(J627:J791&lt;&gt;J627),0),0))</f>
        <v>635</v>
      </c>
      <c r="L627" s="1" t="s">
        <v>6070</v>
      </c>
      <c r="M627" s="1" t="s">
        <v>5864</v>
      </c>
      <c r="N627" s="1" t="s">
        <v>6071</v>
      </c>
      <c r="P627" s="1" t="s">
        <v>5318</v>
      </c>
      <c r="S627" s="1" t="s">
        <v>6038</v>
      </c>
    </row>
    <row r="628" spans="1:24" x14ac:dyDescent="0.25">
      <c r="A628">
        <v>12</v>
      </c>
      <c r="B628" t="b">
        <f t="shared" si="63"/>
        <v>0</v>
      </c>
      <c r="C628" t="b">
        <f t="shared" si="64"/>
        <v>0</v>
      </c>
      <c r="D628" t="b">
        <f t="shared" si="65"/>
        <v>0</v>
      </c>
      <c r="E628" t="str">
        <f t="shared" si="66"/>
        <v>$L$627:T$635</v>
      </c>
      <c r="F628" t="str" cm="1">
        <f t="array" aca="1" ref="F628" ca="1">IFERROR(IF(B628,INDEX(INDIRECT(E628),ROWS(INDIRECT(E628)),2),""),"")</f>
        <v/>
      </c>
      <c r="G628" t="str">
        <f t="shared" ca="1" si="68"/>
        <v>EMD Astra Holdings LLC, Opa Locka FL bought 9/1/20</v>
      </c>
      <c r="H628" t="str">
        <f t="shared" ca="1" si="69"/>
        <v/>
      </c>
      <c r="J628">
        <f t="shared" si="67"/>
        <v>627</v>
      </c>
      <c r="K628" cm="1">
        <f t="array" ref="K628">INDEX(J628:J791,MATCH(1,INDEX((J628:J791&lt;&gt;"")*(J628:J791&lt;&gt;J628),0),0))</f>
        <v>635</v>
      </c>
      <c r="L628" s="1" t="s">
        <v>6072</v>
      </c>
    </row>
    <row r="629" spans="1:24" x14ac:dyDescent="0.25">
      <c r="A629">
        <v>12</v>
      </c>
      <c r="B629" t="b">
        <f t="shared" si="63"/>
        <v>0</v>
      </c>
      <c r="C629" t="b">
        <f t="shared" si="64"/>
        <v>0</v>
      </c>
      <c r="D629" t="b">
        <f t="shared" si="65"/>
        <v>0</v>
      </c>
      <c r="E629" t="str">
        <f t="shared" si="66"/>
        <v>$L$627:T$635</v>
      </c>
      <c r="F629" t="str" cm="1">
        <f t="array" aca="1" ref="F629" ca="1">IFERROR(IF(B629,INDEX(INDIRECT(E629),ROWS(INDIRECT(E629)),2),""),"")</f>
        <v/>
      </c>
      <c r="G629" t="str">
        <f t="shared" ca="1" si="68"/>
        <v>EMD Astra Holdings LLC, Opa Locka FL bought 9/1/20</v>
      </c>
      <c r="H629" t="str">
        <f t="shared" ca="1" si="69"/>
        <v/>
      </c>
      <c r="J629">
        <f t="shared" si="67"/>
        <v>627</v>
      </c>
      <c r="K629" cm="1">
        <f t="array" ref="K629">INDEX(J629:J791,MATCH(1,INDEX((J629:J791&lt;&gt;"")*(J629:J791&lt;&gt;J629),0),0))</f>
        <v>635</v>
      </c>
      <c r="L629" s="1" t="s">
        <v>6073</v>
      </c>
      <c r="M629" s="1" t="s">
        <v>6074</v>
      </c>
    </row>
    <row r="630" spans="1:24" x14ac:dyDescent="0.25">
      <c r="A630">
        <v>12</v>
      </c>
      <c r="B630" t="b">
        <f t="shared" si="63"/>
        <v>0</v>
      </c>
      <c r="C630" t="b">
        <f t="shared" si="64"/>
        <v>0</v>
      </c>
      <c r="D630" t="b">
        <f t="shared" si="65"/>
        <v>0</v>
      </c>
      <c r="E630" t="str">
        <f t="shared" si="66"/>
        <v>$L$627:T$635</v>
      </c>
      <c r="F630" t="str" cm="1">
        <f t="array" aca="1" ref="F630" ca="1">IFERROR(IF(B630,INDEX(INDIRECT(E630),ROWS(INDIRECT(E630)),2),""),"")</f>
        <v/>
      </c>
      <c r="G630" t="str">
        <f t="shared" ca="1" si="68"/>
        <v>EMD Astra Holdings LLC, Opa Locka FL bought 9/1/20</v>
      </c>
      <c r="H630" t="str">
        <f t="shared" ca="1" si="69"/>
        <v/>
      </c>
      <c r="J630">
        <f t="shared" si="67"/>
        <v>627</v>
      </c>
      <c r="K630" cm="1">
        <f t="array" ref="K630">INDEX(J630:J791,MATCH(1,INDEX((J630:J791&lt;&gt;"")*(J630:J791&lt;&gt;J630),0),0))</f>
        <v>635</v>
      </c>
      <c r="L630" s="1" t="s">
        <v>6073</v>
      </c>
      <c r="M630" s="1" t="s">
        <v>6075</v>
      </c>
    </row>
    <row r="631" spans="1:24" x14ac:dyDescent="0.25">
      <c r="A631">
        <v>12</v>
      </c>
      <c r="B631" t="b">
        <f t="shared" si="63"/>
        <v>0</v>
      </c>
      <c r="C631" t="b">
        <f t="shared" si="64"/>
        <v>0</v>
      </c>
      <c r="D631" t="b">
        <f t="shared" si="65"/>
        <v>0</v>
      </c>
      <c r="E631" t="str">
        <f t="shared" si="66"/>
        <v>$L$627:T$635</v>
      </c>
      <c r="F631" t="str" cm="1">
        <f t="array" aca="1" ref="F631" ca="1">IFERROR(IF(B631,INDEX(INDIRECT(E631),ROWS(INDIRECT(E631)),2),""),"")</f>
        <v/>
      </c>
      <c r="G631" t="str">
        <f t="shared" ca="1" si="68"/>
        <v>EMD Astra Holdings LLC, Opa Locka FL bought 9/1/20</v>
      </c>
      <c r="H631" t="str">
        <f t="shared" ca="1" si="69"/>
        <v/>
      </c>
      <c r="J631">
        <f t="shared" si="67"/>
        <v>627</v>
      </c>
      <c r="K631" cm="1">
        <f t="array" ref="K631">INDEX(J631:J791,MATCH(1,INDEX((J631:J791&lt;&gt;"")*(J631:J791&lt;&gt;J631),0),0))</f>
        <v>635</v>
      </c>
      <c r="L631" s="1" t="s">
        <v>6076</v>
      </c>
      <c r="M631" s="1" t="s">
        <v>6077</v>
      </c>
    </row>
    <row r="632" spans="1:24" x14ac:dyDescent="0.25">
      <c r="A632">
        <v>12</v>
      </c>
      <c r="B632" t="b">
        <f t="shared" si="63"/>
        <v>0</v>
      </c>
      <c r="C632" t="b">
        <f t="shared" si="64"/>
        <v>0</v>
      </c>
      <c r="D632" t="b">
        <f t="shared" si="65"/>
        <v>0</v>
      </c>
      <c r="E632" t="str">
        <f t="shared" si="66"/>
        <v>$L$627:T$635</v>
      </c>
      <c r="F632" t="str" cm="1">
        <f t="array" aca="1" ref="F632" ca="1">IFERROR(IF(B632,INDEX(INDIRECT(E632),ROWS(INDIRECT(E632)),2),""),"")</f>
        <v/>
      </c>
      <c r="G632" t="str">
        <f t="shared" ca="1" si="68"/>
        <v>EMD Astra Holdings LLC, Opa Locka FL bought 9/1/20</v>
      </c>
      <c r="H632" t="str">
        <f t="shared" ca="1" si="69"/>
        <v/>
      </c>
      <c r="J632">
        <f t="shared" si="67"/>
        <v>627</v>
      </c>
      <c r="K632" cm="1">
        <f t="array" ref="K632">INDEX(J632:J791,MATCH(1,INDEX((J632:J791&lt;&gt;"")*(J632:J791&lt;&gt;J632),0),0))</f>
        <v>635</v>
      </c>
      <c r="L632" s="1" t="s">
        <v>6078</v>
      </c>
      <c r="M632" s="1" t="s">
        <v>6079</v>
      </c>
    </row>
    <row r="633" spans="1:24" x14ac:dyDescent="0.25">
      <c r="A633">
        <v>12</v>
      </c>
      <c r="B633" t="b">
        <f t="shared" si="63"/>
        <v>0</v>
      </c>
      <c r="C633" t="b">
        <f t="shared" si="64"/>
        <v>0</v>
      </c>
      <c r="D633" t="b">
        <f t="shared" si="65"/>
        <v>0</v>
      </c>
      <c r="E633" t="str">
        <f t="shared" si="66"/>
        <v>$L$627:T$635</v>
      </c>
      <c r="F633" t="str" cm="1">
        <f t="array" aca="1" ref="F633" ca="1">IFERROR(IF(B633,INDEX(INDIRECT(E633),ROWS(INDIRECT(E633)),2),""),"")</f>
        <v/>
      </c>
      <c r="G633" t="str">
        <f t="shared" ca="1" si="68"/>
        <v>EMD Astra Holdings LLC, Opa Locka FL bought 9/1/20</v>
      </c>
      <c r="H633" t="str">
        <f t="shared" ca="1" si="69"/>
        <v/>
      </c>
      <c r="J633">
        <f t="shared" si="67"/>
        <v>627</v>
      </c>
      <c r="K633" cm="1">
        <f t="array" ref="K633">INDEX(J633:J791,MATCH(1,INDEX((J633:J791&lt;&gt;"")*(J633:J791&lt;&gt;J633),0),0))</f>
        <v>635</v>
      </c>
      <c r="L633" s="1" t="s">
        <v>6080</v>
      </c>
    </row>
    <row r="634" spans="1:24" x14ac:dyDescent="0.25">
      <c r="A634">
        <v>12</v>
      </c>
      <c r="B634" t="b">
        <f t="shared" si="63"/>
        <v>0</v>
      </c>
      <c r="C634" t="b">
        <f t="shared" si="64"/>
        <v>1</v>
      </c>
      <c r="D634" t="b">
        <f t="shared" si="65"/>
        <v>0</v>
      </c>
      <c r="E634" t="str">
        <f t="shared" si="66"/>
        <v>$L$627:T$635</v>
      </c>
      <c r="F634" t="str" cm="1">
        <f t="array" aca="1" ref="F634" ca="1">IFERROR(IF(B634,INDEX(INDIRECT(E634),ROWS(INDIRECT(E634)),2),""),"")</f>
        <v/>
      </c>
      <c r="G634" t="str">
        <f t="shared" ca="1" si="68"/>
        <v>EMD Astra Holdings LLC, Opa Locka FL bought 9/1/20</v>
      </c>
      <c r="H634" t="str">
        <f t="shared" ca="1" si="69"/>
        <v/>
      </c>
      <c r="J634">
        <f t="shared" si="67"/>
        <v>627</v>
      </c>
      <c r="K634" cm="1">
        <f t="array" ref="K634">INDEX(J634:J791,MATCH(1,INDEX((J634:J791&lt;&gt;"")*(J634:J791&lt;&gt;J634),0),0))</f>
        <v>635</v>
      </c>
      <c r="M634" s="1" t="s">
        <v>26</v>
      </c>
      <c r="N634" s="1" t="s">
        <v>27</v>
      </c>
    </row>
    <row r="635" spans="1:24" x14ac:dyDescent="0.25">
      <c r="A635">
        <v>12</v>
      </c>
      <c r="B635" t="b">
        <f t="shared" si="63"/>
        <v>1</v>
      </c>
      <c r="C635" t="b">
        <f t="shared" si="64"/>
        <v>0</v>
      </c>
      <c r="D635" t="b">
        <f t="shared" si="65"/>
        <v>0</v>
      </c>
      <c r="E635" t="str">
        <f t="shared" si="66"/>
        <v>$L$635:T$638</v>
      </c>
      <c r="F635" t="str" cm="1">
        <f t="array" aca="1" ref="F635" ca="1">IFERROR(IF(B635,INDEX(INDIRECT(E635),ROWS(INDIRECT(E635)),2),""),"")</f>
        <v xml:space="preserve">IAI 1125 Astra SPX </v>
      </c>
      <c r="G635" t="str">
        <f t="shared" ca="1" si="68"/>
        <v>rg 10/8/99 Banc of America lsd Fred Meyer, Portland OR</v>
      </c>
      <c r="H635" t="str">
        <f t="shared" ca="1" si="69"/>
        <v/>
      </c>
      <c r="J635">
        <f t="shared" si="67"/>
        <v>635</v>
      </c>
      <c r="K635" cm="1">
        <f t="array" ref="K635">INDEX(J635:J791,MATCH(1,INDEX((J635:J791&lt;&gt;"")*(J635:J791&lt;&gt;J635),0),0))</f>
        <v>638</v>
      </c>
      <c r="L635" s="1" t="s">
        <v>6081</v>
      </c>
      <c r="M635" s="1" t="s">
        <v>5278</v>
      </c>
      <c r="N635" s="1" t="s">
        <v>6082</v>
      </c>
      <c r="P635" s="1" t="s">
        <v>51</v>
      </c>
      <c r="S635" s="1" t="s">
        <v>6083</v>
      </c>
      <c r="X635" t="e">
        <v>#N/A</v>
      </c>
    </row>
    <row r="636" spans="1:24" x14ac:dyDescent="0.25">
      <c r="A636">
        <v>12</v>
      </c>
      <c r="B636" t="b">
        <f t="shared" si="63"/>
        <v>0</v>
      </c>
      <c r="C636" t="b">
        <f t="shared" si="64"/>
        <v>0</v>
      </c>
      <c r="D636" t="b">
        <f t="shared" si="65"/>
        <v>0</v>
      </c>
      <c r="E636" t="str">
        <f t="shared" si="66"/>
        <v>$L$635:T$638</v>
      </c>
      <c r="F636" t="str" cm="1">
        <f t="array" aca="1" ref="F636" ca="1">IFERROR(IF(B636,INDEX(INDIRECT(E636),ROWS(INDIRECT(E636)),2),""),"")</f>
        <v/>
      </c>
      <c r="G636" t="str">
        <f t="shared" ca="1" si="68"/>
        <v>rg 10/8/99 Banc of America lsd Fred Meyer, Portland OR</v>
      </c>
      <c r="H636" t="str">
        <f t="shared" ca="1" si="69"/>
        <v/>
      </c>
      <c r="J636">
        <f t="shared" si="67"/>
        <v>635</v>
      </c>
      <c r="K636" cm="1">
        <f t="array" ref="K636">INDEX(J636:J791,MATCH(1,INDEX((J636:J791&lt;&gt;"")*(J636:J791&lt;&gt;J636),0),0))</f>
        <v>638</v>
      </c>
      <c r="L636" s="1" t="s">
        <v>6084</v>
      </c>
    </row>
    <row r="637" spans="1:24" x14ac:dyDescent="0.25">
      <c r="A637">
        <v>12</v>
      </c>
      <c r="B637" t="b">
        <f t="shared" si="63"/>
        <v>0</v>
      </c>
      <c r="C637" t="b">
        <f t="shared" si="64"/>
        <v>1</v>
      </c>
      <c r="D637" t="b">
        <f t="shared" si="65"/>
        <v>0</v>
      </c>
      <c r="E637" t="str">
        <f t="shared" si="66"/>
        <v>$L$635:T$638</v>
      </c>
      <c r="F637" t="str" cm="1">
        <f t="array" aca="1" ref="F637" ca="1">IFERROR(IF(B637,INDEX(INDIRECT(E637),ROWS(INDIRECT(E637)),2),""),"")</f>
        <v/>
      </c>
      <c r="G637" t="str">
        <f t="shared" ca="1" si="68"/>
        <v>rg 10/8/99 Banc of America lsd Fred Meyer, Portland OR</v>
      </c>
      <c r="H637" t="str">
        <f t="shared" ca="1" si="69"/>
        <v/>
      </c>
      <c r="J637">
        <f t="shared" si="67"/>
        <v>635</v>
      </c>
      <c r="K637" cm="1">
        <f t="array" ref="K637">INDEX(J637:J791,MATCH(1,INDEX((J637:J791&lt;&gt;"")*(J637:J791&lt;&gt;J637),0),0))</f>
        <v>638</v>
      </c>
      <c r="M637" s="1" t="s">
        <v>26</v>
      </c>
      <c r="N637" s="1" t="s">
        <v>27</v>
      </c>
    </row>
    <row r="638" spans="1:24" x14ac:dyDescent="0.25">
      <c r="A638">
        <v>12</v>
      </c>
      <c r="B638" t="b">
        <f t="shared" si="63"/>
        <v>1</v>
      </c>
      <c r="C638" t="b">
        <f t="shared" si="64"/>
        <v>0</v>
      </c>
      <c r="D638" t="b">
        <f t="shared" si="65"/>
        <v>0</v>
      </c>
      <c r="E638" t="str">
        <f t="shared" si="66"/>
        <v>$L$638:T$650</v>
      </c>
      <c r="F638" t="str" cm="1">
        <f t="array" aca="1" ref="F638" ca="1">IFERROR(IF(B638,INDEX(INDIRECT(E638),ROWS(INDIRECT(E638)),2),""),"")</f>
        <v xml:space="preserve">IAI 1125 Astra SPX </v>
      </c>
      <c r="G638" t="str">
        <f t="shared" ca="1" si="68"/>
        <v>3 Little Indiansa 2020 LLC, Garland TX bought 12/14/21</v>
      </c>
      <c r="H638" t="str">
        <f t="shared" ca="1" si="69"/>
        <v/>
      </c>
      <c r="J638">
        <f t="shared" si="67"/>
        <v>638</v>
      </c>
      <c r="K638" cm="1">
        <f t="array" ref="K638">INDEX(J638:J791,MATCH(1,INDEX((J638:J791&lt;&gt;"")*(J638:J791&lt;&gt;J638),0),0))</f>
        <v>650</v>
      </c>
      <c r="L638" s="1" t="s">
        <v>6085</v>
      </c>
      <c r="M638" s="1" t="s">
        <v>6086</v>
      </c>
      <c r="N638" s="1" t="s">
        <v>6087</v>
      </c>
      <c r="P638" s="1" t="s">
        <v>51</v>
      </c>
      <c r="S638" s="1" t="s">
        <v>6083</v>
      </c>
    </row>
    <row r="639" spans="1:24" x14ac:dyDescent="0.25">
      <c r="A639">
        <v>12</v>
      </c>
      <c r="B639" t="b">
        <f t="shared" si="63"/>
        <v>0</v>
      </c>
      <c r="C639" t="b">
        <f t="shared" si="64"/>
        <v>0</v>
      </c>
      <c r="D639" t="b">
        <f t="shared" si="65"/>
        <v>0</v>
      </c>
      <c r="E639" t="str">
        <f t="shared" si="66"/>
        <v>$L$638:T$650</v>
      </c>
      <c r="F639" t="str" cm="1">
        <f t="array" aca="1" ref="F639" ca="1">IFERROR(IF(B639,INDEX(INDIRECT(E639),ROWS(INDIRECT(E639)),2),""),"")</f>
        <v/>
      </c>
      <c r="G639" t="str">
        <f t="shared" ca="1" si="68"/>
        <v>3 Little Indiansa 2020 LLC, Garland TX bought 12/14/21</v>
      </c>
      <c r="H639" t="str">
        <f t="shared" ca="1" si="69"/>
        <v/>
      </c>
      <c r="J639">
        <f t="shared" si="67"/>
        <v>638</v>
      </c>
      <c r="K639" cm="1">
        <f t="array" ref="K639">INDEX(J639:J791,MATCH(1,INDEX((J639:J791&lt;&gt;"")*(J639:J791&lt;&gt;J639),0),0))</f>
        <v>650</v>
      </c>
      <c r="L639" s="1" t="s">
        <v>6088</v>
      </c>
    </row>
    <row r="640" spans="1:24" x14ac:dyDescent="0.25">
      <c r="A640">
        <v>12</v>
      </c>
      <c r="B640" t="b">
        <f t="shared" si="63"/>
        <v>0</v>
      </c>
      <c r="C640" t="b">
        <f t="shared" si="64"/>
        <v>0</v>
      </c>
      <c r="D640" t="b">
        <f t="shared" si="65"/>
        <v>0</v>
      </c>
      <c r="E640" t="str">
        <f t="shared" si="66"/>
        <v>$L$638:T$650</v>
      </c>
      <c r="F640" t="str" cm="1">
        <f t="array" aca="1" ref="F640" ca="1">IFERROR(IF(B640,INDEX(INDIRECT(E640),ROWS(INDIRECT(E640)),2),""),"")</f>
        <v/>
      </c>
      <c r="G640" t="str">
        <f t="shared" ca="1" si="68"/>
        <v>3 Little Indiansa 2020 LLC, Garland TX bought 12/14/21</v>
      </c>
      <c r="H640" t="str">
        <f t="shared" ca="1" si="69"/>
        <v/>
      </c>
      <c r="J640">
        <f t="shared" si="67"/>
        <v>638</v>
      </c>
      <c r="K640" cm="1">
        <f t="array" ref="K640">INDEX(J640:J791,MATCH(1,INDEX((J640:J791&lt;&gt;"")*(J640:J791&lt;&gt;J640),0),0))</f>
        <v>650</v>
      </c>
      <c r="L640" s="1" t="s">
        <v>6085</v>
      </c>
      <c r="M640" s="1" t="s">
        <v>6089</v>
      </c>
    </row>
    <row r="641" spans="1:24" x14ac:dyDescent="0.25">
      <c r="A641">
        <v>12</v>
      </c>
      <c r="B641" t="b">
        <f t="shared" si="63"/>
        <v>0</v>
      </c>
      <c r="C641" t="b">
        <f t="shared" si="64"/>
        <v>0</v>
      </c>
      <c r="D641" t="b">
        <f t="shared" si="65"/>
        <v>0</v>
      </c>
      <c r="E641" t="str">
        <f t="shared" si="66"/>
        <v>$L$638:T$650</v>
      </c>
      <c r="F641" t="str" cm="1">
        <f t="array" aca="1" ref="F641" ca="1">IFERROR(IF(B641,INDEX(INDIRECT(E641),ROWS(INDIRECT(E641)),2),""),"")</f>
        <v/>
      </c>
      <c r="G641" t="str">
        <f t="shared" ca="1" si="68"/>
        <v>3 Little Indiansa 2020 LLC, Garland TX bought 12/14/21</v>
      </c>
      <c r="H641" t="str">
        <f t="shared" ca="1" si="69"/>
        <v/>
      </c>
      <c r="J641">
        <f t="shared" si="67"/>
        <v>638</v>
      </c>
      <c r="K641" cm="1">
        <f t="array" ref="K641">INDEX(J641:J791,MATCH(1,INDEX((J641:J791&lt;&gt;"")*(J641:J791&lt;&gt;J641),0),0))</f>
        <v>650</v>
      </c>
      <c r="L641" s="1" t="s">
        <v>6085</v>
      </c>
      <c r="M641" s="1" t="s">
        <v>6090</v>
      </c>
    </row>
    <row r="642" spans="1:24" x14ac:dyDescent="0.25">
      <c r="A642">
        <v>12</v>
      </c>
      <c r="B642" t="b">
        <f t="shared" si="63"/>
        <v>0</v>
      </c>
      <c r="C642" t="b">
        <f t="shared" si="64"/>
        <v>0</v>
      </c>
      <c r="D642" t="b">
        <f t="shared" si="65"/>
        <v>0</v>
      </c>
      <c r="E642" t="str">
        <f t="shared" si="66"/>
        <v>$L$638:T$650</v>
      </c>
      <c r="F642" t="str" cm="1">
        <f t="array" aca="1" ref="F642" ca="1">IFERROR(IF(B642,INDEX(INDIRECT(E642),ROWS(INDIRECT(E642)),2),""),"")</f>
        <v/>
      </c>
      <c r="G642" t="str">
        <f t="shared" ca="1" si="68"/>
        <v>3 Little Indiansa 2020 LLC, Garland TX bought 12/14/21</v>
      </c>
      <c r="H642" t="str">
        <f t="shared" ca="1" si="69"/>
        <v/>
      </c>
      <c r="J642">
        <f t="shared" si="67"/>
        <v>638</v>
      </c>
      <c r="K642" cm="1">
        <f t="array" ref="K642">INDEX(J642:J791,MATCH(1,INDEX((J642:J791&lt;&gt;"")*(J642:J791&lt;&gt;J642),0),0))</f>
        <v>650</v>
      </c>
      <c r="L642" s="1" t="s">
        <v>6091</v>
      </c>
      <c r="M642" s="1" t="s">
        <v>6092</v>
      </c>
    </row>
    <row r="643" spans="1:24" x14ac:dyDescent="0.25">
      <c r="A643">
        <v>12</v>
      </c>
      <c r="B643" t="b">
        <f t="shared" ref="B643:B706" si="70">AND(E643&lt;&gt;E642,LEFT(L643,LEN("registry("))&lt;&gt;"registry(")</f>
        <v>0</v>
      </c>
      <c r="C643" t="b">
        <f t="shared" ref="C643:C706" si="71">NOT(LEN(N643)=LEN(SUBSTITUTE(N643,"comment - update","")))</f>
        <v>0</v>
      </c>
      <c r="D643" t="b">
        <f t="shared" ref="D643:D706" si="72">NOT(LEN(L643)=LEN(SUBSTITUTE(L643,"modeS(24bit)","")))</f>
        <v>0</v>
      </c>
      <c r="E643" t="str">
        <f t="shared" ref="E643:E706" si="73">"$"&amp;SUBSTITUTE(ADDRESS(1,COLUMN($L$1),4),1,"")&amp;"$"&amp;J643&amp;":"&amp;SUBSTITUTE(ADDRESS(1,COLUMN($T$1),4),1,"")&amp;"$"&amp;K643</f>
        <v>$L$638:T$650</v>
      </c>
      <c r="F643" t="str" cm="1">
        <f t="array" aca="1" ref="F643" ca="1">IFERROR(IF(B643,INDEX(INDIRECT(E643),ROWS(INDIRECT(E643)),2),""),"")</f>
        <v/>
      </c>
      <c r="G643" t="str">
        <f t="shared" ca="1" si="68"/>
        <v>3 Little Indiansa 2020 LLC, Garland TX bought 12/14/21</v>
      </c>
      <c r="H643" t="str">
        <f t="shared" ca="1" si="69"/>
        <v/>
      </c>
      <c r="J643">
        <f t="shared" ref="J643:J706" si="74">IF(C642,ROW(C643),IF(D642,ROW(C643),J642))</f>
        <v>638</v>
      </c>
      <c r="K643" cm="1">
        <f t="array" ref="K643">INDEX(J643:J791,MATCH(1,INDEX((J643:J791&lt;&gt;"")*(J643:J791&lt;&gt;J643),0),0))</f>
        <v>650</v>
      </c>
      <c r="L643" s="1" t="s">
        <v>6091</v>
      </c>
      <c r="M643" s="1" t="s">
        <v>6093</v>
      </c>
    </row>
    <row r="644" spans="1:24" x14ac:dyDescent="0.25">
      <c r="A644">
        <v>12</v>
      </c>
      <c r="B644" t="b">
        <f t="shared" si="70"/>
        <v>0</v>
      </c>
      <c r="C644" t="b">
        <f t="shared" si="71"/>
        <v>0</v>
      </c>
      <c r="D644" t="b">
        <f t="shared" si="72"/>
        <v>0</v>
      </c>
      <c r="E644" t="str">
        <f t="shared" si="73"/>
        <v>$L$638:T$650</v>
      </c>
      <c r="F644" t="str" cm="1">
        <f t="array" aca="1" ref="F644" ca="1">IFERROR(IF(B644,INDEX(INDIRECT(E644),ROWS(INDIRECT(E644)),2),""),"")</f>
        <v/>
      </c>
      <c r="G644" t="str">
        <f t="shared" ca="1" si="68"/>
        <v>3 Little Indiansa 2020 LLC, Garland TX bought 12/14/21</v>
      </c>
      <c r="H644" t="str">
        <f t="shared" ca="1" si="69"/>
        <v/>
      </c>
      <c r="J644">
        <f t="shared" si="74"/>
        <v>638</v>
      </c>
      <c r="K644" cm="1">
        <f t="array" ref="K644">INDEX(J644:J791,MATCH(1,INDEX((J644:J791&lt;&gt;"")*(J644:J791&lt;&gt;J644),0),0))</f>
        <v>650</v>
      </c>
      <c r="L644" s="1" t="s">
        <v>6091</v>
      </c>
      <c r="M644" s="1" t="s">
        <v>6094</v>
      </c>
      <c r="P644" s="1" t="s">
        <v>6095</v>
      </c>
    </row>
    <row r="645" spans="1:24" x14ac:dyDescent="0.25">
      <c r="A645">
        <v>12</v>
      </c>
      <c r="B645" t="b">
        <f t="shared" si="70"/>
        <v>0</v>
      </c>
      <c r="C645" t="b">
        <f t="shared" si="71"/>
        <v>0</v>
      </c>
      <c r="D645" t="b">
        <f t="shared" si="72"/>
        <v>0</v>
      </c>
      <c r="E645" t="str">
        <f t="shared" si="73"/>
        <v>$L$638:T$650</v>
      </c>
      <c r="F645" t="str" cm="1">
        <f t="array" aca="1" ref="F645" ca="1">IFERROR(IF(B645,INDEX(INDIRECT(E645),ROWS(INDIRECT(E645)),2),""),"")</f>
        <v/>
      </c>
      <c r="G645" t="str">
        <f t="shared" ca="1" si="68"/>
        <v>3 Little Indiansa 2020 LLC, Garland TX bought 12/14/21</v>
      </c>
      <c r="H645" t="str">
        <f t="shared" ca="1" si="69"/>
        <v/>
      </c>
      <c r="J645">
        <f t="shared" si="74"/>
        <v>638</v>
      </c>
      <c r="K645" cm="1">
        <f t="array" ref="K645">INDEX(J645:J791,MATCH(1,INDEX((J645:J791&lt;&gt;"")*(J645:J791&lt;&gt;J645),0),0))</f>
        <v>650</v>
      </c>
      <c r="L645" s="1" t="s">
        <v>6096</v>
      </c>
      <c r="M645" s="1" t="s">
        <v>6097</v>
      </c>
    </row>
    <row r="646" spans="1:24" x14ac:dyDescent="0.25">
      <c r="A646">
        <v>12</v>
      </c>
      <c r="B646" t="b">
        <f t="shared" si="70"/>
        <v>0</v>
      </c>
      <c r="C646" t="b">
        <f t="shared" si="71"/>
        <v>0</v>
      </c>
      <c r="D646" t="b">
        <f t="shared" si="72"/>
        <v>0</v>
      </c>
      <c r="E646" t="str">
        <f t="shared" si="73"/>
        <v>$L$638:T$650</v>
      </c>
      <c r="F646" t="str" cm="1">
        <f t="array" aca="1" ref="F646" ca="1">IFERROR(IF(B646,INDEX(INDIRECT(E646),ROWS(INDIRECT(E646)),2),""),"")</f>
        <v/>
      </c>
      <c r="G646" t="str">
        <f t="shared" ca="1" si="68"/>
        <v>3 Little Indiansa 2020 LLC, Garland TX bought 12/14/21</v>
      </c>
      <c r="H646" t="str">
        <f t="shared" ca="1" si="69"/>
        <v/>
      </c>
      <c r="J646">
        <f t="shared" si="74"/>
        <v>638</v>
      </c>
      <c r="K646" cm="1">
        <f t="array" ref="K646">INDEX(J646:J791,MATCH(1,INDEX((J646:J791&lt;&gt;"")*(J646:J791&lt;&gt;J646),0),0))</f>
        <v>650</v>
      </c>
      <c r="L646" s="1" t="s">
        <v>6096</v>
      </c>
      <c r="M646" s="1" t="s">
        <v>6098</v>
      </c>
    </row>
    <row r="647" spans="1:24" x14ac:dyDescent="0.25">
      <c r="A647">
        <v>12</v>
      </c>
      <c r="B647" t="b">
        <f t="shared" si="70"/>
        <v>0</v>
      </c>
      <c r="C647" t="b">
        <f t="shared" si="71"/>
        <v>0</v>
      </c>
      <c r="D647" t="b">
        <f t="shared" si="72"/>
        <v>0</v>
      </c>
      <c r="E647" t="str">
        <f t="shared" si="73"/>
        <v>$L$638:T$650</v>
      </c>
      <c r="F647" t="str" cm="1">
        <f t="array" aca="1" ref="F647" ca="1">IFERROR(IF(B647,INDEX(INDIRECT(E647),ROWS(INDIRECT(E647)),2),""),"")</f>
        <v/>
      </c>
      <c r="G647" t="str">
        <f t="shared" ca="1" si="68"/>
        <v>3 Little Indiansa 2020 LLC, Garland TX bought 12/14/21</v>
      </c>
      <c r="H647" t="str">
        <f t="shared" ca="1" si="69"/>
        <v/>
      </c>
      <c r="J647">
        <f t="shared" si="74"/>
        <v>638</v>
      </c>
      <c r="K647" cm="1">
        <f t="array" ref="K647">INDEX(J647:J791,MATCH(1,INDEX((J647:J791&lt;&gt;"")*(J647:J791&lt;&gt;J647),0),0))</f>
        <v>650</v>
      </c>
      <c r="L647" s="1" t="s">
        <v>6096</v>
      </c>
      <c r="M647" s="1" t="s">
        <v>6099</v>
      </c>
    </row>
    <row r="648" spans="1:24" x14ac:dyDescent="0.25">
      <c r="A648">
        <v>12</v>
      </c>
      <c r="B648" t="b">
        <f t="shared" si="70"/>
        <v>0</v>
      </c>
      <c r="C648" t="b">
        <f t="shared" si="71"/>
        <v>0</v>
      </c>
      <c r="D648" t="b">
        <f t="shared" si="72"/>
        <v>0</v>
      </c>
      <c r="E648" t="str">
        <f t="shared" si="73"/>
        <v>$L$638:T$650</v>
      </c>
      <c r="F648" t="str" cm="1">
        <f t="array" aca="1" ref="F648" ca="1">IFERROR(IF(B648,INDEX(INDIRECT(E648),ROWS(INDIRECT(E648)),2),""),"")</f>
        <v/>
      </c>
      <c r="G648" t="str">
        <f t="shared" ca="1" si="68"/>
        <v>3 Little Indiansa 2020 LLC, Garland TX bought 12/14/21</v>
      </c>
      <c r="H648" t="str">
        <f t="shared" ca="1" si="69"/>
        <v/>
      </c>
      <c r="J648">
        <f t="shared" si="74"/>
        <v>638</v>
      </c>
      <c r="K648" cm="1">
        <f t="array" ref="K648">INDEX(J648:J791,MATCH(1,INDEX((J648:J791&lt;&gt;"")*(J648:J791&lt;&gt;J648),0),0))</f>
        <v>650</v>
      </c>
      <c r="L648" s="1" t="s">
        <v>6100</v>
      </c>
      <c r="O648" s="1" t="s">
        <v>306</v>
      </c>
    </row>
    <row r="649" spans="1:24" x14ac:dyDescent="0.25">
      <c r="A649">
        <v>12</v>
      </c>
      <c r="B649" t="b">
        <f t="shared" si="70"/>
        <v>0</v>
      </c>
      <c r="C649" t="b">
        <f t="shared" si="71"/>
        <v>1</v>
      </c>
      <c r="D649" t="b">
        <f t="shared" si="72"/>
        <v>0</v>
      </c>
      <c r="E649" t="str">
        <f t="shared" si="73"/>
        <v>$L$638:T$650</v>
      </c>
      <c r="F649" t="str" cm="1">
        <f t="array" aca="1" ref="F649" ca="1">IFERROR(IF(B649,INDEX(INDIRECT(E649),ROWS(INDIRECT(E649)),2),""),"")</f>
        <v/>
      </c>
      <c r="G649" t="str">
        <f t="shared" ca="1" si="68"/>
        <v>3 Little Indiansa 2020 LLC, Garland TX bought 12/14/21</v>
      </c>
      <c r="H649" t="str">
        <f t="shared" ca="1" si="69"/>
        <v/>
      </c>
      <c r="J649">
        <f t="shared" si="74"/>
        <v>638</v>
      </c>
      <c r="K649" cm="1">
        <f t="array" ref="K649">INDEX(J649:J791,MATCH(1,INDEX((J649:J791&lt;&gt;"")*(J649:J791&lt;&gt;J649),0),0))</f>
        <v>650</v>
      </c>
      <c r="M649" s="1" t="s">
        <v>26</v>
      </c>
      <c r="N649" s="1" t="s">
        <v>27</v>
      </c>
    </row>
    <row r="650" spans="1:24" x14ac:dyDescent="0.25">
      <c r="A650">
        <v>12</v>
      </c>
      <c r="B650" t="b">
        <f t="shared" si="70"/>
        <v>1</v>
      </c>
      <c r="C650" t="b">
        <f t="shared" si="71"/>
        <v>0</v>
      </c>
      <c r="D650" t="b">
        <f t="shared" si="72"/>
        <v>0</v>
      </c>
      <c r="E650" t="str">
        <f t="shared" si="73"/>
        <v>$L$650:T$658</v>
      </c>
      <c r="F650" t="str" cm="1">
        <f t="array" aca="1" ref="F650" ca="1">IFERROR(IF(B650,INDEX(INDIRECT(E650),ROWS(INDIRECT(E650)),2),""),"")</f>
        <v xml:space="preserve">IAI 1125 Astra SPX </v>
      </c>
      <c r="G650" t="str">
        <f t="shared" ca="1" si="68"/>
        <v>Ardman Aviation LLC, King Island GA bought 11/1/21</v>
      </c>
      <c r="H650" t="str">
        <f t="shared" ca="1" si="69"/>
        <v/>
      </c>
      <c r="J650">
        <f t="shared" si="74"/>
        <v>650</v>
      </c>
      <c r="K650" cm="1">
        <f t="array" ref="K650">INDEX(J650:J791,MATCH(1,INDEX((J650:J791&lt;&gt;"")*(J650:J791&lt;&gt;J650),0),0))</f>
        <v>658</v>
      </c>
      <c r="L650" s="1" t="s">
        <v>6101</v>
      </c>
      <c r="M650" s="1" t="s">
        <v>6086</v>
      </c>
      <c r="N650" s="1" t="s">
        <v>6102</v>
      </c>
      <c r="P650" s="1" t="s">
        <v>5318</v>
      </c>
    </row>
    <row r="651" spans="1:24" x14ac:dyDescent="0.25">
      <c r="A651">
        <v>12</v>
      </c>
      <c r="B651" t="b">
        <f t="shared" si="70"/>
        <v>0</v>
      </c>
      <c r="C651" t="b">
        <f t="shared" si="71"/>
        <v>0</v>
      </c>
      <c r="D651" t="b">
        <f t="shared" si="72"/>
        <v>0</v>
      </c>
      <c r="E651" t="str">
        <f t="shared" si="73"/>
        <v>$L$650:T$658</v>
      </c>
      <c r="F651" t="str" cm="1">
        <f t="array" aca="1" ref="F651" ca="1">IFERROR(IF(B651,INDEX(INDIRECT(E651),ROWS(INDIRECT(E651)),2),""),"")</f>
        <v/>
      </c>
      <c r="G651" t="str">
        <f t="shared" ca="1" si="68"/>
        <v>Ardman Aviation LLC, King Island GA bought 11/1/21</v>
      </c>
      <c r="H651" t="str">
        <f t="shared" ca="1" si="69"/>
        <v/>
      </c>
      <c r="J651">
        <f t="shared" si="74"/>
        <v>650</v>
      </c>
      <c r="K651" cm="1">
        <f t="array" ref="K651">INDEX(J651:J791,MATCH(1,INDEX((J651:J791&lt;&gt;"")*(J651:J791&lt;&gt;J651),0),0))</f>
        <v>658</v>
      </c>
      <c r="L651" s="1" t="s">
        <v>6103</v>
      </c>
    </row>
    <row r="652" spans="1:24" x14ac:dyDescent="0.25">
      <c r="A652">
        <v>12</v>
      </c>
      <c r="B652" t="b">
        <f t="shared" si="70"/>
        <v>0</v>
      </c>
      <c r="C652" t="b">
        <f t="shared" si="71"/>
        <v>0</v>
      </c>
      <c r="D652" t="b">
        <f t="shared" si="72"/>
        <v>0</v>
      </c>
      <c r="E652" t="str">
        <f t="shared" si="73"/>
        <v>$L$650:T$658</v>
      </c>
      <c r="F652" t="str" cm="1">
        <f t="array" aca="1" ref="F652" ca="1">IFERROR(IF(B652,INDEX(INDIRECT(E652),ROWS(INDIRECT(E652)),2),""),"")</f>
        <v/>
      </c>
      <c r="G652" t="str">
        <f t="shared" ca="1" si="68"/>
        <v>Ardman Aviation LLC, King Island GA bought 11/1/21</v>
      </c>
      <c r="H652" t="str">
        <f t="shared" ca="1" si="69"/>
        <v/>
      </c>
      <c r="J652">
        <f t="shared" si="74"/>
        <v>650</v>
      </c>
      <c r="K652" cm="1">
        <f t="array" ref="K652">INDEX(J652:J791,MATCH(1,INDEX((J652:J791&lt;&gt;"")*(J652:J791&lt;&gt;J652),0),0))</f>
        <v>658</v>
      </c>
      <c r="L652" s="1" t="s">
        <v>6101</v>
      </c>
      <c r="M652" s="1" t="s">
        <v>6104</v>
      </c>
      <c r="O652" s="1" t="s">
        <v>6105</v>
      </c>
    </row>
    <row r="653" spans="1:24" x14ac:dyDescent="0.25">
      <c r="A653">
        <v>12</v>
      </c>
      <c r="B653" t="b">
        <f t="shared" si="70"/>
        <v>0</v>
      </c>
      <c r="C653" t="b">
        <f t="shared" si="71"/>
        <v>0</v>
      </c>
      <c r="D653" t="b">
        <f t="shared" si="72"/>
        <v>0</v>
      </c>
      <c r="E653" t="str">
        <f t="shared" si="73"/>
        <v>$L$650:T$658</v>
      </c>
      <c r="F653" t="str" cm="1">
        <f t="array" aca="1" ref="F653" ca="1">IFERROR(IF(B653,INDEX(INDIRECT(E653),ROWS(INDIRECT(E653)),2),""),"")</f>
        <v/>
      </c>
      <c r="G653" t="str">
        <f t="shared" ca="1" si="68"/>
        <v>Ardman Aviation LLC, King Island GA bought 11/1/21</v>
      </c>
      <c r="H653" t="str">
        <f t="shared" ca="1" si="69"/>
        <v/>
      </c>
      <c r="J653">
        <f t="shared" si="74"/>
        <v>650</v>
      </c>
      <c r="K653" cm="1">
        <f t="array" ref="K653">INDEX(J653:J791,MATCH(1,INDEX((J653:J791&lt;&gt;"")*(J653:J791&lt;&gt;J653),0),0))</f>
        <v>658</v>
      </c>
      <c r="L653" s="1" t="s">
        <v>6101</v>
      </c>
      <c r="M653" s="1" t="s">
        <v>6106</v>
      </c>
    </row>
    <row r="654" spans="1:24" x14ac:dyDescent="0.25">
      <c r="A654">
        <v>12</v>
      </c>
      <c r="B654" t="b">
        <f t="shared" si="70"/>
        <v>0</v>
      </c>
      <c r="C654" t="b">
        <f t="shared" si="71"/>
        <v>0</v>
      </c>
      <c r="D654" t="b">
        <f t="shared" si="72"/>
        <v>0</v>
      </c>
      <c r="E654" t="str">
        <f t="shared" si="73"/>
        <v>$L$650:T$658</v>
      </c>
      <c r="F654" t="str" cm="1">
        <f t="array" aca="1" ref="F654" ca="1">IFERROR(IF(B654,INDEX(INDIRECT(E654),ROWS(INDIRECT(E654)),2),""),"")</f>
        <v/>
      </c>
      <c r="G654" t="str">
        <f t="shared" ref="G654:G717" ca="1" si="75">INDEX(INDIRECT(E654),2,1)</f>
        <v>Ardman Aviation LLC, King Island GA bought 11/1/21</v>
      </c>
      <c r="H654" t="str">
        <f t="shared" ref="H654:H717" ca="1" si="76">IF(LEN(INDEX(INDIRECT(E654),1,7))=0,"",INDEX(INDIRECT(E654),1,7))</f>
        <v/>
      </c>
      <c r="J654">
        <f t="shared" si="74"/>
        <v>650</v>
      </c>
      <c r="K654" cm="1">
        <f t="array" ref="K654">INDEX(J654:J791,MATCH(1,INDEX((J654:J791&lt;&gt;"")*(J654:J791&lt;&gt;J654),0),0))</f>
        <v>658</v>
      </c>
      <c r="L654" s="1" t="s">
        <v>6107</v>
      </c>
      <c r="M654" s="1" t="s">
        <v>6108</v>
      </c>
    </row>
    <row r="655" spans="1:24" x14ac:dyDescent="0.25">
      <c r="A655">
        <v>12</v>
      </c>
      <c r="B655" t="b">
        <f t="shared" si="70"/>
        <v>0</v>
      </c>
      <c r="C655" t="b">
        <f t="shared" si="71"/>
        <v>0</v>
      </c>
      <c r="D655" t="b">
        <f t="shared" si="72"/>
        <v>0</v>
      </c>
      <c r="E655" t="str">
        <f t="shared" si="73"/>
        <v>$L$650:T$658</v>
      </c>
      <c r="F655" t="str" cm="1">
        <f t="array" aca="1" ref="F655" ca="1">IFERROR(IF(B655,INDEX(INDIRECT(E655),ROWS(INDIRECT(E655)),2),""),"")</f>
        <v/>
      </c>
      <c r="G655" t="str">
        <f t="shared" ca="1" si="75"/>
        <v>Ardman Aviation LLC, King Island GA bought 11/1/21</v>
      </c>
      <c r="H655" t="str">
        <f t="shared" ca="1" si="76"/>
        <v/>
      </c>
      <c r="J655">
        <f t="shared" si="74"/>
        <v>650</v>
      </c>
      <c r="K655" cm="1">
        <f t="array" ref="K655">INDEX(J655:J791,MATCH(1,INDEX((J655:J791&lt;&gt;"")*(J655:J791&lt;&gt;J655),0),0))</f>
        <v>658</v>
      </c>
      <c r="L655" s="1" t="s">
        <v>6107</v>
      </c>
      <c r="M655" s="1" t="s">
        <v>6109</v>
      </c>
    </row>
    <row r="656" spans="1:24" x14ac:dyDescent="0.25">
      <c r="A656">
        <v>12</v>
      </c>
      <c r="B656" t="b">
        <f t="shared" si="70"/>
        <v>0</v>
      </c>
      <c r="C656" t="b">
        <f t="shared" si="71"/>
        <v>0</v>
      </c>
      <c r="D656" t="b">
        <f t="shared" si="72"/>
        <v>0</v>
      </c>
      <c r="E656" t="str">
        <f t="shared" si="73"/>
        <v>$L$650:T$658</v>
      </c>
      <c r="F656" t="str" cm="1">
        <f t="array" aca="1" ref="F656" ca="1">IFERROR(IF(B656,INDEX(INDIRECT(E656),ROWS(INDIRECT(E656)),2),""),"")</f>
        <v/>
      </c>
      <c r="G656" t="str">
        <f t="shared" ca="1" si="75"/>
        <v>Ardman Aviation LLC, King Island GA bought 11/1/21</v>
      </c>
      <c r="H656" t="str">
        <f t="shared" ca="1" si="76"/>
        <v/>
      </c>
      <c r="J656">
        <f t="shared" si="74"/>
        <v>650</v>
      </c>
      <c r="K656" cm="1">
        <f t="array" ref="K656">INDEX(J656:J791,MATCH(1,INDEX((J656:J791&lt;&gt;"")*(J656:J791&lt;&gt;J656),0),0))</f>
        <v>658</v>
      </c>
      <c r="L656" s="1" t="s">
        <v>6110</v>
      </c>
      <c r="M656" s="1" t="s">
        <v>6111</v>
      </c>
      <c r="X656" t="e">
        <v>#N/A</v>
      </c>
    </row>
    <row r="657" spans="1:24" x14ac:dyDescent="0.25">
      <c r="A657">
        <v>12</v>
      </c>
      <c r="B657" t="b">
        <f t="shared" si="70"/>
        <v>0</v>
      </c>
      <c r="C657" t="b">
        <f t="shared" si="71"/>
        <v>1</v>
      </c>
      <c r="D657" t="b">
        <f t="shared" si="72"/>
        <v>0</v>
      </c>
      <c r="E657" t="str">
        <f t="shared" si="73"/>
        <v>$L$650:T$658</v>
      </c>
      <c r="F657" t="str" cm="1">
        <f t="array" aca="1" ref="F657" ca="1">IFERROR(IF(B657,INDEX(INDIRECT(E657),ROWS(INDIRECT(E657)),2),""),"")</f>
        <v/>
      </c>
      <c r="G657" t="str">
        <f t="shared" ca="1" si="75"/>
        <v>Ardman Aviation LLC, King Island GA bought 11/1/21</v>
      </c>
      <c r="H657" t="str">
        <f t="shared" ca="1" si="76"/>
        <v/>
      </c>
      <c r="J657">
        <f t="shared" si="74"/>
        <v>650</v>
      </c>
      <c r="K657" cm="1">
        <f t="array" ref="K657">INDEX(J657:J791,MATCH(1,INDEX((J657:J791&lt;&gt;"")*(J657:J791&lt;&gt;J657),0),0))</f>
        <v>658</v>
      </c>
      <c r="M657" s="1" t="s">
        <v>26</v>
      </c>
      <c r="N657" s="1" t="s">
        <v>27</v>
      </c>
    </row>
    <row r="658" spans="1:24" x14ac:dyDescent="0.25">
      <c r="A658">
        <v>12</v>
      </c>
      <c r="B658" t="b">
        <f t="shared" si="70"/>
        <v>1</v>
      </c>
      <c r="C658" t="b">
        <f t="shared" si="71"/>
        <v>0</v>
      </c>
      <c r="D658" t="b">
        <f t="shared" si="72"/>
        <v>0</v>
      </c>
      <c r="E658" t="str">
        <f t="shared" si="73"/>
        <v>$L$658:T$663</v>
      </c>
      <c r="F658" t="str" cm="1">
        <f t="array" aca="1" ref="F658" ca="1">IFERROR(IF(B658,INDEX(INDIRECT(E658),ROWS(INDIRECT(E658)),2),""),"")</f>
        <v xml:space="preserve">IAI 1125 Astra SPX </v>
      </c>
      <c r="G658" t="str">
        <f t="shared" ca="1" si="75"/>
        <v>rg 2/26/16 650584 Alberta Inc.</v>
      </c>
      <c r="H658" t="str">
        <f t="shared" ca="1" si="76"/>
        <v xml:space="preserve">Latitude Air Ambulance </v>
      </c>
      <c r="J658">
        <f t="shared" si="74"/>
        <v>658</v>
      </c>
      <c r="K658" cm="1">
        <f t="array" ref="K658">INDEX(J658:J791,MATCH(1,INDEX((J658:J791&lt;&gt;"")*(J658:J791&lt;&gt;J658),0),0))</f>
        <v>663</v>
      </c>
      <c r="L658" s="1" t="s">
        <v>6112</v>
      </c>
      <c r="M658" s="1" t="s">
        <v>6086</v>
      </c>
      <c r="N658" s="1" t="s">
        <v>6113</v>
      </c>
      <c r="P658" s="1" t="s">
        <v>51</v>
      </c>
      <c r="R658" s="1" t="s">
        <v>6114</v>
      </c>
      <c r="S658" s="1" t="s">
        <v>6055</v>
      </c>
    </row>
    <row r="659" spans="1:24" x14ac:dyDescent="0.25">
      <c r="A659">
        <v>12</v>
      </c>
      <c r="B659" t="b">
        <f t="shared" si="70"/>
        <v>0</v>
      </c>
      <c r="C659" t="b">
        <f t="shared" si="71"/>
        <v>0</v>
      </c>
      <c r="D659" t="b">
        <f t="shared" si="72"/>
        <v>0</v>
      </c>
      <c r="E659" t="str">
        <f t="shared" si="73"/>
        <v>$L$658:T$663</v>
      </c>
      <c r="F659" t="str" cm="1">
        <f t="array" aca="1" ref="F659" ca="1">IFERROR(IF(B659,INDEX(INDIRECT(E659),ROWS(INDIRECT(E659)),2),""),"")</f>
        <v/>
      </c>
      <c r="G659" t="str">
        <f t="shared" ca="1" si="75"/>
        <v>rg 2/26/16 650584 Alberta Inc.</v>
      </c>
      <c r="H659" t="str">
        <f t="shared" ca="1" si="76"/>
        <v xml:space="preserve">Latitude Air Ambulance </v>
      </c>
      <c r="J659">
        <f t="shared" si="74"/>
        <v>658</v>
      </c>
      <c r="K659" cm="1">
        <f t="array" ref="K659">INDEX(J659:J791,MATCH(1,INDEX((J659:J791&lt;&gt;"")*(J659:J791&lt;&gt;J659),0),0))</f>
        <v>663</v>
      </c>
      <c r="L659" s="1" t="s">
        <v>6115</v>
      </c>
      <c r="M659" s="1" t="s">
        <v>6116</v>
      </c>
    </row>
    <row r="660" spans="1:24" x14ac:dyDescent="0.25">
      <c r="A660">
        <v>12</v>
      </c>
      <c r="B660" t="b">
        <f t="shared" si="70"/>
        <v>0</v>
      </c>
      <c r="C660" t="b">
        <f t="shared" si="71"/>
        <v>0</v>
      </c>
      <c r="D660" t="b">
        <f t="shared" si="72"/>
        <v>0</v>
      </c>
      <c r="E660" t="str">
        <f t="shared" si="73"/>
        <v>$L$658:T$663</v>
      </c>
      <c r="F660" t="str" cm="1">
        <f t="array" aca="1" ref="F660" ca="1">IFERROR(IF(B660,INDEX(INDIRECT(E660),ROWS(INDIRECT(E660)),2),""),"")</f>
        <v/>
      </c>
      <c r="G660" t="str">
        <f t="shared" ca="1" si="75"/>
        <v>rg 2/26/16 650584 Alberta Inc.</v>
      </c>
      <c r="H660" t="str">
        <f t="shared" ca="1" si="76"/>
        <v xml:space="preserve">Latitude Air Ambulance </v>
      </c>
      <c r="J660">
        <f t="shared" si="74"/>
        <v>658</v>
      </c>
      <c r="K660" cm="1">
        <f t="array" ref="K660">INDEX(J660:J791,MATCH(1,INDEX((J660:J791&lt;&gt;"")*(J660:J791&lt;&gt;J660),0),0))</f>
        <v>663</v>
      </c>
      <c r="L660" s="1" t="s">
        <v>6112</v>
      </c>
      <c r="M660" s="1" t="s">
        <v>6117</v>
      </c>
    </row>
    <row r="661" spans="1:24" x14ac:dyDescent="0.25">
      <c r="A661">
        <v>12</v>
      </c>
      <c r="B661" t="b">
        <f t="shared" si="70"/>
        <v>0</v>
      </c>
      <c r="C661" t="b">
        <f t="shared" si="71"/>
        <v>0</v>
      </c>
      <c r="D661" t="b">
        <f t="shared" si="72"/>
        <v>0</v>
      </c>
      <c r="E661" t="str">
        <f t="shared" si="73"/>
        <v>$L$658:T$663</v>
      </c>
      <c r="F661" t="str" cm="1">
        <f t="array" aca="1" ref="F661" ca="1">IFERROR(IF(B661,INDEX(INDIRECT(E661),ROWS(INDIRECT(E661)),2),""),"")</f>
        <v/>
      </c>
      <c r="G661" t="str">
        <f t="shared" ca="1" si="75"/>
        <v>rg 2/26/16 650584 Alberta Inc.</v>
      </c>
      <c r="H661" t="str">
        <f t="shared" ca="1" si="76"/>
        <v xml:space="preserve">Latitude Air Ambulance </v>
      </c>
      <c r="J661">
        <f t="shared" si="74"/>
        <v>658</v>
      </c>
      <c r="K661" cm="1">
        <f t="array" ref="K661">INDEX(J661:J791,MATCH(1,INDEX((J661:J791&lt;&gt;"")*(J661:J791&lt;&gt;J661),0),0))</f>
        <v>663</v>
      </c>
      <c r="L661" s="1" t="s">
        <v>6118</v>
      </c>
      <c r="O661" s="1" t="s">
        <v>306</v>
      </c>
    </row>
    <row r="662" spans="1:24" x14ac:dyDescent="0.25">
      <c r="A662">
        <v>12</v>
      </c>
      <c r="B662" t="b">
        <f t="shared" si="70"/>
        <v>0</v>
      </c>
      <c r="C662" t="b">
        <f t="shared" si="71"/>
        <v>1</v>
      </c>
      <c r="D662" t="b">
        <f t="shared" si="72"/>
        <v>0</v>
      </c>
      <c r="E662" t="str">
        <f t="shared" si="73"/>
        <v>$L$658:T$663</v>
      </c>
      <c r="F662" t="str" cm="1">
        <f t="array" aca="1" ref="F662" ca="1">IFERROR(IF(B662,INDEX(INDIRECT(E662),ROWS(INDIRECT(E662)),2),""),"")</f>
        <v/>
      </c>
      <c r="G662" t="str">
        <f t="shared" ca="1" si="75"/>
        <v>rg 2/26/16 650584 Alberta Inc.</v>
      </c>
      <c r="H662" t="str">
        <f t="shared" ca="1" si="76"/>
        <v xml:space="preserve">Latitude Air Ambulance </v>
      </c>
      <c r="J662">
        <f t="shared" si="74"/>
        <v>658</v>
      </c>
      <c r="K662" cm="1">
        <f t="array" ref="K662">INDEX(J662:J791,MATCH(1,INDEX((J662:J791&lt;&gt;"")*(J662:J791&lt;&gt;J662),0),0))</f>
        <v>663</v>
      </c>
      <c r="M662" s="1" t="s">
        <v>26</v>
      </c>
      <c r="N662" s="1" t="s">
        <v>27</v>
      </c>
    </row>
    <row r="663" spans="1:24" x14ac:dyDescent="0.25">
      <c r="A663">
        <v>12</v>
      </c>
      <c r="B663" t="b">
        <f t="shared" si="70"/>
        <v>1</v>
      </c>
      <c r="C663" t="b">
        <f t="shared" si="71"/>
        <v>0</v>
      </c>
      <c r="D663" t="b">
        <f t="shared" si="72"/>
        <v>0</v>
      </c>
      <c r="E663" t="str">
        <f t="shared" si="73"/>
        <v>$L$663:T$674</v>
      </c>
      <c r="F663" t="str" cm="1">
        <f t="array" aca="1" ref="F663" ca="1">IFERROR(IF(B663,INDEX(INDIRECT(E663),ROWS(INDIRECT(E663)),2),""),"")</f>
        <v xml:space="preserve">IAI 1125 Astra SPX </v>
      </c>
      <c r="G663" t="str">
        <f t="shared" ca="1" si="75"/>
        <v>Unlimited Boat Sales Page AZ bought 9/26/19</v>
      </c>
      <c r="H663" t="str">
        <f t="shared" ca="1" si="76"/>
        <v/>
      </c>
      <c r="J663">
        <f t="shared" si="74"/>
        <v>663</v>
      </c>
      <c r="K663" cm="1">
        <f t="array" ref="K663">INDEX(J663:J791,MATCH(1,INDEX((J663:J791&lt;&gt;"")*(J663:J791&lt;&gt;J663),0),0))</f>
        <v>674</v>
      </c>
      <c r="L663" s="1" t="s">
        <v>6119</v>
      </c>
      <c r="M663" s="1" t="s">
        <v>6086</v>
      </c>
      <c r="N663" s="1" t="s">
        <v>6120</v>
      </c>
      <c r="P663" s="1" t="s">
        <v>6121</v>
      </c>
      <c r="S663" s="1" t="s">
        <v>6122</v>
      </c>
    </row>
    <row r="664" spans="1:24" x14ac:dyDescent="0.25">
      <c r="A664">
        <v>12</v>
      </c>
      <c r="B664" t="b">
        <f t="shared" si="70"/>
        <v>0</v>
      </c>
      <c r="C664" t="b">
        <f t="shared" si="71"/>
        <v>0</v>
      </c>
      <c r="D664" t="b">
        <f t="shared" si="72"/>
        <v>0</v>
      </c>
      <c r="E664" t="str">
        <f t="shared" si="73"/>
        <v>$L$663:T$674</v>
      </c>
      <c r="F664" t="str" cm="1">
        <f t="array" aca="1" ref="F664" ca="1">IFERROR(IF(B664,INDEX(INDIRECT(E664),ROWS(INDIRECT(E664)),2),""),"")</f>
        <v/>
      </c>
      <c r="G664" t="str">
        <f t="shared" ca="1" si="75"/>
        <v>Unlimited Boat Sales Page AZ bought 9/26/19</v>
      </c>
      <c r="H664" t="str">
        <f t="shared" ca="1" si="76"/>
        <v/>
      </c>
      <c r="J664">
        <f t="shared" si="74"/>
        <v>663</v>
      </c>
      <c r="K664" cm="1">
        <f t="array" ref="K664">INDEX(J664:J791,MATCH(1,INDEX((J664:J791&lt;&gt;"")*(J664:J791&lt;&gt;J664),0),0))</f>
        <v>674</v>
      </c>
      <c r="L664" s="1" t="s">
        <v>6123</v>
      </c>
    </row>
    <row r="665" spans="1:24" x14ac:dyDescent="0.25">
      <c r="A665">
        <v>12</v>
      </c>
      <c r="B665" t="b">
        <f t="shared" si="70"/>
        <v>0</v>
      </c>
      <c r="C665" t="b">
        <f t="shared" si="71"/>
        <v>0</v>
      </c>
      <c r="D665" t="b">
        <f t="shared" si="72"/>
        <v>0</v>
      </c>
      <c r="E665" t="str">
        <f t="shared" si="73"/>
        <v>$L$663:T$674</v>
      </c>
      <c r="F665" t="str" cm="1">
        <f t="array" aca="1" ref="F665" ca="1">IFERROR(IF(B665,INDEX(INDIRECT(E665),ROWS(INDIRECT(E665)),2),""),"")</f>
        <v/>
      </c>
      <c r="G665" t="str">
        <f t="shared" ca="1" si="75"/>
        <v>Unlimited Boat Sales Page AZ bought 9/26/19</v>
      </c>
      <c r="H665" t="str">
        <f t="shared" ca="1" si="76"/>
        <v/>
      </c>
      <c r="J665">
        <f t="shared" si="74"/>
        <v>663</v>
      </c>
      <c r="K665" cm="1">
        <f t="array" ref="K665">INDEX(J665:J791,MATCH(1,INDEX((J665:J791&lt;&gt;"")*(J665:J791&lt;&gt;J665),0),0))</f>
        <v>674</v>
      </c>
      <c r="L665" s="1" t="s">
        <v>6119</v>
      </c>
      <c r="M665" s="1" t="s">
        <v>6124</v>
      </c>
      <c r="O665" s="1" t="s">
        <v>6125</v>
      </c>
      <c r="X665" t="e">
        <v>#N/A</v>
      </c>
    </row>
    <row r="666" spans="1:24" x14ac:dyDescent="0.25">
      <c r="A666">
        <v>12</v>
      </c>
      <c r="B666" t="b">
        <f t="shared" si="70"/>
        <v>0</v>
      </c>
      <c r="C666" t="b">
        <f t="shared" si="71"/>
        <v>0</v>
      </c>
      <c r="D666" t="b">
        <f t="shared" si="72"/>
        <v>0</v>
      </c>
      <c r="E666" t="str">
        <f t="shared" si="73"/>
        <v>$L$663:T$674</v>
      </c>
      <c r="F666" t="str" cm="1">
        <f t="array" aca="1" ref="F666" ca="1">IFERROR(IF(B666,INDEX(INDIRECT(E666),ROWS(INDIRECT(E666)),2),""),"")</f>
        <v/>
      </c>
      <c r="G666" t="str">
        <f t="shared" ca="1" si="75"/>
        <v>Unlimited Boat Sales Page AZ bought 9/26/19</v>
      </c>
      <c r="H666" t="str">
        <f t="shared" ca="1" si="76"/>
        <v/>
      </c>
      <c r="J666">
        <f t="shared" si="74"/>
        <v>663</v>
      </c>
      <c r="K666" cm="1">
        <f t="array" ref="K666">INDEX(J666:J791,MATCH(1,INDEX((J666:J791&lt;&gt;"")*(J666:J791&lt;&gt;J666),0),0))</f>
        <v>674</v>
      </c>
      <c r="L666" s="1" t="s">
        <v>6119</v>
      </c>
      <c r="M666" s="1" t="s">
        <v>6126</v>
      </c>
    </row>
    <row r="667" spans="1:24" x14ac:dyDescent="0.25">
      <c r="A667">
        <v>12</v>
      </c>
      <c r="B667" t="b">
        <f t="shared" si="70"/>
        <v>0</v>
      </c>
      <c r="C667" t="b">
        <f t="shared" si="71"/>
        <v>0</v>
      </c>
      <c r="D667" t="b">
        <f t="shared" si="72"/>
        <v>0</v>
      </c>
      <c r="E667" t="str">
        <f t="shared" si="73"/>
        <v>$L$663:T$674</v>
      </c>
      <c r="F667" t="str" cm="1">
        <f t="array" aca="1" ref="F667" ca="1">IFERROR(IF(B667,INDEX(INDIRECT(E667),ROWS(INDIRECT(E667)),2),""),"")</f>
        <v/>
      </c>
      <c r="G667" t="str">
        <f t="shared" ca="1" si="75"/>
        <v>Unlimited Boat Sales Page AZ bought 9/26/19</v>
      </c>
      <c r="H667" t="str">
        <f t="shared" ca="1" si="76"/>
        <v/>
      </c>
      <c r="J667">
        <f t="shared" si="74"/>
        <v>663</v>
      </c>
      <c r="K667" cm="1">
        <f t="array" ref="K667">INDEX(J667:J791,MATCH(1,INDEX((J667:J791&lt;&gt;"")*(J667:J791&lt;&gt;J667),0),0))</f>
        <v>674</v>
      </c>
      <c r="L667" s="1" t="s">
        <v>6127</v>
      </c>
      <c r="M667" s="1" t="s">
        <v>6128</v>
      </c>
    </row>
    <row r="668" spans="1:24" x14ac:dyDescent="0.25">
      <c r="A668">
        <v>12</v>
      </c>
      <c r="B668" t="b">
        <f t="shared" si="70"/>
        <v>0</v>
      </c>
      <c r="C668" t="b">
        <f t="shared" si="71"/>
        <v>0</v>
      </c>
      <c r="D668" t="b">
        <f t="shared" si="72"/>
        <v>0</v>
      </c>
      <c r="E668" t="str">
        <f t="shared" si="73"/>
        <v>$L$663:T$674</v>
      </c>
      <c r="F668" t="str" cm="1">
        <f t="array" aca="1" ref="F668" ca="1">IFERROR(IF(B668,INDEX(INDIRECT(E668),ROWS(INDIRECT(E668)),2),""),"")</f>
        <v/>
      </c>
      <c r="G668" t="str">
        <f t="shared" ca="1" si="75"/>
        <v>Unlimited Boat Sales Page AZ bought 9/26/19</v>
      </c>
      <c r="H668" t="str">
        <f t="shared" ca="1" si="76"/>
        <v/>
      </c>
      <c r="J668">
        <f t="shared" si="74"/>
        <v>663</v>
      </c>
      <c r="K668" cm="1">
        <f t="array" ref="K668">INDEX(J668:J791,MATCH(1,INDEX((J668:J791&lt;&gt;"")*(J668:J791&lt;&gt;J668),0),0))</f>
        <v>674</v>
      </c>
      <c r="L668" s="1" t="s">
        <v>6127</v>
      </c>
      <c r="M668" s="1" t="s">
        <v>6129</v>
      </c>
    </row>
    <row r="669" spans="1:24" x14ac:dyDescent="0.25">
      <c r="A669">
        <v>12</v>
      </c>
      <c r="B669" t="b">
        <f t="shared" si="70"/>
        <v>0</v>
      </c>
      <c r="C669" t="b">
        <f t="shared" si="71"/>
        <v>0</v>
      </c>
      <c r="D669" t="b">
        <f t="shared" si="72"/>
        <v>0</v>
      </c>
      <c r="E669" t="str">
        <f t="shared" si="73"/>
        <v>$L$663:T$674</v>
      </c>
      <c r="F669" t="str" cm="1">
        <f t="array" aca="1" ref="F669" ca="1">IFERROR(IF(B669,INDEX(INDIRECT(E669),ROWS(INDIRECT(E669)),2),""),"")</f>
        <v/>
      </c>
      <c r="G669" t="str">
        <f t="shared" ca="1" si="75"/>
        <v>Unlimited Boat Sales Page AZ bought 9/26/19</v>
      </c>
      <c r="H669" t="str">
        <f t="shared" ca="1" si="76"/>
        <v/>
      </c>
      <c r="J669">
        <f t="shared" si="74"/>
        <v>663</v>
      </c>
      <c r="K669" cm="1">
        <f t="array" ref="K669">INDEX(J669:J791,MATCH(1,INDEX((J669:J791&lt;&gt;"")*(J669:J791&lt;&gt;J669),0),0))</f>
        <v>674</v>
      </c>
      <c r="L669" s="1" t="s">
        <v>6130</v>
      </c>
      <c r="M669" s="1" t="s">
        <v>6131</v>
      </c>
    </row>
    <row r="670" spans="1:24" x14ac:dyDescent="0.25">
      <c r="A670">
        <v>12</v>
      </c>
      <c r="B670" t="b">
        <f t="shared" si="70"/>
        <v>0</v>
      </c>
      <c r="C670" t="b">
        <f t="shared" si="71"/>
        <v>0</v>
      </c>
      <c r="D670" t="b">
        <f t="shared" si="72"/>
        <v>0</v>
      </c>
      <c r="E670" t="str">
        <f t="shared" si="73"/>
        <v>$L$663:T$674</v>
      </c>
      <c r="F670" t="str" cm="1">
        <f t="array" aca="1" ref="F670" ca="1">IFERROR(IF(B670,INDEX(INDIRECT(E670),ROWS(INDIRECT(E670)),2),""),"")</f>
        <v/>
      </c>
      <c r="G670" t="str">
        <f t="shared" ca="1" si="75"/>
        <v>Unlimited Boat Sales Page AZ bought 9/26/19</v>
      </c>
      <c r="H670" t="str">
        <f t="shared" ca="1" si="76"/>
        <v/>
      </c>
      <c r="J670">
        <f t="shared" si="74"/>
        <v>663</v>
      </c>
      <c r="K670" cm="1">
        <f t="array" ref="K670">INDEX(J670:J791,MATCH(1,INDEX((J670:J791&lt;&gt;"")*(J670:J791&lt;&gt;J670),0),0))</f>
        <v>674</v>
      </c>
      <c r="L670" s="1" t="s">
        <v>6132</v>
      </c>
      <c r="M670" s="1" t="s">
        <v>6133</v>
      </c>
    </row>
    <row r="671" spans="1:24" x14ac:dyDescent="0.25">
      <c r="A671">
        <v>12</v>
      </c>
      <c r="B671" t="b">
        <f t="shared" si="70"/>
        <v>0</v>
      </c>
      <c r="C671" t="b">
        <f t="shared" si="71"/>
        <v>0</v>
      </c>
      <c r="D671" t="b">
        <f t="shared" si="72"/>
        <v>0</v>
      </c>
      <c r="E671" t="str">
        <f t="shared" si="73"/>
        <v>$L$663:T$674</v>
      </c>
      <c r="F671" t="str" cm="1">
        <f t="array" aca="1" ref="F671" ca="1">IFERROR(IF(B671,INDEX(INDIRECT(E671),ROWS(INDIRECT(E671)),2),""),"")</f>
        <v/>
      </c>
      <c r="G671" t="str">
        <f t="shared" ca="1" si="75"/>
        <v>Unlimited Boat Sales Page AZ bought 9/26/19</v>
      </c>
      <c r="H671" t="str">
        <f t="shared" ca="1" si="76"/>
        <v/>
      </c>
      <c r="J671">
        <f t="shared" si="74"/>
        <v>663</v>
      </c>
      <c r="K671" cm="1">
        <f t="array" ref="K671">INDEX(J671:J791,MATCH(1,INDEX((J671:J791&lt;&gt;"")*(J671:J791&lt;&gt;J671),0),0))</f>
        <v>674</v>
      </c>
      <c r="L671" s="1" t="s">
        <v>5946</v>
      </c>
      <c r="M671" s="1" t="s">
        <v>6134</v>
      </c>
      <c r="X671" t="e">
        <v>#N/A</v>
      </c>
    </row>
    <row r="672" spans="1:24" x14ac:dyDescent="0.25">
      <c r="A672">
        <v>12</v>
      </c>
      <c r="B672" t="b">
        <f t="shared" si="70"/>
        <v>0</v>
      </c>
      <c r="C672" t="b">
        <f t="shared" si="71"/>
        <v>0</v>
      </c>
      <c r="D672" t="b">
        <f t="shared" si="72"/>
        <v>0</v>
      </c>
      <c r="E672" t="str">
        <f t="shared" si="73"/>
        <v>$L$663:T$674</v>
      </c>
      <c r="F672" t="str" cm="1">
        <f t="array" aca="1" ref="F672" ca="1">IFERROR(IF(B672,INDEX(INDIRECT(E672),ROWS(INDIRECT(E672)),2),""),"")</f>
        <v/>
      </c>
      <c r="G672" t="str">
        <f t="shared" ca="1" si="75"/>
        <v>Unlimited Boat Sales Page AZ bought 9/26/19</v>
      </c>
      <c r="H672" t="str">
        <f t="shared" ca="1" si="76"/>
        <v/>
      </c>
      <c r="J672">
        <f t="shared" si="74"/>
        <v>663</v>
      </c>
      <c r="K672" cm="1">
        <f t="array" ref="K672">INDEX(J672:J791,MATCH(1,INDEX((J672:J791&lt;&gt;"")*(J672:J791&lt;&gt;J672),0),0))</f>
        <v>674</v>
      </c>
      <c r="L672" s="1" t="s">
        <v>6135</v>
      </c>
    </row>
    <row r="673" spans="1:24" x14ac:dyDescent="0.25">
      <c r="A673">
        <v>12</v>
      </c>
      <c r="B673" t="b">
        <f t="shared" si="70"/>
        <v>0</v>
      </c>
      <c r="C673" t="b">
        <f t="shared" si="71"/>
        <v>1</v>
      </c>
      <c r="D673" t="b">
        <f t="shared" si="72"/>
        <v>0</v>
      </c>
      <c r="E673" t="str">
        <f t="shared" si="73"/>
        <v>$L$663:T$674</v>
      </c>
      <c r="F673" t="str" cm="1">
        <f t="array" aca="1" ref="F673" ca="1">IFERROR(IF(B673,INDEX(INDIRECT(E673),ROWS(INDIRECT(E673)),2),""),"")</f>
        <v/>
      </c>
      <c r="G673" t="str">
        <f t="shared" ca="1" si="75"/>
        <v>Unlimited Boat Sales Page AZ bought 9/26/19</v>
      </c>
      <c r="H673" t="str">
        <f t="shared" ca="1" si="76"/>
        <v/>
      </c>
      <c r="J673">
        <f t="shared" si="74"/>
        <v>663</v>
      </c>
      <c r="K673" cm="1">
        <f t="array" ref="K673">INDEX(J673:J791,MATCH(1,INDEX((J673:J791&lt;&gt;"")*(J673:J791&lt;&gt;J673),0),0))</f>
        <v>674</v>
      </c>
      <c r="M673" s="1" t="s">
        <v>26</v>
      </c>
      <c r="N673" s="1" t="s">
        <v>27</v>
      </c>
    </row>
    <row r="674" spans="1:24" x14ac:dyDescent="0.25">
      <c r="A674">
        <v>12</v>
      </c>
      <c r="B674" t="b">
        <f t="shared" si="70"/>
        <v>1</v>
      </c>
      <c r="C674" t="b">
        <f t="shared" si="71"/>
        <v>0</v>
      </c>
      <c r="D674" t="b">
        <f t="shared" si="72"/>
        <v>0</v>
      </c>
      <c r="E674" t="str">
        <f t="shared" si="73"/>
        <v>$L$674:T$682</v>
      </c>
      <c r="F674" t="str" cm="1">
        <f t="array" aca="1" ref="F674" ca="1">IFERROR(IF(B674,INDEX(INDIRECT(E674),ROWS(INDIRECT(E674)),2),""),"")</f>
        <v xml:space="preserve">IAI 1125 Astra SPX </v>
      </c>
      <c r="G674">
        <f t="shared" ca="1" si="75"/>
        <v>0</v>
      </c>
      <c r="H674" t="str">
        <f t="shared" ca="1" si="76"/>
        <v/>
      </c>
      <c r="J674">
        <f t="shared" si="74"/>
        <v>674</v>
      </c>
      <c r="K674" cm="1">
        <f t="array" ref="K674">INDEX(J674:J791,MATCH(1,INDEX((J674:J791&lt;&gt;"")*(J674:J791&lt;&gt;J674),0),0))</f>
        <v>682</v>
      </c>
      <c r="L674" s="1" t="s">
        <v>6136</v>
      </c>
      <c r="M674" s="1" t="s">
        <v>6086</v>
      </c>
      <c r="N674" s="1" t="s">
        <v>6137</v>
      </c>
      <c r="P674" s="1" t="s">
        <v>6121</v>
      </c>
      <c r="S674" s="1" t="s">
        <v>6122</v>
      </c>
    </row>
    <row r="675" spans="1:24" x14ac:dyDescent="0.25">
      <c r="A675">
        <v>12</v>
      </c>
      <c r="B675" t="b">
        <f t="shared" si="70"/>
        <v>0</v>
      </c>
      <c r="C675" t="b">
        <f t="shared" si="71"/>
        <v>0</v>
      </c>
      <c r="D675" t="b">
        <f t="shared" si="72"/>
        <v>0</v>
      </c>
      <c r="E675" t="str">
        <f t="shared" si="73"/>
        <v>$L$674:T$682</v>
      </c>
      <c r="F675" t="str" cm="1">
        <f t="array" aca="1" ref="F675" ca="1">IFERROR(IF(B675,INDEX(INDIRECT(E675),ROWS(INDIRECT(E675)),2),""),"")</f>
        <v/>
      </c>
      <c r="G675">
        <f t="shared" ca="1" si="75"/>
        <v>0</v>
      </c>
      <c r="H675" t="str">
        <f t="shared" ca="1" si="76"/>
        <v/>
      </c>
      <c r="J675">
        <f t="shared" si="74"/>
        <v>674</v>
      </c>
      <c r="K675" cm="1">
        <f t="array" ref="K675">INDEX(J675:J791,MATCH(1,INDEX((J675:J791&lt;&gt;"")*(J675:J791&lt;&gt;J675),0),0))</f>
        <v>682</v>
      </c>
      <c r="M675" s="1" t="s">
        <v>6138</v>
      </c>
    </row>
    <row r="676" spans="1:24" x14ac:dyDescent="0.25">
      <c r="A676">
        <v>12</v>
      </c>
      <c r="B676" t="b">
        <f t="shared" si="70"/>
        <v>0</v>
      </c>
      <c r="C676" t="b">
        <f t="shared" si="71"/>
        <v>0</v>
      </c>
      <c r="D676" t="b">
        <f t="shared" si="72"/>
        <v>0</v>
      </c>
      <c r="E676" t="str">
        <f t="shared" si="73"/>
        <v>$L$674:T$682</v>
      </c>
      <c r="F676" t="str" cm="1">
        <f t="array" aca="1" ref="F676" ca="1">IFERROR(IF(B676,INDEX(INDIRECT(E676),ROWS(INDIRECT(E676)),2),""),"")</f>
        <v/>
      </c>
      <c r="G676">
        <f t="shared" ca="1" si="75"/>
        <v>0</v>
      </c>
      <c r="H676" t="str">
        <f t="shared" ca="1" si="76"/>
        <v/>
      </c>
      <c r="J676">
        <f t="shared" si="74"/>
        <v>674</v>
      </c>
      <c r="K676" cm="1">
        <f t="array" ref="K676">INDEX(J676:J791,MATCH(1,INDEX((J676:J791&lt;&gt;"")*(J676:J791&lt;&gt;J676),0),0))</f>
        <v>682</v>
      </c>
      <c r="L676" s="1" t="s">
        <v>6139</v>
      </c>
      <c r="M676" s="1" t="s">
        <v>6140</v>
      </c>
      <c r="X676" t="e">
        <v>#N/A</v>
      </c>
    </row>
    <row r="677" spans="1:24" x14ac:dyDescent="0.25">
      <c r="A677">
        <v>12</v>
      </c>
      <c r="B677" t="b">
        <f t="shared" si="70"/>
        <v>0</v>
      </c>
      <c r="C677" t="b">
        <f t="shared" si="71"/>
        <v>0</v>
      </c>
      <c r="D677" t="b">
        <f t="shared" si="72"/>
        <v>0</v>
      </c>
      <c r="E677" t="str">
        <f t="shared" si="73"/>
        <v>$L$674:T$682</v>
      </c>
      <c r="F677" t="str" cm="1">
        <f t="array" aca="1" ref="F677" ca="1">IFERROR(IF(B677,INDEX(INDIRECT(E677),ROWS(INDIRECT(E677)),2),""),"")</f>
        <v/>
      </c>
      <c r="G677">
        <f t="shared" ca="1" si="75"/>
        <v>0</v>
      </c>
      <c r="H677" t="str">
        <f t="shared" ca="1" si="76"/>
        <v/>
      </c>
      <c r="J677">
        <f t="shared" si="74"/>
        <v>674</v>
      </c>
      <c r="K677" cm="1">
        <f t="array" ref="K677">INDEX(J677:J791,MATCH(1,INDEX((J677:J791&lt;&gt;"")*(J677:J791&lt;&gt;J677),0),0))</f>
        <v>682</v>
      </c>
      <c r="L677" s="1" t="s">
        <v>6139</v>
      </c>
      <c r="M677" s="1" t="s">
        <v>6141</v>
      </c>
    </row>
    <row r="678" spans="1:24" x14ac:dyDescent="0.25">
      <c r="A678">
        <v>12</v>
      </c>
      <c r="B678" t="b">
        <f t="shared" si="70"/>
        <v>0</v>
      </c>
      <c r="C678" t="b">
        <f t="shared" si="71"/>
        <v>0</v>
      </c>
      <c r="D678" t="b">
        <f t="shared" si="72"/>
        <v>0</v>
      </c>
      <c r="E678" t="str">
        <f t="shared" si="73"/>
        <v>$L$674:T$682</v>
      </c>
      <c r="F678" t="str" cm="1">
        <f t="array" aca="1" ref="F678" ca="1">IFERROR(IF(B678,INDEX(INDIRECT(E678),ROWS(INDIRECT(E678)),2),""),"")</f>
        <v/>
      </c>
      <c r="G678">
        <f t="shared" ca="1" si="75"/>
        <v>0</v>
      </c>
      <c r="H678" t="str">
        <f t="shared" ca="1" si="76"/>
        <v/>
      </c>
      <c r="J678">
        <f t="shared" si="74"/>
        <v>674</v>
      </c>
      <c r="K678" cm="1">
        <f t="array" ref="K678">INDEX(J678:J791,MATCH(1,INDEX((J678:J791&lt;&gt;"")*(J678:J791&lt;&gt;J678),0),0))</f>
        <v>682</v>
      </c>
      <c r="L678" s="1" t="s">
        <v>6142</v>
      </c>
      <c r="M678" s="1" t="s">
        <v>6143</v>
      </c>
    </row>
    <row r="679" spans="1:24" x14ac:dyDescent="0.25">
      <c r="A679">
        <v>12</v>
      </c>
      <c r="B679" t="b">
        <f t="shared" si="70"/>
        <v>0</v>
      </c>
      <c r="C679" t="b">
        <f t="shared" si="71"/>
        <v>0</v>
      </c>
      <c r="D679" t="b">
        <f t="shared" si="72"/>
        <v>0</v>
      </c>
      <c r="E679" t="str">
        <f t="shared" si="73"/>
        <v>$L$674:T$682</v>
      </c>
      <c r="F679" t="str" cm="1">
        <f t="array" aca="1" ref="F679" ca="1">IFERROR(IF(B679,INDEX(INDIRECT(E679),ROWS(INDIRECT(E679)),2),""),"")</f>
        <v/>
      </c>
      <c r="G679">
        <f t="shared" ca="1" si="75"/>
        <v>0</v>
      </c>
      <c r="H679" t="str">
        <f t="shared" ca="1" si="76"/>
        <v/>
      </c>
      <c r="J679">
        <f t="shared" si="74"/>
        <v>674</v>
      </c>
      <c r="K679" cm="1">
        <f t="array" ref="K679">INDEX(J679:J791,MATCH(1,INDEX((J679:J791&lt;&gt;"")*(J679:J791&lt;&gt;J679),0),0))</f>
        <v>682</v>
      </c>
      <c r="L679" s="1" t="s">
        <v>6142</v>
      </c>
      <c r="M679" s="1" t="s">
        <v>6144</v>
      </c>
    </row>
    <row r="680" spans="1:24" x14ac:dyDescent="0.25">
      <c r="A680">
        <v>12</v>
      </c>
      <c r="B680" t="b">
        <f t="shared" si="70"/>
        <v>0</v>
      </c>
      <c r="C680" t="b">
        <f t="shared" si="71"/>
        <v>0</v>
      </c>
      <c r="D680" t="b">
        <f t="shared" si="72"/>
        <v>0</v>
      </c>
      <c r="E680" t="str">
        <f t="shared" si="73"/>
        <v>$L$674:T$682</v>
      </c>
      <c r="F680" t="str" cm="1">
        <f t="array" aca="1" ref="F680" ca="1">IFERROR(IF(B680,INDEX(INDIRECT(E680),ROWS(INDIRECT(E680)),2),""),"")</f>
        <v/>
      </c>
      <c r="G680">
        <f t="shared" ca="1" si="75"/>
        <v>0</v>
      </c>
      <c r="H680" t="str">
        <f t="shared" ca="1" si="76"/>
        <v/>
      </c>
      <c r="J680">
        <f t="shared" si="74"/>
        <v>674</v>
      </c>
      <c r="K680" cm="1">
        <f t="array" ref="K680">INDEX(J680:J791,MATCH(1,INDEX((J680:J791&lt;&gt;"")*(J680:J791&lt;&gt;J680),0),0))</f>
        <v>682</v>
      </c>
      <c r="L680" s="1" t="s">
        <v>6142</v>
      </c>
      <c r="M680" s="1" t="s">
        <v>6145</v>
      </c>
    </row>
    <row r="681" spans="1:24" x14ac:dyDescent="0.25">
      <c r="A681">
        <v>12</v>
      </c>
      <c r="B681" t="b">
        <f t="shared" si="70"/>
        <v>0</v>
      </c>
      <c r="C681" t="b">
        <f t="shared" si="71"/>
        <v>1</v>
      </c>
      <c r="D681" t="b">
        <f t="shared" si="72"/>
        <v>0</v>
      </c>
      <c r="E681" t="str">
        <f t="shared" si="73"/>
        <v>$L$674:T$682</v>
      </c>
      <c r="F681" t="str" cm="1">
        <f t="array" aca="1" ref="F681" ca="1">IFERROR(IF(B681,INDEX(INDIRECT(E681),ROWS(INDIRECT(E681)),2),""),"")</f>
        <v/>
      </c>
      <c r="G681">
        <f t="shared" ca="1" si="75"/>
        <v>0</v>
      </c>
      <c r="H681" t="str">
        <f t="shared" ca="1" si="76"/>
        <v/>
      </c>
      <c r="J681">
        <f t="shared" si="74"/>
        <v>674</v>
      </c>
      <c r="K681" cm="1">
        <f t="array" ref="K681">INDEX(J681:J791,MATCH(1,INDEX((J681:J791&lt;&gt;"")*(J681:J791&lt;&gt;J681),0),0))</f>
        <v>682</v>
      </c>
      <c r="M681" s="1" t="s">
        <v>26</v>
      </c>
      <c r="N681" s="1" t="s">
        <v>27</v>
      </c>
    </row>
    <row r="682" spans="1:24" x14ac:dyDescent="0.25">
      <c r="A682">
        <v>12</v>
      </c>
      <c r="B682" t="b">
        <f t="shared" si="70"/>
        <v>1</v>
      </c>
      <c r="C682" t="b">
        <f t="shared" si="71"/>
        <v>0</v>
      </c>
      <c r="D682" t="b">
        <f t="shared" si="72"/>
        <v>0</v>
      </c>
      <c r="E682" t="str">
        <f t="shared" si="73"/>
        <v>$L$682:T$691</v>
      </c>
      <c r="F682" t="str" cm="1">
        <f t="array" aca="1" ref="F682" ca="1">IFERROR(IF(B682,INDEX(INDIRECT(E682),ROWS(INDIRECT(E682)),2),""),"")</f>
        <v xml:space="preserve">IAI 1125 Astra SPX </v>
      </c>
      <c r="G682" t="str">
        <f t="shared" ca="1" si="75"/>
        <v>Savannah College of Art and Design Inc, Savannah GA bought 5/7/21 (Acorn Leasing)</v>
      </c>
      <c r="H682" t="str">
        <f t="shared" ca="1" si="76"/>
        <v/>
      </c>
      <c r="J682">
        <f t="shared" si="74"/>
        <v>682</v>
      </c>
      <c r="K682" cm="1">
        <f t="array" ref="K682">INDEX(J682:J791,MATCH(1,INDEX((J682:J791&lt;&gt;"")*(J682:J791&lt;&gt;J682),0),0))</f>
        <v>691</v>
      </c>
      <c r="L682" s="1" t="s">
        <v>6146</v>
      </c>
      <c r="M682" s="1" t="s">
        <v>6086</v>
      </c>
      <c r="N682" s="1" t="s">
        <v>6147</v>
      </c>
      <c r="P682" s="1" t="s">
        <v>6148</v>
      </c>
      <c r="S682" s="1" t="s">
        <v>6149</v>
      </c>
    </row>
    <row r="683" spans="1:24" x14ac:dyDescent="0.25">
      <c r="A683">
        <v>12</v>
      </c>
      <c r="B683" t="b">
        <f t="shared" si="70"/>
        <v>0</v>
      </c>
      <c r="C683" t="b">
        <f t="shared" si="71"/>
        <v>0</v>
      </c>
      <c r="D683" t="b">
        <f t="shared" si="72"/>
        <v>0</v>
      </c>
      <c r="E683" t="str">
        <f t="shared" si="73"/>
        <v>$L$682:T$691</v>
      </c>
      <c r="F683" t="str" cm="1">
        <f t="array" aca="1" ref="F683" ca="1">IFERROR(IF(B683,INDEX(INDIRECT(E683),ROWS(INDIRECT(E683)),2),""),"")</f>
        <v/>
      </c>
      <c r="G683" t="str">
        <f t="shared" ca="1" si="75"/>
        <v>Savannah College of Art and Design Inc, Savannah GA bought 5/7/21 (Acorn Leasing)</v>
      </c>
      <c r="H683" t="str">
        <f t="shared" ca="1" si="76"/>
        <v/>
      </c>
      <c r="J683">
        <f t="shared" si="74"/>
        <v>682</v>
      </c>
      <c r="K683" cm="1">
        <f t="array" ref="K683">INDEX(J683:J791,MATCH(1,INDEX((J683:J791&lt;&gt;"")*(J683:J791&lt;&gt;J683),0),0))</f>
        <v>691</v>
      </c>
      <c r="L683" s="1" t="s">
        <v>6150</v>
      </c>
    </row>
    <row r="684" spans="1:24" x14ac:dyDescent="0.25">
      <c r="A684">
        <v>12</v>
      </c>
      <c r="B684" t="b">
        <f t="shared" si="70"/>
        <v>0</v>
      </c>
      <c r="C684" t="b">
        <f t="shared" si="71"/>
        <v>0</v>
      </c>
      <c r="D684" t="b">
        <f t="shared" si="72"/>
        <v>0</v>
      </c>
      <c r="E684" t="str">
        <f t="shared" si="73"/>
        <v>$L$682:T$691</v>
      </c>
      <c r="F684" t="str" cm="1">
        <f t="array" aca="1" ref="F684" ca="1">IFERROR(IF(B684,INDEX(INDIRECT(E684),ROWS(INDIRECT(E684)),2),""),"")</f>
        <v/>
      </c>
      <c r="G684" t="str">
        <f t="shared" ca="1" si="75"/>
        <v>Savannah College of Art and Design Inc, Savannah GA bought 5/7/21 (Acorn Leasing)</v>
      </c>
      <c r="H684" t="str">
        <f t="shared" ca="1" si="76"/>
        <v/>
      </c>
      <c r="J684">
        <f t="shared" si="74"/>
        <v>682</v>
      </c>
      <c r="K684" cm="1">
        <f t="array" ref="K684">INDEX(J684:J791,MATCH(1,INDEX((J684:J791&lt;&gt;"")*(J684:J791&lt;&gt;J684),0),0))</f>
        <v>691</v>
      </c>
      <c r="L684" s="1" t="s">
        <v>6146</v>
      </c>
      <c r="M684" s="1" t="s">
        <v>6151</v>
      </c>
      <c r="X684" t="e">
        <v>#N/A</v>
      </c>
    </row>
    <row r="685" spans="1:24" x14ac:dyDescent="0.25">
      <c r="A685">
        <v>12</v>
      </c>
      <c r="B685" t="b">
        <f t="shared" si="70"/>
        <v>0</v>
      </c>
      <c r="C685" t="b">
        <f t="shared" si="71"/>
        <v>0</v>
      </c>
      <c r="D685" t="b">
        <f t="shared" si="72"/>
        <v>0</v>
      </c>
      <c r="E685" t="str">
        <f t="shared" si="73"/>
        <v>$L$682:T$691</v>
      </c>
      <c r="F685" t="str" cm="1">
        <f t="array" aca="1" ref="F685" ca="1">IFERROR(IF(B685,INDEX(INDIRECT(E685),ROWS(INDIRECT(E685)),2),""),"")</f>
        <v/>
      </c>
      <c r="G685" t="str">
        <f t="shared" ca="1" si="75"/>
        <v>Savannah College of Art and Design Inc, Savannah GA bought 5/7/21 (Acorn Leasing)</v>
      </c>
      <c r="H685" t="str">
        <f t="shared" ca="1" si="76"/>
        <v/>
      </c>
      <c r="J685">
        <f t="shared" si="74"/>
        <v>682</v>
      </c>
      <c r="K685" cm="1">
        <f t="array" ref="K685">INDEX(J685:J791,MATCH(1,INDEX((J685:J791&lt;&gt;"")*(J685:J791&lt;&gt;J685),0),0))</f>
        <v>691</v>
      </c>
      <c r="L685" s="1" t="s">
        <v>6152</v>
      </c>
      <c r="M685" s="1" t="s">
        <v>6153</v>
      </c>
    </row>
    <row r="686" spans="1:24" x14ac:dyDescent="0.25">
      <c r="A686">
        <v>12</v>
      </c>
      <c r="B686" t="b">
        <f t="shared" si="70"/>
        <v>0</v>
      </c>
      <c r="C686" t="b">
        <f t="shared" si="71"/>
        <v>0</v>
      </c>
      <c r="D686" t="b">
        <f t="shared" si="72"/>
        <v>0</v>
      </c>
      <c r="E686" t="str">
        <f t="shared" si="73"/>
        <v>$L$682:T$691</v>
      </c>
      <c r="F686" t="str" cm="1">
        <f t="array" aca="1" ref="F686" ca="1">IFERROR(IF(B686,INDEX(INDIRECT(E686),ROWS(INDIRECT(E686)),2),""),"")</f>
        <v/>
      </c>
      <c r="G686" t="str">
        <f t="shared" ca="1" si="75"/>
        <v>Savannah College of Art and Design Inc, Savannah GA bought 5/7/21 (Acorn Leasing)</v>
      </c>
      <c r="H686" t="str">
        <f t="shared" ca="1" si="76"/>
        <v/>
      </c>
      <c r="J686">
        <f t="shared" si="74"/>
        <v>682</v>
      </c>
      <c r="K686" cm="1">
        <f t="array" ref="K686">INDEX(J686:J791,MATCH(1,INDEX((J686:J791&lt;&gt;"")*(J686:J791&lt;&gt;J686),0),0))</f>
        <v>691</v>
      </c>
      <c r="L686" s="1" t="s">
        <v>6154</v>
      </c>
      <c r="M686" s="1" t="s">
        <v>6155</v>
      </c>
    </row>
    <row r="687" spans="1:24" x14ac:dyDescent="0.25">
      <c r="A687">
        <v>12</v>
      </c>
      <c r="B687" t="b">
        <f t="shared" si="70"/>
        <v>0</v>
      </c>
      <c r="C687" t="b">
        <f t="shared" si="71"/>
        <v>0</v>
      </c>
      <c r="D687" t="b">
        <f t="shared" si="72"/>
        <v>0</v>
      </c>
      <c r="E687" t="str">
        <f t="shared" si="73"/>
        <v>$L$682:T$691</v>
      </c>
      <c r="F687" t="str" cm="1">
        <f t="array" aca="1" ref="F687" ca="1">IFERROR(IF(B687,INDEX(INDIRECT(E687),ROWS(INDIRECT(E687)),2),""),"")</f>
        <v/>
      </c>
      <c r="G687" t="str">
        <f t="shared" ca="1" si="75"/>
        <v>Savannah College of Art and Design Inc, Savannah GA bought 5/7/21 (Acorn Leasing)</v>
      </c>
      <c r="H687" t="str">
        <f t="shared" ca="1" si="76"/>
        <v/>
      </c>
      <c r="J687">
        <f t="shared" si="74"/>
        <v>682</v>
      </c>
      <c r="K687" cm="1">
        <f t="array" ref="K687">INDEX(J687:J791,MATCH(1,INDEX((J687:J791&lt;&gt;"")*(J687:J791&lt;&gt;J687),0),0))</f>
        <v>691</v>
      </c>
      <c r="L687" s="1" t="s">
        <v>6156</v>
      </c>
      <c r="M687" s="1" t="s">
        <v>6157</v>
      </c>
    </row>
    <row r="688" spans="1:24" x14ac:dyDescent="0.25">
      <c r="A688">
        <v>12</v>
      </c>
      <c r="B688" t="b">
        <f t="shared" si="70"/>
        <v>0</v>
      </c>
      <c r="C688" t="b">
        <f t="shared" si="71"/>
        <v>0</v>
      </c>
      <c r="D688" t="b">
        <f t="shared" si="72"/>
        <v>0</v>
      </c>
      <c r="E688" t="str">
        <f t="shared" si="73"/>
        <v>$L$682:T$691</v>
      </c>
      <c r="F688" t="str" cm="1">
        <f t="array" aca="1" ref="F688" ca="1">IFERROR(IF(B688,INDEX(INDIRECT(E688),ROWS(INDIRECT(E688)),2),""),"")</f>
        <v/>
      </c>
      <c r="G688" t="str">
        <f t="shared" ca="1" si="75"/>
        <v>Savannah College of Art and Design Inc, Savannah GA bought 5/7/21 (Acorn Leasing)</v>
      </c>
      <c r="H688" t="str">
        <f t="shared" ca="1" si="76"/>
        <v/>
      </c>
      <c r="J688">
        <f t="shared" si="74"/>
        <v>682</v>
      </c>
      <c r="K688" cm="1">
        <f t="array" ref="K688">INDEX(J688:J791,MATCH(1,INDEX((J688:J791&lt;&gt;"")*(J688:J791&lt;&gt;J688),0),0))</f>
        <v>691</v>
      </c>
      <c r="L688" s="1" t="s">
        <v>6156</v>
      </c>
      <c r="M688" s="1" t="s">
        <v>6158</v>
      </c>
    </row>
    <row r="689" spans="1:24" x14ac:dyDescent="0.25">
      <c r="A689">
        <v>12</v>
      </c>
      <c r="B689" t="b">
        <f t="shared" si="70"/>
        <v>0</v>
      </c>
      <c r="C689" t="b">
        <f t="shared" si="71"/>
        <v>0</v>
      </c>
      <c r="D689" t="b">
        <f t="shared" si="72"/>
        <v>0</v>
      </c>
      <c r="E689" t="str">
        <f t="shared" si="73"/>
        <v>$L$682:T$691</v>
      </c>
      <c r="F689" t="str" cm="1">
        <f t="array" aca="1" ref="F689" ca="1">IFERROR(IF(B689,INDEX(INDIRECT(E689),ROWS(INDIRECT(E689)),2),""),"")</f>
        <v/>
      </c>
      <c r="G689" t="str">
        <f t="shared" ca="1" si="75"/>
        <v>Savannah College of Art and Design Inc, Savannah GA bought 5/7/21 (Acorn Leasing)</v>
      </c>
      <c r="H689" t="str">
        <f t="shared" ca="1" si="76"/>
        <v/>
      </c>
      <c r="J689">
        <f t="shared" si="74"/>
        <v>682</v>
      </c>
      <c r="K689" cm="1">
        <f t="array" ref="K689">INDEX(J689:J791,MATCH(1,INDEX((J689:J791&lt;&gt;"")*(J689:J791&lt;&gt;J689),0),0))</f>
        <v>691</v>
      </c>
      <c r="L689" s="1" t="s">
        <v>6159</v>
      </c>
      <c r="M689" s="1" t="s">
        <v>6160</v>
      </c>
    </row>
    <row r="690" spans="1:24" x14ac:dyDescent="0.25">
      <c r="A690">
        <v>12</v>
      </c>
      <c r="B690" t="b">
        <f t="shared" si="70"/>
        <v>0</v>
      </c>
      <c r="C690" t="b">
        <f t="shared" si="71"/>
        <v>1</v>
      </c>
      <c r="D690" t="b">
        <f t="shared" si="72"/>
        <v>0</v>
      </c>
      <c r="E690" t="str">
        <f t="shared" si="73"/>
        <v>$L$682:T$691</v>
      </c>
      <c r="F690" t="str" cm="1">
        <f t="array" aca="1" ref="F690" ca="1">IFERROR(IF(B690,INDEX(INDIRECT(E690),ROWS(INDIRECT(E690)),2),""),"")</f>
        <v/>
      </c>
      <c r="G690" t="str">
        <f t="shared" ca="1" si="75"/>
        <v>Savannah College of Art and Design Inc, Savannah GA bought 5/7/21 (Acorn Leasing)</v>
      </c>
      <c r="H690" t="str">
        <f t="shared" ca="1" si="76"/>
        <v/>
      </c>
      <c r="J690">
        <f t="shared" si="74"/>
        <v>682</v>
      </c>
      <c r="K690" cm="1">
        <f t="array" ref="K690">INDEX(J690:J791,MATCH(1,INDEX((J690:J791&lt;&gt;"")*(J690:J791&lt;&gt;J690),0),0))</f>
        <v>691</v>
      </c>
      <c r="M690" s="1" t="s">
        <v>26</v>
      </c>
      <c r="N690" s="1" t="s">
        <v>27</v>
      </c>
    </row>
    <row r="691" spans="1:24" x14ac:dyDescent="0.25">
      <c r="A691">
        <v>12</v>
      </c>
      <c r="B691" t="b">
        <f t="shared" si="70"/>
        <v>1</v>
      </c>
      <c r="C691" t="b">
        <f t="shared" si="71"/>
        <v>0</v>
      </c>
      <c r="D691" t="b">
        <f t="shared" si="72"/>
        <v>0</v>
      </c>
      <c r="E691" t="str">
        <f t="shared" si="73"/>
        <v>$L$691:T$703</v>
      </c>
      <c r="F691" t="str" cm="1">
        <f t="array" aca="1" ref="F691" ca="1">IFERROR(IF(B691,INDEX(INDIRECT(E691),ROWS(INDIRECT(E691)),2),""),"")</f>
        <v xml:space="preserve">IAI 1125 Astra SPX </v>
      </c>
      <c r="G691" t="str">
        <f t="shared" ca="1" si="75"/>
        <v>Eat Veggies 2 LLC bought 12/6/21</v>
      </c>
      <c r="H691" t="str">
        <f t="shared" ca="1" si="76"/>
        <v/>
      </c>
      <c r="J691">
        <f t="shared" si="74"/>
        <v>691</v>
      </c>
      <c r="K691" cm="1">
        <f t="array" ref="K691">INDEX(J691:J791,MATCH(1,INDEX((J691:J791&lt;&gt;"")*(J691:J791&lt;&gt;J691),0),0))</f>
        <v>703</v>
      </c>
      <c r="L691" s="1" t="s">
        <v>6161</v>
      </c>
      <c r="M691" s="1" t="s">
        <v>6086</v>
      </c>
      <c r="N691" s="1" t="s">
        <v>6162</v>
      </c>
      <c r="P691" s="1" t="s">
        <v>51</v>
      </c>
      <c r="S691" s="1" t="s">
        <v>6149</v>
      </c>
    </row>
    <row r="692" spans="1:24" x14ac:dyDescent="0.25">
      <c r="A692">
        <v>12</v>
      </c>
      <c r="B692" t="b">
        <f t="shared" si="70"/>
        <v>0</v>
      </c>
      <c r="C692" t="b">
        <f t="shared" si="71"/>
        <v>0</v>
      </c>
      <c r="D692" t="b">
        <f t="shared" si="72"/>
        <v>0</v>
      </c>
      <c r="E692" t="str">
        <f t="shared" si="73"/>
        <v>$L$691:T$703</v>
      </c>
      <c r="F692" t="str" cm="1">
        <f t="array" aca="1" ref="F692" ca="1">IFERROR(IF(B692,INDEX(INDIRECT(E692),ROWS(INDIRECT(E692)),2),""),"")</f>
        <v/>
      </c>
      <c r="G692" t="str">
        <f t="shared" ca="1" si="75"/>
        <v>Eat Veggies 2 LLC bought 12/6/21</v>
      </c>
      <c r="H692" t="str">
        <f t="shared" ca="1" si="76"/>
        <v/>
      </c>
      <c r="J692">
        <f t="shared" si="74"/>
        <v>691</v>
      </c>
      <c r="K692" cm="1">
        <f t="array" ref="K692">INDEX(J692:J791,MATCH(1,INDEX((J692:J791&lt;&gt;"")*(J692:J791&lt;&gt;J692),0),0))</f>
        <v>703</v>
      </c>
      <c r="L692" s="1" t="s">
        <v>6163</v>
      </c>
      <c r="M692" s="1" t="s">
        <v>3220</v>
      </c>
    </row>
    <row r="693" spans="1:24" x14ac:dyDescent="0.25">
      <c r="A693">
        <v>12</v>
      </c>
      <c r="B693" t="b">
        <f t="shared" si="70"/>
        <v>0</v>
      </c>
      <c r="C693" t="b">
        <f t="shared" si="71"/>
        <v>0</v>
      </c>
      <c r="D693" t="b">
        <f t="shared" si="72"/>
        <v>0</v>
      </c>
      <c r="E693" t="str">
        <f t="shared" si="73"/>
        <v>$L$691:T$703</v>
      </c>
      <c r="F693" t="str" cm="1">
        <f t="array" aca="1" ref="F693" ca="1">IFERROR(IF(B693,INDEX(INDIRECT(E693),ROWS(INDIRECT(E693)),2),""),"")</f>
        <v/>
      </c>
      <c r="G693" t="str">
        <f t="shared" ca="1" si="75"/>
        <v>Eat Veggies 2 LLC bought 12/6/21</v>
      </c>
      <c r="H693" t="str">
        <f t="shared" ca="1" si="76"/>
        <v/>
      </c>
      <c r="J693">
        <f t="shared" si="74"/>
        <v>691</v>
      </c>
      <c r="K693" cm="1">
        <f t="array" ref="K693">INDEX(J693:J791,MATCH(1,INDEX((J693:J791&lt;&gt;"")*(J693:J791&lt;&gt;J693),0),0))</f>
        <v>703</v>
      </c>
      <c r="L693" s="1" t="s">
        <v>6161</v>
      </c>
      <c r="M693" s="1" t="s">
        <v>6164</v>
      </c>
      <c r="O693" s="1" t="s">
        <v>6165</v>
      </c>
      <c r="X693" t="e">
        <v>#N/A</v>
      </c>
    </row>
    <row r="694" spans="1:24" x14ac:dyDescent="0.25">
      <c r="A694">
        <v>12</v>
      </c>
      <c r="B694" t="b">
        <f t="shared" si="70"/>
        <v>0</v>
      </c>
      <c r="C694" t="b">
        <f t="shared" si="71"/>
        <v>0</v>
      </c>
      <c r="D694" t="b">
        <f t="shared" si="72"/>
        <v>0</v>
      </c>
      <c r="E694" t="str">
        <f t="shared" si="73"/>
        <v>$L$691:T$703</v>
      </c>
      <c r="F694" t="str" cm="1">
        <f t="array" aca="1" ref="F694" ca="1">IFERROR(IF(B694,INDEX(INDIRECT(E694),ROWS(INDIRECT(E694)),2),""),"")</f>
        <v/>
      </c>
      <c r="G694" t="str">
        <f t="shared" ca="1" si="75"/>
        <v>Eat Veggies 2 LLC bought 12/6/21</v>
      </c>
      <c r="H694" t="str">
        <f t="shared" ca="1" si="76"/>
        <v/>
      </c>
      <c r="J694">
        <f t="shared" si="74"/>
        <v>691</v>
      </c>
      <c r="K694" cm="1">
        <f t="array" ref="K694">INDEX(J694:J791,MATCH(1,INDEX((J694:J791&lt;&gt;"")*(J694:J791&lt;&gt;J694),0),0))</f>
        <v>703</v>
      </c>
      <c r="L694" s="1" t="s">
        <v>6161</v>
      </c>
      <c r="M694" s="1" t="s">
        <v>6166</v>
      </c>
      <c r="O694" s="1" t="s">
        <v>6167</v>
      </c>
    </row>
    <row r="695" spans="1:24" x14ac:dyDescent="0.25">
      <c r="A695">
        <v>12</v>
      </c>
      <c r="B695" t="b">
        <f t="shared" si="70"/>
        <v>0</v>
      </c>
      <c r="C695" t="b">
        <f t="shared" si="71"/>
        <v>0</v>
      </c>
      <c r="D695" t="b">
        <f t="shared" si="72"/>
        <v>0</v>
      </c>
      <c r="E695" t="str">
        <f t="shared" si="73"/>
        <v>$L$691:T$703</v>
      </c>
      <c r="F695" t="str" cm="1">
        <f t="array" aca="1" ref="F695" ca="1">IFERROR(IF(B695,INDEX(INDIRECT(E695),ROWS(INDIRECT(E695)),2),""),"")</f>
        <v/>
      </c>
      <c r="G695" t="str">
        <f t="shared" ca="1" si="75"/>
        <v>Eat Veggies 2 LLC bought 12/6/21</v>
      </c>
      <c r="H695" t="str">
        <f t="shared" ca="1" si="76"/>
        <v/>
      </c>
      <c r="J695">
        <f t="shared" si="74"/>
        <v>691</v>
      </c>
      <c r="K695" cm="1">
        <f t="array" ref="K695">INDEX(J695:J791,MATCH(1,INDEX((J695:J791&lt;&gt;"")*(J695:J791&lt;&gt;J695),0),0))</f>
        <v>703</v>
      </c>
      <c r="L695" s="1" t="s">
        <v>6161</v>
      </c>
      <c r="M695" s="1" t="s">
        <v>6168</v>
      </c>
      <c r="O695" s="1" t="s">
        <v>185</v>
      </c>
    </row>
    <row r="696" spans="1:24" x14ac:dyDescent="0.25">
      <c r="A696">
        <v>12</v>
      </c>
      <c r="B696" t="b">
        <f t="shared" si="70"/>
        <v>0</v>
      </c>
      <c r="C696" t="b">
        <f t="shared" si="71"/>
        <v>0</v>
      </c>
      <c r="D696" t="b">
        <f t="shared" si="72"/>
        <v>0</v>
      </c>
      <c r="E696" t="str">
        <f t="shared" si="73"/>
        <v>$L$691:T$703</v>
      </c>
      <c r="F696" t="str" cm="1">
        <f t="array" aca="1" ref="F696" ca="1">IFERROR(IF(B696,INDEX(INDIRECT(E696),ROWS(INDIRECT(E696)),2),""),"")</f>
        <v/>
      </c>
      <c r="G696" t="str">
        <f t="shared" ca="1" si="75"/>
        <v>Eat Veggies 2 LLC bought 12/6/21</v>
      </c>
      <c r="H696" t="str">
        <f t="shared" ca="1" si="76"/>
        <v/>
      </c>
      <c r="J696">
        <f t="shared" si="74"/>
        <v>691</v>
      </c>
      <c r="K696" cm="1">
        <f t="array" ref="K696">INDEX(J696:J791,MATCH(1,INDEX((J696:J791&lt;&gt;"")*(J696:J791&lt;&gt;J696),0),0))</f>
        <v>703</v>
      </c>
      <c r="L696" s="1" t="s">
        <v>6169</v>
      </c>
      <c r="M696" s="1" t="s">
        <v>6170</v>
      </c>
      <c r="O696" s="1" t="s">
        <v>185</v>
      </c>
      <c r="P696" s="1" t="s">
        <v>6171</v>
      </c>
    </row>
    <row r="697" spans="1:24" x14ac:dyDescent="0.25">
      <c r="A697">
        <v>12</v>
      </c>
      <c r="B697" t="b">
        <f t="shared" si="70"/>
        <v>0</v>
      </c>
      <c r="C697" t="b">
        <f t="shared" si="71"/>
        <v>0</v>
      </c>
      <c r="D697" t="b">
        <f t="shared" si="72"/>
        <v>0</v>
      </c>
      <c r="E697" t="str">
        <f t="shared" si="73"/>
        <v>$L$691:T$703</v>
      </c>
      <c r="F697" t="str" cm="1">
        <f t="array" aca="1" ref="F697" ca="1">IFERROR(IF(B697,INDEX(INDIRECT(E697),ROWS(INDIRECT(E697)),2),""),"")</f>
        <v/>
      </c>
      <c r="G697" t="str">
        <f t="shared" ca="1" si="75"/>
        <v>Eat Veggies 2 LLC bought 12/6/21</v>
      </c>
      <c r="H697" t="str">
        <f t="shared" ca="1" si="76"/>
        <v/>
      </c>
      <c r="J697">
        <f t="shared" si="74"/>
        <v>691</v>
      </c>
      <c r="K697" cm="1">
        <f t="array" ref="K697">INDEX(J697:J791,MATCH(1,INDEX((J697:J791&lt;&gt;"")*(J697:J791&lt;&gt;J697),0),0))</f>
        <v>703</v>
      </c>
      <c r="L697" s="1" t="s">
        <v>6172</v>
      </c>
      <c r="M697" s="1" t="s">
        <v>6173</v>
      </c>
    </row>
    <row r="698" spans="1:24" x14ac:dyDescent="0.25">
      <c r="A698">
        <v>12</v>
      </c>
      <c r="B698" t="b">
        <f t="shared" si="70"/>
        <v>0</v>
      </c>
      <c r="C698" t="b">
        <f t="shared" si="71"/>
        <v>0</v>
      </c>
      <c r="D698" t="b">
        <f t="shared" si="72"/>
        <v>0</v>
      </c>
      <c r="E698" t="str">
        <f t="shared" si="73"/>
        <v>$L$691:T$703</v>
      </c>
      <c r="F698" t="str" cm="1">
        <f t="array" aca="1" ref="F698" ca="1">IFERROR(IF(B698,INDEX(INDIRECT(E698),ROWS(INDIRECT(E698)),2),""),"")</f>
        <v/>
      </c>
      <c r="G698" t="str">
        <f t="shared" ca="1" si="75"/>
        <v>Eat Veggies 2 LLC bought 12/6/21</v>
      </c>
      <c r="H698" t="str">
        <f t="shared" ca="1" si="76"/>
        <v/>
      </c>
      <c r="J698">
        <f t="shared" si="74"/>
        <v>691</v>
      </c>
      <c r="K698" cm="1">
        <f t="array" ref="K698">INDEX(J698:J791,MATCH(1,INDEX((J698:J791&lt;&gt;"")*(J698:J791&lt;&gt;J698),0),0))</f>
        <v>703</v>
      </c>
      <c r="L698" s="1" t="s">
        <v>6174</v>
      </c>
      <c r="M698" s="1" t="s">
        <v>6175</v>
      </c>
    </row>
    <row r="699" spans="1:24" x14ac:dyDescent="0.25">
      <c r="A699">
        <v>12</v>
      </c>
      <c r="B699" t="b">
        <f t="shared" si="70"/>
        <v>0</v>
      </c>
      <c r="C699" t="b">
        <f t="shared" si="71"/>
        <v>0</v>
      </c>
      <c r="D699" t="b">
        <f t="shared" si="72"/>
        <v>0</v>
      </c>
      <c r="E699" t="str">
        <f t="shared" si="73"/>
        <v>$L$691:T$703</v>
      </c>
      <c r="F699" t="str" cm="1">
        <f t="array" aca="1" ref="F699" ca="1">IFERROR(IF(B699,INDEX(INDIRECT(E699),ROWS(INDIRECT(E699)),2),""),"")</f>
        <v/>
      </c>
      <c r="G699" t="str">
        <f t="shared" ca="1" si="75"/>
        <v>Eat Veggies 2 LLC bought 12/6/21</v>
      </c>
      <c r="H699" t="str">
        <f t="shared" ca="1" si="76"/>
        <v/>
      </c>
      <c r="J699">
        <f t="shared" si="74"/>
        <v>691</v>
      </c>
      <c r="K699" cm="1">
        <f t="array" ref="K699">INDEX(J699:J791,MATCH(1,INDEX((J699:J791&lt;&gt;"")*(J699:J791&lt;&gt;J699),0),0))</f>
        <v>703</v>
      </c>
      <c r="L699" s="1" t="s">
        <v>6174</v>
      </c>
      <c r="M699" s="1" t="s">
        <v>6176</v>
      </c>
      <c r="O699" s="1" t="s">
        <v>6177</v>
      </c>
      <c r="P699" s="1" t="s">
        <v>6178</v>
      </c>
    </row>
    <row r="700" spans="1:24" x14ac:dyDescent="0.25">
      <c r="A700">
        <v>12</v>
      </c>
      <c r="B700" t="b">
        <f t="shared" si="70"/>
        <v>0</v>
      </c>
      <c r="C700" t="b">
        <f t="shared" si="71"/>
        <v>0</v>
      </c>
      <c r="D700" t="b">
        <f t="shared" si="72"/>
        <v>0</v>
      </c>
      <c r="E700" t="str">
        <f t="shared" si="73"/>
        <v>$L$691:T$703</v>
      </c>
      <c r="F700" t="str" cm="1">
        <f t="array" aca="1" ref="F700" ca="1">IFERROR(IF(B700,INDEX(INDIRECT(E700),ROWS(INDIRECT(E700)),2),""),"")</f>
        <v/>
      </c>
      <c r="G700" t="str">
        <f t="shared" ca="1" si="75"/>
        <v>Eat Veggies 2 LLC bought 12/6/21</v>
      </c>
      <c r="H700" t="str">
        <f t="shared" ca="1" si="76"/>
        <v/>
      </c>
      <c r="J700">
        <f t="shared" si="74"/>
        <v>691</v>
      </c>
      <c r="K700" cm="1">
        <f t="array" ref="K700">INDEX(J700:J791,MATCH(1,INDEX((J700:J791&lt;&gt;"")*(J700:J791&lt;&gt;J700),0),0))</f>
        <v>703</v>
      </c>
      <c r="L700" s="1" t="s">
        <v>6172</v>
      </c>
      <c r="M700" s="1" t="s">
        <v>6179</v>
      </c>
    </row>
    <row r="701" spans="1:24" x14ac:dyDescent="0.25">
      <c r="A701">
        <v>12</v>
      </c>
      <c r="B701" t="b">
        <f t="shared" si="70"/>
        <v>0</v>
      </c>
      <c r="C701" t="b">
        <f t="shared" si="71"/>
        <v>0</v>
      </c>
      <c r="D701" t="b">
        <f t="shared" si="72"/>
        <v>0</v>
      </c>
      <c r="E701" t="str">
        <f t="shared" si="73"/>
        <v>$L$691:T$703</v>
      </c>
      <c r="F701" t="str" cm="1">
        <f t="array" aca="1" ref="F701" ca="1">IFERROR(IF(B701,INDEX(INDIRECT(E701),ROWS(INDIRECT(E701)),2),""),"")</f>
        <v/>
      </c>
      <c r="G701" t="str">
        <f t="shared" ca="1" si="75"/>
        <v>Eat Veggies 2 LLC bought 12/6/21</v>
      </c>
      <c r="H701" t="str">
        <f t="shared" ca="1" si="76"/>
        <v/>
      </c>
      <c r="J701">
        <f t="shared" si="74"/>
        <v>691</v>
      </c>
      <c r="K701" cm="1">
        <f t="array" ref="K701">INDEX(J701:J791,MATCH(1,INDEX((J701:J791&lt;&gt;"")*(J701:J791&lt;&gt;J701),0),0))</f>
        <v>703</v>
      </c>
      <c r="L701" s="1" t="s">
        <v>6180</v>
      </c>
      <c r="O701" s="1" t="s">
        <v>306</v>
      </c>
    </row>
    <row r="702" spans="1:24" x14ac:dyDescent="0.25">
      <c r="A702">
        <v>12</v>
      </c>
      <c r="B702" t="b">
        <f t="shared" si="70"/>
        <v>0</v>
      </c>
      <c r="C702" t="b">
        <f t="shared" si="71"/>
        <v>1</v>
      </c>
      <c r="D702" t="b">
        <f t="shared" si="72"/>
        <v>0</v>
      </c>
      <c r="E702" t="str">
        <f t="shared" si="73"/>
        <v>$L$691:T$703</v>
      </c>
      <c r="F702" t="str" cm="1">
        <f t="array" aca="1" ref="F702" ca="1">IFERROR(IF(B702,INDEX(INDIRECT(E702),ROWS(INDIRECT(E702)),2),""),"")</f>
        <v/>
      </c>
      <c r="G702" t="str">
        <f t="shared" ca="1" si="75"/>
        <v>Eat Veggies 2 LLC bought 12/6/21</v>
      </c>
      <c r="H702" t="str">
        <f t="shared" ca="1" si="76"/>
        <v/>
      </c>
      <c r="J702">
        <f t="shared" si="74"/>
        <v>691</v>
      </c>
      <c r="K702" cm="1">
        <f t="array" ref="K702">INDEX(J702:J791,MATCH(1,INDEX((J702:J791&lt;&gt;"")*(J702:J791&lt;&gt;J702),0),0))</f>
        <v>703</v>
      </c>
      <c r="M702" s="1" t="s">
        <v>26</v>
      </c>
      <c r="N702" s="1" t="s">
        <v>27</v>
      </c>
    </row>
    <row r="703" spans="1:24" x14ac:dyDescent="0.25">
      <c r="A703">
        <v>12</v>
      </c>
      <c r="B703" t="b">
        <f t="shared" si="70"/>
        <v>1</v>
      </c>
      <c r="C703" t="b">
        <f t="shared" si="71"/>
        <v>0</v>
      </c>
      <c r="D703" t="b">
        <f t="shared" si="72"/>
        <v>0</v>
      </c>
      <c r="E703" t="str">
        <f t="shared" si="73"/>
        <v>$L$703:T$707</v>
      </c>
      <c r="F703" t="str" cm="1">
        <f t="array" aca="1" ref="F703" ca="1">IFERROR(IF(B703,INDEX(INDIRECT(E703),ROWS(INDIRECT(E703)),2),""),"")</f>
        <v xml:space="preserve">IAI 1125 Astra SPX </v>
      </c>
      <c r="G703">
        <f t="shared" ca="1" si="75"/>
        <v>0</v>
      </c>
      <c r="H703" t="str">
        <f t="shared" ca="1" si="76"/>
        <v xml:space="preserve">Indian Air Force </v>
      </c>
      <c r="J703">
        <f t="shared" si="74"/>
        <v>703</v>
      </c>
      <c r="K703" cm="1">
        <f t="array" ref="K703">INDEX(J703:J791,MATCH(1,INDEX((J703:J791&lt;&gt;"")*(J703:J791&lt;&gt;J703),0),0))</f>
        <v>707</v>
      </c>
      <c r="L703" s="1" t="s">
        <v>6181</v>
      </c>
      <c r="M703" s="1" t="s">
        <v>6086</v>
      </c>
      <c r="N703" s="1" t="s">
        <v>6182</v>
      </c>
      <c r="P703" s="1" t="s">
        <v>51</v>
      </c>
      <c r="R703" s="1" t="s">
        <v>6183</v>
      </c>
    </row>
    <row r="704" spans="1:24" x14ac:dyDescent="0.25">
      <c r="A704">
        <v>12</v>
      </c>
      <c r="B704" t="b">
        <f t="shared" si="70"/>
        <v>0</v>
      </c>
      <c r="C704" t="b">
        <f t="shared" si="71"/>
        <v>0</v>
      </c>
      <c r="D704" t="b">
        <f t="shared" si="72"/>
        <v>0</v>
      </c>
      <c r="E704" t="str">
        <f t="shared" si="73"/>
        <v>$L$703:T$707</v>
      </c>
      <c r="F704" t="str" cm="1">
        <f t="array" aca="1" ref="F704" ca="1">IFERROR(IF(B704,INDEX(INDIRECT(E704),ROWS(INDIRECT(E704)),2),""),"")</f>
        <v/>
      </c>
      <c r="G704">
        <f t="shared" ca="1" si="75"/>
        <v>0</v>
      </c>
      <c r="H704" t="str">
        <f t="shared" ca="1" si="76"/>
        <v xml:space="preserve">Indian Air Force </v>
      </c>
      <c r="J704">
        <f t="shared" si="74"/>
        <v>703</v>
      </c>
      <c r="K704" cm="1">
        <f t="array" ref="K704">INDEX(J704:J791,MATCH(1,INDEX((J704:J791&lt;&gt;"")*(J704:J791&lt;&gt;J704),0),0))</f>
        <v>707</v>
      </c>
      <c r="X704" t="e">
        <v>#N/A</v>
      </c>
    </row>
    <row r="705" spans="1:24" x14ac:dyDescent="0.25">
      <c r="A705">
        <v>12</v>
      </c>
      <c r="B705" t="b">
        <f t="shared" si="70"/>
        <v>0</v>
      </c>
      <c r="C705" t="b">
        <f t="shared" si="71"/>
        <v>0</v>
      </c>
      <c r="D705" t="b">
        <f t="shared" si="72"/>
        <v>0</v>
      </c>
      <c r="E705" t="str">
        <f t="shared" si="73"/>
        <v>$L$703:T$707</v>
      </c>
      <c r="F705" t="str" cm="1">
        <f t="array" aca="1" ref="F705" ca="1">IFERROR(IF(B705,INDEX(INDIRECT(E705),ROWS(INDIRECT(E705)),2),""),"")</f>
        <v/>
      </c>
      <c r="G705">
        <f t="shared" ca="1" si="75"/>
        <v>0</v>
      </c>
      <c r="H705" t="str">
        <f t="shared" ca="1" si="76"/>
        <v xml:space="preserve">Indian Air Force </v>
      </c>
      <c r="J705">
        <f t="shared" si="74"/>
        <v>703</v>
      </c>
      <c r="K705" cm="1">
        <f t="array" ref="K705">INDEX(J705:J791,MATCH(1,INDEX((J705:J791&lt;&gt;"")*(J705:J791&lt;&gt;J705),0),0))</f>
        <v>707</v>
      </c>
      <c r="L705" s="1" t="s">
        <v>6180</v>
      </c>
      <c r="O705" s="1" t="s">
        <v>306</v>
      </c>
    </row>
    <row r="706" spans="1:24" x14ac:dyDescent="0.25">
      <c r="A706">
        <v>12</v>
      </c>
      <c r="B706" t="b">
        <f t="shared" si="70"/>
        <v>0</v>
      </c>
      <c r="C706" t="b">
        <f t="shared" si="71"/>
        <v>1</v>
      </c>
      <c r="D706" t="b">
        <f t="shared" si="72"/>
        <v>0</v>
      </c>
      <c r="E706" t="str">
        <f t="shared" si="73"/>
        <v>$L$703:T$707</v>
      </c>
      <c r="F706" t="str" cm="1">
        <f t="array" aca="1" ref="F706" ca="1">IFERROR(IF(B706,INDEX(INDIRECT(E706),ROWS(INDIRECT(E706)),2),""),"")</f>
        <v/>
      </c>
      <c r="G706">
        <f t="shared" ca="1" si="75"/>
        <v>0</v>
      </c>
      <c r="H706" t="str">
        <f t="shared" ca="1" si="76"/>
        <v xml:space="preserve">Indian Air Force </v>
      </c>
      <c r="J706">
        <f t="shared" si="74"/>
        <v>703</v>
      </c>
      <c r="K706" cm="1">
        <f t="array" ref="K706">INDEX(J706:J791,MATCH(1,INDEX((J706:J791&lt;&gt;"")*(J706:J791&lt;&gt;J706),0),0))</f>
        <v>707</v>
      </c>
      <c r="M706" s="1" t="s">
        <v>26</v>
      </c>
      <c r="N706" s="1" t="s">
        <v>27</v>
      </c>
    </row>
    <row r="707" spans="1:24" x14ac:dyDescent="0.25">
      <c r="A707">
        <v>12</v>
      </c>
      <c r="B707" t="b">
        <f t="shared" ref="B707:B770" si="77">AND(E707&lt;&gt;E706,LEFT(L707,LEN("registry("))&lt;&gt;"registry(")</f>
        <v>1</v>
      </c>
      <c r="C707" t="b">
        <f t="shared" ref="C707:C770" si="78">NOT(LEN(N707)=LEN(SUBSTITUTE(N707,"comment - update","")))</f>
        <v>0</v>
      </c>
      <c r="D707" t="b">
        <f t="shared" ref="D707:D770" si="79">NOT(LEN(L707)=LEN(SUBSTITUTE(L707,"modeS(24bit)","")))</f>
        <v>0</v>
      </c>
      <c r="E707" t="str">
        <f t="shared" ref="E707:E770" si="80">"$"&amp;SUBSTITUTE(ADDRESS(1,COLUMN($L$1),4),1,"")&amp;"$"&amp;J707&amp;":"&amp;SUBSTITUTE(ADDRESS(1,COLUMN($T$1),4),1,"")&amp;"$"&amp;K707</f>
        <v>$L$707:T$714</v>
      </c>
      <c r="F707" t="str" cm="1">
        <f t="array" aca="1" ref="F707" ca="1">IFERROR(IF(B707,INDEX(INDIRECT(E707),ROWS(INDIRECT(E707)),2),""),"")</f>
        <v xml:space="preserve">IAI 1125 Astra SP </v>
      </c>
      <c r="G707" t="str">
        <f t="shared" ca="1" si="75"/>
        <v>ADS-B c/s "G1001350" 17,18,19 Nov 2021. Callsign suggests Gulfstream 100(Astra) cn 135</v>
      </c>
      <c r="H707" t="str">
        <f t="shared" ca="1" si="76"/>
        <v/>
      </c>
      <c r="J707">
        <f t="shared" ref="J707:J770" si="81">IF(C706,ROW(C707),IF(D706,ROW(C707),J706))</f>
        <v>707</v>
      </c>
      <c r="K707" cm="1">
        <f t="array" ref="K707">INDEX(J707:J791,MATCH(1,INDEX((J707:J791&lt;&gt;"")*(J707:J791&lt;&gt;J707),0),0))</f>
        <v>714</v>
      </c>
      <c r="L707" s="1" t="s">
        <v>6184</v>
      </c>
      <c r="M707" s="1" t="s">
        <v>6086</v>
      </c>
      <c r="N707" s="1" t="s">
        <v>6185</v>
      </c>
      <c r="P707" s="1" t="s">
        <v>6186</v>
      </c>
      <c r="S707" s="1" t="s">
        <v>6187</v>
      </c>
    </row>
    <row r="708" spans="1:24" x14ac:dyDescent="0.25">
      <c r="A708">
        <v>12</v>
      </c>
      <c r="B708" t="b">
        <f t="shared" si="77"/>
        <v>0</v>
      </c>
      <c r="C708" t="b">
        <f t="shared" si="78"/>
        <v>0</v>
      </c>
      <c r="D708" t="b">
        <f t="shared" si="79"/>
        <v>0</v>
      </c>
      <c r="E708" t="str">
        <f t="shared" si="80"/>
        <v>$L$707:T$714</v>
      </c>
      <c r="F708" t="str" cm="1">
        <f t="array" aca="1" ref="F708" ca="1">IFERROR(IF(B708,INDEX(INDIRECT(E708),ROWS(INDIRECT(E708)),2),""),"")</f>
        <v/>
      </c>
      <c r="G708" t="str">
        <f t="shared" ca="1" si="75"/>
        <v>ADS-B c/s "G1001350" 17,18,19 Nov 2021. Callsign suggests Gulfstream 100(Astra) cn 135</v>
      </c>
      <c r="H708" t="str">
        <f t="shared" ca="1" si="76"/>
        <v/>
      </c>
      <c r="J708">
        <f t="shared" si="81"/>
        <v>707</v>
      </c>
      <c r="K708" cm="1">
        <f t="array" ref="K708">INDEX(J708:J791,MATCH(1,INDEX((J708:J791&lt;&gt;"")*(J708:J791&lt;&gt;J708),0),0))</f>
        <v>714</v>
      </c>
      <c r="L708" s="1" t="s">
        <v>6188</v>
      </c>
      <c r="M708" s="1" t="s">
        <v>6189</v>
      </c>
    </row>
    <row r="709" spans="1:24" x14ac:dyDescent="0.25">
      <c r="A709">
        <v>12</v>
      </c>
      <c r="B709" t="b">
        <f t="shared" si="77"/>
        <v>0</v>
      </c>
      <c r="C709" t="b">
        <f t="shared" si="78"/>
        <v>0</v>
      </c>
      <c r="D709" t="b">
        <f t="shared" si="79"/>
        <v>0</v>
      </c>
      <c r="E709" t="str">
        <f t="shared" si="80"/>
        <v>$L$707:T$714</v>
      </c>
      <c r="F709" t="str" cm="1">
        <f t="array" aca="1" ref="F709" ca="1">IFERROR(IF(B709,INDEX(INDIRECT(E709),ROWS(INDIRECT(E709)),2),""),"")</f>
        <v/>
      </c>
      <c r="G709" t="str">
        <f t="shared" ca="1" si="75"/>
        <v>ADS-B c/s "G1001350" 17,18,19 Nov 2021. Callsign suggests Gulfstream 100(Astra) cn 135</v>
      </c>
      <c r="H709" t="str">
        <f t="shared" ca="1" si="76"/>
        <v/>
      </c>
      <c r="J709">
        <f t="shared" si="81"/>
        <v>707</v>
      </c>
      <c r="K709" cm="1">
        <f t="array" ref="K709">INDEX(J709:J791,MATCH(1,INDEX((J709:J791&lt;&gt;"")*(J709:J791&lt;&gt;J709),0),0))</f>
        <v>714</v>
      </c>
      <c r="L709" s="1" t="s">
        <v>6190</v>
      </c>
      <c r="M709" s="1" t="s">
        <v>6191</v>
      </c>
    </row>
    <row r="710" spans="1:24" x14ac:dyDescent="0.25">
      <c r="A710">
        <v>12</v>
      </c>
      <c r="B710" t="b">
        <f t="shared" si="77"/>
        <v>0</v>
      </c>
      <c r="C710" t="b">
        <f t="shared" si="78"/>
        <v>0</v>
      </c>
      <c r="D710" t="b">
        <f t="shared" si="79"/>
        <v>0</v>
      </c>
      <c r="E710" t="str">
        <f t="shared" si="80"/>
        <v>$L$707:T$714</v>
      </c>
      <c r="F710" t="str" cm="1">
        <f t="array" aca="1" ref="F710" ca="1">IFERROR(IF(B710,INDEX(INDIRECT(E710),ROWS(INDIRECT(E710)),2),""),"")</f>
        <v/>
      </c>
      <c r="G710" t="str">
        <f t="shared" ca="1" si="75"/>
        <v>ADS-B c/s "G1001350" 17,18,19 Nov 2021. Callsign suggests Gulfstream 100(Astra) cn 135</v>
      </c>
      <c r="H710" t="str">
        <f t="shared" ca="1" si="76"/>
        <v/>
      </c>
      <c r="J710">
        <f t="shared" si="81"/>
        <v>707</v>
      </c>
      <c r="K710" cm="1">
        <f t="array" ref="K710">INDEX(J710:J791,MATCH(1,INDEX((J710:J791&lt;&gt;"")*(J710:J791&lt;&gt;J710),0),0))</f>
        <v>714</v>
      </c>
      <c r="L710" s="1" t="s">
        <v>6190</v>
      </c>
      <c r="M710" s="1" t="s">
        <v>6192</v>
      </c>
    </row>
    <row r="711" spans="1:24" x14ac:dyDescent="0.25">
      <c r="A711">
        <v>12</v>
      </c>
      <c r="B711" t="b">
        <f t="shared" si="77"/>
        <v>0</v>
      </c>
      <c r="C711" t="b">
        <f t="shared" si="78"/>
        <v>0</v>
      </c>
      <c r="D711" t="b">
        <f t="shared" si="79"/>
        <v>0</v>
      </c>
      <c r="E711" t="str">
        <f t="shared" si="80"/>
        <v>$L$707:T$714</v>
      </c>
      <c r="F711" t="str" cm="1">
        <f t="array" aca="1" ref="F711" ca="1">IFERROR(IF(B711,INDEX(INDIRECT(E711),ROWS(INDIRECT(E711)),2),""),"")</f>
        <v/>
      </c>
      <c r="G711" t="str">
        <f t="shared" ca="1" si="75"/>
        <v>ADS-B c/s "G1001350" 17,18,19 Nov 2021. Callsign suggests Gulfstream 100(Astra) cn 135</v>
      </c>
      <c r="H711" t="str">
        <f t="shared" ca="1" si="76"/>
        <v/>
      </c>
      <c r="J711">
        <f t="shared" si="81"/>
        <v>707</v>
      </c>
      <c r="K711" cm="1">
        <f t="array" ref="K711">INDEX(J711:J791,MATCH(1,INDEX((J711:J791&lt;&gt;"")*(J711:J791&lt;&gt;J711),0),0))</f>
        <v>714</v>
      </c>
      <c r="L711" s="1" t="s">
        <v>6190</v>
      </c>
      <c r="M711" s="1" t="s">
        <v>6193</v>
      </c>
      <c r="O711" s="1" t="s">
        <v>6194</v>
      </c>
      <c r="P711" s="1" t="s">
        <v>6195</v>
      </c>
      <c r="X711" t="e">
        <v>#N/A</v>
      </c>
    </row>
    <row r="712" spans="1:24" x14ac:dyDescent="0.25">
      <c r="A712">
        <v>12</v>
      </c>
      <c r="B712" t="b">
        <f t="shared" si="77"/>
        <v>0</v>
      </c>
      <c r="C712" t="b">
        <f t="shared" si="78"/>
        <v>0</v>
      </c>
      <c r="D712" t="b">
        <f t="shared" si="79"/>
        <v>0</v>
      </c>
      <c r="E712" t="str">
        <f t="shared" si="80"/>
        <v>$L$707:T$714</v>
      </c>
      <c r="F712" t="str" cm="1">
        <f t="array" aca="1" ref="F712" ca="1">IFERROR(IF(B712,INDEX(INDIRECT(E712),ROWS(INDIRECT(E712)),2),""),"")</f>
        <v/>
      </c>
      <c r="G712" t="str">
        <f t="shared" ca="1" si="75"/>
        <v>ADS-B c/s "G1001350" 17,18,19 Nov 2021. Callsign suggests Gulfstream 100(Astra) cn 135</v>
      </c>
      <c r="H712" t="str">
        <f t="shared" ca="1" si="76"/>
        <v/>
      </c>
      <c r="J712">
        <f t="shared" si="81"/>
        <v>707</v>
      </c>
      <c r="K712" cm="1">
        <f t="array" ref="K712">INDEX(J712:J791,MATCH(1,INDEX((J712:J791&lt;&gt;"")*(J712:J791&lt;&gt;J712),0),0))</f>
        <v>714</v>
      </c>
      <c r="L712" s="1" t="s">
        <v>6196</v>
      </c>
      <c r="O712" s="1" t="s">
        <v>306</v>
      </c>
    </row>
    <row r="713" spans="1:24" x14ac:dyDescent="0.25">
      <c r="A713">
        <v>12</v>
      </c>
      <c r="B713" t="b">
        <f t="shared" si="77"/>
        <v>0</v>
      </c>
      <c r="C713" t="b">
        <f t="shared" si="78"/>
        <v>1</v>
      </c>
      <c r="D713" t="b">
        <f t="shared" si="79"/>
        <v>0</v>
      </c>
      <c r="E713" t="str">
        <f t="shared" si="80"/>
        <v>$L$707:T$714</v>
      </c>
      <c r="F713" t="str" cm="1">
        <f t="array" aca="1" ref="F713" ca="1">IFERROR(IF(B713,INDEX(INDIRECT(E713),ROWS(INDIRECT(E713)),2),""),"")</f>
        <v/>
      </c>
      <c r="G713" t="str">
        <f t="shared" ca="1" si="75"/>
        <v>ADS-B c/s "G1001350" 17,18,19 Nov 2021. Callsign suggests Gulfstream 100(Astra) cn 135</v>
      </c>
      <c r="H713" t="str">
        <f t="shared" ca="1" si="76"/>
        <v/>
      </c>
      <c r="J713">
        <f t="shared" si="81"/>
        <v>707</v>
      </c>
      <c r="K713" cm="1">
        <f t="array" ref="K713">INDEX(J713:J791,MATCH(1,INDEX((J713:J791&lt;&gt;"")*(J713:J791&lt;&gt;J713),0),0))</f>
        <v>714</v>
      </c>
      <c r="M713" s="1" t="s">
        <v>26</v>
      </c>
      <c r="N713" s="1" t="s">
        <v>27</v>
      </c>
    </row>
    <row r="714" spans="1:24" x14ac:dyDescent="0.25">
      <c r="A714">
        <v>12</v>
      </c>
      <c r="B714" t="b">
        <f t="shared" si="77"/>
        <v>1</v>
      </c>
      <c r="C714" t="b">
        <f t="shared" si="78"/>
        <v>0</v>
      </c>
      <c r="D714" t="b">
        <f t="shared" si="79"/>
        <v>0</v>
      </c>
      <c r="E714" t="str">
        <f t="shared" si="80"/>
        <v>$L$714:T$722</v>
      </c>
      <c r="F714" t="str" cm="1">
        <f t="array" aca="1" ref="F714" ca="1">IFERROR(IF(B714,INDEX(INDIRECT(E714),ROWS(INDIRECT(E714)),2),""),"")</f>
        <v xml:space="preserve">IAI 1125 Astra SPX </v>
      </c>
      <c r="G714" t="str">
        <f t="shared" ca="1" si="75"/>
        <v>Mid-South Services, Clearwater FL bought 8/10/21, rg 08/11/21</v>
      </c>
      <c r="H714" t="str">
        <f t="shared" ca="1" si="76"/>
        <v/>
      </c>
      <c r="J714">
        <f t="shared" si="81"/>
        <v>714</v>
      </c>
      <c r="K714" cm="1">
        <f t="array" ref="K714">INDEX(J714:J791,MATCH(1,INDEX((J714:J791&lt;&gt;"")*(J714:J791&lt;&gt;J714),0),0))</f>
        <v>722</v>
      </c>
      <c r="L714" s="1" t="s">
        <v>6197</v>
      </c>
      <c r="M714" s="1" t="s">
        <v>5864</v>
      </c>
      <c r="N714" s="1" t="s">
        <v>6198</v>
      </c>
      <c r="P714" s="1" t="s">
        <v>51</v>
      </c>
      <c r="S714" s="1" t="s">
        <v>6187</v>
      </c>
    </row>
    <row r="715" spans="1:24" x14ac:dyDescent="0.25">
      <c r="A715">
        <v>12</v>
      </c>
      <c r="B715" t="b">
        <f t="shared" si="77"/>
        <v>0</v>
      </c>
      <c r="C715" t="b">
        <f t="shared" si="78"/>
        <v>0</v>
      </c>
      <c r="D715" t="b">
        <f t="shared" si="79"/>
        <v>0</v>
      </c>
      <c r="E715" t="str">
        <f t="shared" si="80"/>
        <v>$L$714:T$722</v>
      </c>
      <c r="F715" t="str" cm="1">
        <f t="array" aca="1" ref="F715" ca="1">IFERROR(IF(B715,INDEX(INDIRECT(E715),ROWS(INDIRECT(E715)),2),""),"")</f>
        <v/>
      </c>
      <c r="G715" t="str">
        <f t="shared" ca="1" si="75"/>
        <v>Mid-South Services, Clearwater FL bought 8/10/21, rg 08/11/21</v>
      </c>
      <c r="H715" t="str">
        <f t="shared" ca="1" si="76"/>
        <v/>
      </c>
      <c r="J715">
        <f t="shared" si="81"/>
        <v>714</v>
      </c>
      <c r="K715" cm="1">
        <f t="array" ref="K715">INDEX(J715:J791,MATCH(1,INDEX((J715:J791&lt;&gt;"")*(J715:J791&lt;&gt;J715),0),0))</f>
        <v>722</v>
      </c>
      <c r="L715" s="1" t="s">
        <v>6199</v>
      </c>
      <c r="M715" s="1" t="s">
        <v>2984</v>
      </c>
      <c r="X715" t="e">
        <v>#N/A</v>
      </c>
    </row>
    <row r="716" spans="1:24" x14ac:dyDescent="0.25">
      <c r="A716">
        <v>12</v>
      </c>
      <c r="B716" t="b">
        <f t="shared" si="77"/>
        <v>0</v>
      </c>
      <c r="C716" t="b">
        <f t="shared" si="78"/>
        <v>0</v>
      </c>
      <c r="D716" t="b">
        <f t="shared" si="79"/>
        <v>0</v>
      </c>
      <c r="E716" t="str">
        <f t="shared" si="80"/>
        <v>$L$714:T$722</v>
      </c>
      <c r="F716" t="str" cm="1">
        <f t="array" aca="1" ref="F716" ca="1">IFERROR(IF(B716,INDEX(INDIRECT(E716),ROWS(INDIRECT(E716)),2),""),"")</f>
        <v/>
      </c>
      <c r="G716" t="str">
        <f t="shared" ca="1" si="75"/>
        <v>Mid-South Services, Clearwater FL bought 8/10/21, rg 08/11/21</v>
      </c>
      <c r="H716" t="str">
        <f t="shared" ca="1" si="76"/>
        <v/>
      </c>
      <c r="J716">
        <f t="shared" si="81"/>
        <v>714</v>
      </c>
      <c r="K716" cm="1">
        <f t="array" ref="K716">INDEX(J716:J791,MATCH(1,INDEX((J716:J791&lt;&gt;"")*(J716:J791&lt;&gt;J716),0),0))</f>
        <v>722</v>
      </c>
      <c r="L716" s="1" t="s">
        <v>6197</v>
      </c>
      <c r="M716" s="1" t="s">
        <v>6200</v>
      </c>
    </row>
    <row r="717" spans="1:24" x14ac:dyDescent="0.25">
      <c r="A717">
        <v>12</v>
      </c>
      <c r="B717" t="b">
        <f t="shared" si="77"/>
        <v>0</v>
      </c>
      <c r="C717" t="b">
        <f t="shared" si="78"/>
        <v>0</v>
      </c>
      <c r="D717" t="b">
        <f t="shared" si="79"/>
        <v>0</v>
      </c>
      <c r="E717" t="str">
        <f t="shared" si="80"/>
        <v>$L$714:T$722</v>
      </c>
      <c r="F717" t="str" cm="1">
        <f t="array" aca="1" ref="F717" ca="1">IFERROR(IF(B717,INDEX(INDIRECT(E717),ROWS(INDIRECT(E717)),2),""),"")</f>
        <v/>
      </c>
      <c r="G717" t="str">
        <f t="shared" ca="1" si="75"/>
        <v>Mid-South Services, Clearwater FL bought 8/10/21, rg 08/11/21</v>
      </c>
      <c r="H717" t="str">
        <f t="shared" ca="1" si="76"/>
        <v/>
      </c>
      <c r="J717">
        <f t="shared" si="81"/>
        <v>714</v>
      </c>
      <c r="K717" cm="1">
        <f t="array" ref="K717">INDEX(J717:J791,MATCH(1,INDEX((J717:J791&lt;&gt;"")*(J717:J791&lt;&gt;J717),0),0))</f>
        <v>722</v>
      </c>
      <c r="L717" s="1" t="s">
        <v>6201</v>
      </c>
      <c r="M717" s="1" t="s">
        <v>6202</v>
      </c>
    </row>
    <row r="718" spans="1:24" x14ac:dyDescent="0.25">
      <c r="A718">
        <v>12</v>
      </c>
      <c r="B718" t="b">
        <f t="shared" si="77"/>
        <v>0</v>
      </c>
      <c r="C718" t="b">
        <f t="shared" si="78"/>
        <v>0</v>
      </c>
      <c r="D718" t="b">
        <f t="shared" si="79"/>
        <v>0</v>
      </c>
      <c r="E718" t="str">
        <f t="shared" si="80"/>
        <v>$L$714:T$722</v>
      </c>
      <c r="F718" t="str" cm="1">
        <f t="array" aca="1" ref="F718" ca="1">IFERROR(IF(B718,INDEX(INDIRECT(E718),ROWS(INDIRECT(E718)),2),""),"")</f>
        <v/>
      </c>
      <c r="G718" t="str">
        <f t="shared" ref="G718:G781" ca="1" si="82">INDEX(INDIRECT(E718),2,1)</f>
        <v>Mid-South Services, Clearwater FL bought 8/10/21, rg 08/11/21</v>
      </c>
      <c r="H718" t="str">
        <f t="shared" ref="H718:H781" ca="1" si="83">IF(LEN(INDEX(INDIRECT(E718),1,7))=0,"",INDEX(INDIRECT(E718),1,7))</f>
        <v/>
      </c>
      <c r="J718">
        <f t="shared" si="81"/>
        <v>714</v>
      </c>
      <c r="K718" cm="1">
        <f t="array" ref="K718">INDEX(J718:J791,MATCH(1,INDEX((J718:J791&lt;&gt;"")*(J718:J791&lt;&gt;J718),0),0))</f>
        <v>722</v>
      </c>
      <c r="L718" s="1" t="s">
        <v>6203</v>
      </c>
      <c r="M718" s="1" t="s">
        <v>6204</v>
      </c>
      <c r="P718" s="1" t="s">
        <v>6205</v>
      </c>
    </row>
    <row r="719" spans="1:24" x14ac:dyDescent="0.25">
      <c r="A719">
        <v>12</v>
      </c>
      <c r="B719" t="b">
        <f t="shared" si="77"/>
        <v>0</v>
      </c>
      <c r="C719" t="b">
        <f t="shared" si="78"/>
        <v>0</v>
      </c>
      <c r="D719" t="b">
        <f t="shared" si="79"/>
        <v>0</v>
      </c>
      <c r="E719" t="str">
        <f t="shared" si="80"/>
        <v>$L$714:T$722</v>
      </c>
      <c r="F719" t="str" cm="1">
        <f t="array" aca="1" ref="F719" ca="1">IFERROR(IF(B719,INDEX(INDIRECT(E719),ROWS(INDIRECT(E719)),2),""),"")</f>
        <v/>
      </c>
      <c r="G719" t="str">
        <f t="shared" ca="1" si="82"/>
        <v>Mid-South Services, Clearwater FL bought 8/10/21, rg 08/11/21</v>
      </c>
      <c r="H719" t="str">
        <f t="shared" ca="1" si="83"/>
        <v/>
      </c>
      <c r="J719">
        <f t="shared" si="81"/>
        <v>714</v>
      </c>
      <c r="K719" cm="1">
        <f t="array" ref="K719">INDEX(J719:J791,MATCH(1,INDEX((J719:J791&lt;&gt;"")*(J719:J791&lt;&gt;J719),0),0))</f>
        <v>722</v>
      </c>
      <c r="L719" s="1" t="s">
        <v>6011</v>
      </c>
      <c r="M719" s="1" t="s">
        <v>6206</v>
      </c>
    </row>
    <row r="720" spans="1:24" x14ac:dyDescent="0.25">
      <c r="A720">
        <v>12</v>
      </c>
      <c r="B720" t="b">
        <f t="shared" si="77"/>
        <v>0</v>
      </c>
      <c r="C720" t="b">
        <f t="shared" si="78"/>
        <v>0</v>
      </c>
      <c r="D720" t="b">
        <f t="shared" si="79"/>
        <v>0</v>
      </c>
      <c r="E720" t="str">
        <f t="shared" si="80"/>
        <v>$L$714:T$722</v>
      </c>
      <c r="F720" t="str" cm="1">
        <f t="array" aca="1" ref="F720" ca="1">IFERROR(IF(B720,INDEX(INDIRECT(E720),ROWS(INDIRECT(E720)),2),""),"")</f>
        <v/>
      </c>
      <c r="G720" t="str">
        <f t="shared" ca="1" si="82"/>
        <v>Mid-South Services, Clearwater FL bought 8/10/21, rg 08/11/21</v>
      </c>
      <c r="H720" t="str">
        <f t="shared" ca="1" si="83"/>
        <v/>
      </c>
      <c r="J720">
        <f t="shared" si="81"/>
        <v>714</v>
      </c>
      <c r="K720" cm="1">
        <f t="array" ref="K720">INDEX(J720:J791,MATCH(1,INDEX((J720:J791&lt;&gt;"")*(J720:J791&lt;&gt;J720),0),0))</f>
        <v>722</v>
      </c>
      <c r="L720" s="1" t="s">
        <v>6207</v>
      </c>
      <c r="M720" s="1" t="s">
        <v>6208</v>
      </c>
    </row>
    <row r="721" spans="1:24" x14ac:dyDescent="0.25">
      <c r="A721">
        <v>12</v>
      </c>
      <c r="B721" t="b">
        <f t="shared" si="77"/>
        <v>0</v>
      </c>
      <c r="C721" t="b">
        <f t="shared" si="78"/>
        <v>1</v>
      </c>
      <c r="D721" t="b">
        <f t="shared" si="79"/>
        <v>0</v>
      </c>
      <c r="E721" t="str">
        <f t="shared" si="80"/>
        <v>$L$714:T$722</v>
      </c>
      <c r="F721" t="str" cm="1">
        <f t="array" aca="1" ref="F721" ca="1">IFERROR(IF(B721,INDEX(INDIRECT(E721),ROWS(INDIRECT(E721)),2),""),"")</f>
        <v/>
      </c>
      <c r="G721" t="str">
        <f t="shared" ca="1" si="82"/>
        <v>Mid-South Services, Clearwater FL bought 8/10/21, rg 08/11/21</v>
      </c>
      <c r="H721" t="str">
        <f t="shared" ca="1" si="83"/>
        <v/>
      </c>
      <c r="J721">
        <f t="shared" si="81"/>
        <v>714</v>
      </c>
      <c r="K721" cm="1">
        <f t="array" ref="K721">INDEX(J721:J791,MATCH(1,INDEX((J721:J791&lt;&gt;"")*(J721:J791&lt;&gt;J721),0),0))</f>
        <v>722</v>
      </c>
      <c r="M721" s="1" t="s">
        <v>26</v>
      </c>
      <c r="N721" s="1" t="s">
        <v>27</v>
      </c>
    </row>
    <row r="722" spans="1:24" x14ac:dyDescent="0.25">
      <c r="A722">
        <v>12</v>
      </c>
      <c r="B722" t="b">
        <f t="shared" si="77"/>
        <v>1</v>
      </c>
      <c r="C722" t="b">
        <f t="shared" si="78"/>
        <v>0</v>
      </c>
      <c r="D722" t="b">
        <f t="shared" si="79"/>
        <v>0</v>
      </c>
      <c r="E722" t="str">
        <f t="shared" si="80"/>
        <v>$L$722:T$731</v>
      </c>
      <c r="F722" t="str" cm="1">
        <f t="array" aca="1" ref="F722" ca="1">IFERROR(IF(B722,INDEX(INDIRECT(E722),ROWS(INDIRECT(E722)),2),""),"")</f>
        <v xml:space="preserve">IAI 1125 Astra SPX </v>
      </c>
      <c r="G722" t="str">
        <f t="shared" ca="1" si="82"/>
        <v>Kalmic Aviation Group LLC, Rochester NY bought 1/4/22</v>
      </c>
      <c r="H722" t="str">
        <f t="shared" ca="1" si="83"/>
        <v/>
      </c>
      <c r="J722">
        <f t="shared" si="81"/>
        <v>722</v>
      </c>
      <c r="K722" cm="1">
        <f t="array" ref="K722">INDEX(J722:J791,MATCH(1,INDEX((J722:J791&lt;&gt;"")*(J722:J791&lt;&gt;J722),0),0))</f>
        <v>731</v>
      </c>
      <c r="L722" s="1" t="s">
        <v>6209</v>
      </c>
      <c r="M722" s="1" t="s">
        <v>6086</v>
      </c>
      <c r="N722" s="1" t="s">
        <v>6210</v>
      </c>
      <c r="P722" s="1" t="s">
        <v>51</v>
      </c>
      <c r="S722" s="1" t="s">
        <v>6187</v>
      </c>
    </row>
    <row r="723" spans="1:24" x14ac:dyDescent="0.25">
      <c r="A723">
        <v>12</v>
      </c>
      <c r="B723" t="b">
        <f t="shared" si="77"/>
        <v>0</v>
      </c>
      <c r="C723" t="b">
        <f t="shared" si="78"/>
        <v>0</v>
      </c>
      <c r="D723" t="b">
        <f t="shared" si="79"/>
        <v>0</v>
      </c>
      <c r="E723" t="str">
        <f t="shared" si="80"/>
        <v>$L$722:T$731</v>
      </c>
      <c r="F723" t="str" cm="1">
        <f t="array" aca="1" ref="F723" ca="1">IFERROR(IF(B723,INDEX(INDIRECT(E723),ROWS(INDIRECT(E723)),2),""),"")</f>
        <v/>
      </c>
      <c r="G723" t="str">
        <f t="shared" ca="1" si="82"/>
        <v>Kalmic Aviation Group LLC, Rochester NY bought 1/4/22</v>
      </c>
      <c r="H723" t="str">
        <f t="shared" ca="1" si="83"/>
        <v/>
      </c>
      <c r="J723">
        <f t="shared" si="81"/>
        <v>722</v>
      </c>
      <c r="K723" cm="1">
        <f t="array" ref="K723">INDEX(J723:J791,MATCH(1,INDEX((J723:J791&lt;&gt;"")*(J723:J791&lt;&gt;J723),0),0))</f>
        <v>731</v>
      </c>
      <c r="L723" s="1" t="s">
        <v>6211</v>
      </c>
      <c r="X723" t="e">
        <v>#N/A</v>
      </c>
    </row>
    <row r="724" spans="1:24" x14ac:dyDescent="0.25">
      <c r="A724">
        <v>12</v>
      </c>
      <c r="B724" t="b">
        <f t="shared" si="77"/>
        <v>0</v>
      </c>
      <c r="C724" t="b">
        <f t="shared" si="78"/>
        <v>0</v>
      </c>
      <c r="D724" t="b">
        <f t="shared" si="79"/>
        <v>0</v>
      </c>
      <c r="E724" t="str">
        <f t="shared" si="80"/>
        <v>$L$722:T$731</v>
      </c>
      <c r="F724" t="str" cm="1">
        <f t="array" aca="1" ref="F724" ca="1">IFERROR(IF(B724,INDEX(INDIRECT(E724),ROWS(INDIRECT(E724)),2),""),"")</f>
        <v/>
      </c>
      <c r="G724" t="str">
        <f t="shared" ca="1" si="82"/>
        <v>Kalmic Aviation Group LLC, Rochester NY bought 1/4/22</v>
      </c>
      <c r="H724" t="str">
        <f t="shared" ca="1" si="83"/>
        <v/>
      </c>
      <c r="J724">
        <f t="shared" si="81"/>
        <v>722</v>
      </c>
      <c r="K724" cm="1">
        <f t="array" ref="K724">INDEX(J724:J791,MATCH(1,INDEX((J724:J791&lt;&gt;"")*(J724:J791&lt;&gt;J724),0),0))</f>
        <v>731</v>
      </c>
      <c r="L724" s="1" t="s">
        <v>6212</v>
      </c>
      <c r="M724" s="1" t="s">
        <v>6213</v>
      </c>
      <c r="O724" s="1" t="s">
        <v>6214</v>
      </c>
    </row>
    <row r="725" spans="1:24" x14ac:dyDescent="0.25">
      <c r="A725">
        <v>12</v>
      </c>
      <c r="B725" t="b">
        <f t="shared" si="77"/>
        <v>0</v>
      </c>
      <c r="C725" t="b">
        <f t="shared" si="78"/>
        <v>0</v>
      </c>
      <c r="D725" t="b">
        <f t="shared" si="79"/>
        <v>0</v>
      </c>
      <c r="E725" t="str">
        <f t="shared" si="80"/>
        <v>$L$722:T$731</v>
      </c>
      <c r="F725" t="str" cm="1">
        <f t="array" aca="1" ref="F725" ca="1">IFERROR(IF(B725,INDEX(INDIRECT(E725),ROWS(INDIRECT(E725)),2),""),"")</f>
        <v/>
      </c>
      <c r="G725" t="str">
        <f t="shared" ca="1" si="82"/>
        <v>Kalmic Aviation Group LLC, Rochester NY bought 1/4/22</v>
      </c>
      <c r="H725" t="str">
        <f t="shared" ca="1" si="83"/>
        <v/>
      </c>
      <c r="J725">
        <f t="shared" si="81"/>
        <v>722</v>
      </c>
      <c r="K725" cm="1">
        <f t="array" ref="K725">INDEX(J725:J791,MATCH(1,INDEX((J725:J791&lt;&gt;"")*(J725:J791&lt;&gt;J725),0),0))</f>
        <v>731</v>
      </c>
      <c r="L725" s="1" t="s">
        <v>6215</v>
      </c>
      <c r="M725" s="1" t="s">
        <v>6216</v>
      </c>
    </row>
    <row r="726" spans="1:24" x14ac:dyDescent="0.25">
      <c r="A726">
        <v>12</v>
      </c>
      <c r="B726" t="b">
        <f t="shared" si="77"/>
        <v>0</v>
      </c>
      <c r="C726" t="b">
        <f t="shared" si="78"/>
        <v>0</v>
      </c>
      <c r="D726" t="b">
        <f t="shared" si="79"/>
        <v>0</v>
      </c>
      <c r="E726" t="str">
        <f t="shared" si="80"/>
        <v>$L$722:T$731</v>
      </c>
      <c r="F726" t="str" cm="1">
        <f t="array" aca="1" ref="F726" ca="1">IFERROR(IF(B726,INDEX(INDIRECT(E726),ROWS(INDIRECT(E726)),2),""),"")</f>
        <v/>
      </c>
      <c r="G726" t="str">
        <f t="shared" ca="1" si="82"/>
        <v>Kalmic Aviation Group LLC, Rochester NY bought 1/4/22</v>
      </c>
      <c r="H726" t="str">
        <f t="shared" ca="1" si="83"/>
        <v/>
      </c>
      <c r="J726">
        <f t="shared" si="81"/>
        <v>722</v>
      </c>
      <c r="K726" cm="1">
        <f t="array" ref="K726">INDEX(J726:J791,MATCH(1,INDEX((J726:J791&lt;&gt;"")*(J726:J791&lt;&gt;J726),0),0))</f>
        <v>731</v>
      </c>
      <c r="L726" s="1" t="s">
        <v>6215</v>
      </c>
      <c r="M726" s="1" t="s">
        <v>6217</v>
      </c>
    </row>
    <row r="727" spans="1:24" x14ac:dyDescent="0.25">
      <c r="A727">
        <v>12</v>
      </c>
      <c r="B727" t="b">
        <f t="shared" si="77"/>
        <v>0</v>
      </c>
      <c r="C727" t="b">
        <f t="shared" si="78"/>
        <v>0</v>
      </c>
      <c r="D727" t="b">
        <f t="shared" si="79"/>
        <v>0</v>
      </c>
      <c r="E727" t="str">
        <f t="shared" si="80"/>
        <v>$L$722:T$731</v>
      </c>
      <c r="F727" t="str" cm="1">
        <f t="array" aca="1" ref="F727" ca="1">IFERROR(IF(B727,INDEX(INDIRECT(E727),ROWS(INDIRECT(E727)),2),""),"")</f>
        <v/>
      </c>
      <c r="G727" t="str">
        <f t="shared" ca="1" si="82"/>
        <v>Kalmic Aviation Group LLC, Rochester NY bought 1/4/22</v>
      </c>
      <c r="H727" t="str">
        <f t="shared" ca="1" si="83"/>
        <v/>
      </c>
      <c r="J727">
        <f t="shared" si="81"/>
        <v>722</v>
      </c>
      <c r="K727" cm="1">
        <f t="array" ref="K727">INDEX(J727:J791,MATCH(1,INDEX((J727:J791&lt;&gt;"")*(J727:J791&lt;&gt;J727),0),0))</f>
        <v>731</v>
      </c>
      <c r="L727" s="1" t="s">
        <v>6218</v>
      </c>
      <c r="M727" s="1" t="s">
        <v>6219</v>
      </c>
    </row>
    <row r="728" spans="1:24" x14ac:dyDescent="0.25">
      <c r="A728">
        <v>12</v>
      </c>
      <c r="B728" t="b">
        <f t="shared" si="77"/>
        <v>0</v>
      </c>
      <c r="C728" t="b">
        <f t="shared" si="78"/>
        <v>0</v>
      </c>
      <c r="D728" t="b">
        <f t="shared" si="79"/>
        <v>0</v>
      </c>
      <c r="E728" t="str">
        <f t="shared" si="80"/>
        <v>$L$722:T$731</v>
      </c>
      <c r="F728" t="str" cm="1">
        <f t="array" aca="1" ref="F728" ca="1">IFERROR(IF(B728,INDEX(INDIRECT(E728),ROWS(INDIRECT(E728)),2),""),"")</f>
        <v/>
      </c>
      <c r="G728" t="str">
        <f t="shared" ca="1" si="82"/>
        <v>Kalmic Aviation Group LLC, Rochester NY bought 1/4/22</v>
      </c>
      <c r="H728" t="str">
        <f t="shared" ca="1" si="83"/>
        <v/>
      </c>
      <c r="J728">
        <f t="shared" si="81"/>
        <v>722</v>
      </c>
      <c r="K728" cm="1">
        <f t="array" ref="K728">INDEX(J728:J791,MATCH(1,INDEX((J728:J791&lt;&gt;"")*(J728:J791&lt;&gt;J728),0),0))</f>
        <v>731</v>
      </c>
      <c r="L728" s="1" t="s">
        <v>6220</v>
      </c>
      <c r="M728" s="1" t="s">
        <v>6221</v>
      </c>
    </row>
    <row r="729" spans="1:24" x14ac:dyDescent="0.25">
      <c r="A729">
        <v>12</v>
      </c>
      <c r="B729" t="b">
        <f t="shared" si="77"/>
        <v>0</v>
      </c>
      <c r="C729" t="b">
        <f t="shared" si="78"/>
        <v>0</v>
      </c>
      <c r="D729" t="b">
        <f t="shared" si="79"/>
        <v>0</v>
      </c>
      <c r="E729" t="str">
        <f t="shared" si="80"/>
        <v>$L$722:T$731</v>
      </c>
      <c r="F729" t="str" cm="1">
        <f t="array" aca="1" ref="F729" ca="1">IFERROR(IF(B729,INDEX(INDIRECT(E729),ROWS(INDIRECT(E729)),2),""),"")</f>
        <v/>
      </c>
      <c r="G729" t="str">
        <f t="shared" ca="1" si="82"/>
        <v>Kalmic Aviation Group LLC, Rochester NY bought 1/4/22</v>
      </c>
      <c r="H729" t="str">
        <f t="shared" ca="1" si="83"/>
        <v/>
      </c>
      <c r="J729">
        <f t="shared" si="81"/>
        <v>722</v>
      </c>
      <c r="K729" cm="1">
        <f t="array" ref="K729">INDEX(J729:J791,MATCH(1,INDEX((J729:J791&lt;&gt;"")*(J729:J791&lt;&gt;J729),0),0))</f>
        <v>731</v>
      </c>
      <c r="L729" s="1" t="s">
        <v>487</v>
      </c>
      <c r="O729" s="1" t="s">
        <v>19</v>
      </c>
    </row>
    <row r="730" spans="1:24" x14ac:dyDescent="0.25">
      <c r="A730">
        <v>12</v>
      </c>
      <c r="B730" t="b">
        <f t="shared" si="77"/>
        <v>0</v>
      </c>
      <c r="C730" t="b">
        <f t="shared" si="78"/>
        <v>1</v>
      </c>
      <c r="D730" t="b">
        <f t="shared" si="79"/>
        <v>0</v>
      </c>
      <c r="E730" t="str">
        <f t="shared" si="80"/>
        <v>$L$722:T$731</v>
      </c>
      <c r="F730" t="str" cm="1">
        <f t="array" aca="1" ref="F730" ca="1">IFERROR(IF(B730,INDEX(INDIRECT(E730),ROWS(INDIRECT(E730)),2),""),"")</f>
        <v/>
      </c>
      <c r="G730" t="str">
        <f t="shared" ca="1" si="82"/>
        <v>Kalmic Aviation Group LLC, Rochester NY bought 1/4/22</v>
      </c>
      <c r="H730" t="str">
        <f t="shared" ca="1" si="83"/>
        <v/>
      </c>
      <c r="J730">
        <f t="shared" si="81"/>
        <v>722</v>
      </c>
      <c r="K730" cm="1">
        <f t="array" ref="K730">INDEX(J730:J791,MATCH(1,INDEX((J730:J791&lt;&gt;"")*(J730:J791&lt;&gt;J730),0),0))</f>
        <v>731</v>
      </c>
      <c r="M730" s="1" t="s">
        <v>26</v>
      </c>
      <c r="N730" s="1" t="s">
        <v>27</v>
      </c>
    </row>
    <row r="731" spans="1:24" x14ac:dyDescent="0.25">
      <c r="A731">
        <v>12</v>
      </c>
      <c r="B731" t="b">
        <f t="shared" si="77"/>
        <v>1</v>
      </c>
      <c r="C731" t="b">
        <f t="shared" si="78"/>
        <v>0</v>
      </c>
      <c r="D731" t="b">
        <f t="shared" si="79"/>
        <v>0</v>
      </c>
      <c r="E731" t="str">
        <f t="shared" si="80"/>
        <v>$L$731:T$735</v>
      </c>
      <c r="F731" cm="1">
        <f t="array" aca="1" ref="F731" ca="1">IFERROR(IF(B731,INDEX(INDIRECT(E731),ROWS(INDIRECT(E731)),2),""),"")</f>
        <v>0</v>
      </c>
      <c r="G731" t="str">
        <f t="shared" ca="1" si="82"/>
        <v>dd 9/6/01 WFBN, dd 11/10/03 Execujet Charter AG</v>
      </c>
      <c r="H731" t="str">
        <f t="shared" ca="1" si="83"/>
        <v/>
      </c>
      <c r="J731">
        <f t="shared" si="81"/>
        <v>731</v>
      </c>
      <c r="K731" cm="1">
        <f t="array" ref="K731">INDEX(J731:J791,MATCH(1,INDEX((J731:J791&lt;&gt;"")*(J731:J791&lt;&gt;J731),0),0))</f>
        <v>735</v>
      </c>
      <c r="L731" s="1" t="s">
        <v>6222</v>
      </c>
      <c r="M731" s="1" t="s">
        <v>6086</v>
      </c>
      <c r="N731" s="1" t="s">
        <v>6223</v>
      </c>
      <c r="P731" s="1" t="s">
        <v>5318</v>
      </c>
      <c r="T731" s="1" t="s">
        <v>6224</v>
      </c>
    </row>
    <row r="732" spans="1:24" x14ac:dyDescent="0.25">
      <c r="A732">
        <v>12</v>
      </c>
      <c r="B732" t="b">
        <f t="shared" si="77"/>
        <v>0</v>
      </c>
      <c r="C732" t="b">
        <f t="shared" si="78"/>
        <v>0</v>
      </c>
      <c r="D732" t="b">
        <f t="shared" si="79"/>
        <v>0</v>
      </c>
      <c r="E732" t="str">
        <f t="shared" si="80"/>
        <v>$L$731:T$735</v>
      </c>
      <c r="F732" t="str" cm="1">
        <f t="array" aca="1" ref="F732" ca="1">IFERROR(IF(B732,INDEX(INDIRECT(E732),ROWS(INDIRECT(E732)),2),""),"")</f>
        <v/>
      </c>
      <c r="G732" t="str">
        <f t="shared" ca="1" si="82"/>
        <v>dd 9/6/01 WFBN, dd 11/10/03 Execujet Charter AG</v>
      </c>
      <c r="H732" t="str">
        <f t="shared" ca="1" si="83"/>
        <v/>
      </c>
      <c r="J732">
        <f t="shared" si="81"/>
        <v>731</v>
      </c>
      <c r="K732" cm="1">
        <f t="array" ref="K732">INDEX(J732:J791,MATCH(1,INDEX((J732:J791&lt;&gt;"")*(J732:J791&lt;&gt;J732),0),0))</f>
        <v>735</v>
      </c>
      <c r="L732" s="1" t="s">
        <v>6225</v>
      </c>
    </row>
    <row r="733" spans="1:24" x14ac:dyDescent="0.25">
      <c r="A733">
        <v>12</v>
      </c>
      <c r="B733" t="b">
        <f t="shared" si="77"/>
        <v>0</v>
      </c>
      <c r="C733" t="b">
        <f t="shared" si="78"/>
        <v>0</v>
      </c>
      <c r="D733" t="b">
        <f t="shared" si="79"/>
        <v>0</v>
      </c>
      <c r="E733" t="str">
        <f t="shared" si="80"/>
        <v>$L$731:T$735</v>
      </c>
      <c r="F733" t="str" cm="1">
        <f t="array" aca="1" ref="F733" ca="1">IFERROR(IF(B733,INDEX(INDIRECT(E733),ROWS(INDIRECT(E733)),2),""),"")</f>
        <v/>
      </c>
      <c r="G733" t="str">
        <f t="shared" ca="1" si="82"/>
        <v>dd 9/6/01 WFBN, dd 11/10/03 Execujet Charter AG</v>
      </c>
      <c r="H733" t="str">
        <f t="shared" ca="1" si="83"/>
        <v/>
      </c>
      <c r="J733">
        <f t="shared" si="81"/>
        <v>731</v>
      </c>
      <c r="K733" cm="1">
        <f t="array" ref="K733">INDEX(J733:J791,MATCH(1,INDEX((J733:J791&lt;&gt;"")*(J733:J791&lt;&gt;J733),0),0))</f>
        <v>735</v>
      </c>
      <c r="L733" s="1" t="s">
        <v>445</v>
      </c>
    </row>
    <row r="734" spans="1:24" x14ac:dyDescent="0.25">
      <c r="A734">
        <v>12</v>
      </c>
      <c r="B734" t="b">
        <f t="shared" si="77"/>
        <v>0</v>
      </c>
      <c r="C734" t="b">
        <f t="shared" si="78"/>
        <v>1</v>
      </c>
      <c r="D734" t="b">
        <f t="shared" si="79"/>
        <v>0</v>
      </c>
      <c r="E734" t="str">
        <f t="shared" si="80"/>
        <v>$L$731:T$735</v>
      </c>
      <c r="F734" t="str" cm="1">
        <f t="array" aca="1" ref="F734" ca="1">IFERROR(IF(B734,INDEX(INDIRECT(E734),ROWS(INDIRECT(E734)),2),""),"")</f>
        <v/>
      </c>
      <c r="G734" t="str">
        <f t="shared" ca="1" si="82"/>
        <v>dd 9/6/01 WFBN, dd 11/10/03 Execujet Charter AG</v>
      </c>
      <c r="H734" t="str">
        <f t="shared" ca="1" si="83"/>
        <v/>
      </c>
      <c r="J734">
        <f t="shared" si="81"/>
        <v>731</v>
      </c>
      <c r="K734" cm="1">
        <f t="array" ref="K734">INDEX(J734:J791,MATCH(1,INDEX((J734:J791&lt;&gt;"")*(J734:J791&lt;&gt;J734),0),0))</f>
        <v>735</v>
      </c>
      <c r="M734" s="1" t="s">
        <v>26</v>
      </c>
      <c r="N734" s="1" t="s">
        <v>27</v>
      </c>
    </row>
    <row r="735" spans="1:24" x14ac:dyDescent="0.25">
      <c r="A735">
        <v>12</v>
      </c>
      <c r="B735" t="b">
        <f t="shared" si="77"/>
        <v>0</v>
      </c>
      <c r="C735" t="b">
        <f t="shared" si="78"/>
        <v>0</v>
      </c>
      <c r="D735" t="b">
        <f t="shared" si="79"/>
        <v>0</v>
      </c>
      <c r="E735" t="str">
        <f t="shared" si="80"/>
        <v>$L$735:T$750</v>
      </c>
      <c r="F735" t="str" cm="1">
        <f t="array" aca="1" ref="F735" ca="1">IFERROR(IF(B735,INDEX(INDIRECT(E735),ROWS(INDIRECT(E735)),2),""),"")</f>
        <v/>
      </c>
      <c r="G735" t="str">
        <f t="shared" ca="1" si="82"/>
        <v>cn(msn) ln</v>
      </c>
      <c r="H735" t="str">
        <f t="shared" ca="1" si="83"/>
        <v/>
      </c>
      <c r="J735">
        <f t="shared" si="81"/>
        <v>735</v>
      </c>
      <c r="K735" cm="1">
        <f t="array" ref="K735">INDEX(J735:J791,MATCH(1,INDEX((J735:J791&lt;&gt;"")*(J735:J791&lt;&gt;J735),0),0))</f>
        <v>750</v>
      </c>
      <c r="L735" s="1" t="s">
        <v>379</v>
      </c>
      <c r="X735" t="e">
        <v>#N/A</v>
      </c>
    </row>
    <row r="736" spans="1:24" x14ac:dyDescent="0.25">
      <c r="A736">
        <v>12</v>
      </c>
      <c r="B736" t="b">
        <f t="shared" si="77"/>
        <v>0</v>
      </c>
      <c r="C736" t="b">
        <f t="shared" si="78"/>
        <v>0</v>
      </c>
      <c r="D736" t="b">
        <f t="shared" si="79"/>
        <v>0</v>
      </c>
      <c r="E736" t="str">
        <f t="shared" si="80"/>
        <v>$L$735:T$750</v>
      </c>
      <c r="F736" t="str" cm="1">
        <f t="array" aca="1" ref="F736" ca="1">IFERROR(IF(B736,INDEX(INDIRECT(E736),ROWS(INDIRECT(E736)),2),""),"")</f>
        <v/>
      </c>
      <c r="G736" t="str">
        <f t="shared" ca="1" si="82"/>
        <v>cn(msn) ln</v>
      </c>
      <c r="H736" t="str">
        <f t="shared" ca="1" si="83"/>
        <v/>
      </c>
      <c r="J736">
        <f t="shared" si="81"/>
        <v>735</v>
      </c>
      <c r="K736" cm="1">
        <f t="array" ref="K736">INDEX(J736:J791,MATCH(1,INDEX((J736:J791&lt;&gt;"")*(J736:J791&lt;&gt;J736),0),0))</f>
        <v>750</v>
      </c>
      <c r="L736" s="1" t="s">
        <v>380</v>
      </c>
    </row>
    <row r="737" spans="1:24" x14ac:dyDescent="0.25">
      <c r="A737">
        <v>12</v>
      </c>
      <c r="B737" t="b">
        <f t="shared" si="77"/>
        <v>0</v>
      </c>
      <c r="C737" t="b">
        <f t="shared" si="78"/>
        <v>0</v>
      </c>
      <c r="D737" t="b">
        <f t="shared" si="79"/>
        <v>0</v>
      </c>
      <c r="E737" t="str">
        <f t="shared" si="80"/>
        <v>$L$735:T$750</v>
      </c>
      <c r="F737" t="str" cm="1">
        <f t="array" aca="1" ref="F737" ca="1">IFERROR(IF(B737,INDEX(INDIRECT(E737),ROWS(INDIRECT(E737)),2),""),"")</f>
        <v/>
      </c>
      <c r="G737" t="str">
        <f t="shared" ca="1" si="82"/>
        <v>cn(msn) ln</v>
      </c>
      <c r="H737" t="str">
        <f t="shared" ca="1" si="83"/>
        <v/>
      </c>
      <c r="J737">
        <f t="shared" si="81"/>
        <v>735</v>
      </c>
      <c r="K737" cm="1">
        <f t="array" ref="K737">INDEX(J737:J791,MATCH(1,INDEX((J737:J791&lt;&gt;"")*(J737:J791&lt;&gt;J737),0),0))</f>
        <v>750</v>
      </c>
      <c r="L737" s="1" t="s">
        <v>381</v>
      </c>
    </row>
    <row r="738" spans="1:24" x14ac:dyDescent="0.25">
      <c r="A738">
        <v>12</v>
      </c>
      <c r="B738" t="b">
        <f t="shared" si="77"/>
        <v>0</v>
      </c>
      <c r="C738" t="b">
        <f t="shared" si="78"/>
        <v>0</v>
      </c>
      <c r="D738" t="b">
        <f t="shared" si="79"/>
        <v>0</v>
      </c>
      <c r="E738" t="str">
        <f t="shared" si="80"/>
        <v>$L$735:T$750</v>
      </c>
      <c r="F738" t="str" cm="1">
        <f t="array" aca="1" ref="F738" ca="1">IFERROR(IF(B738,INDEX(INDIRECT(E738),ROWS(INDIRECT(E738)),2),""),"")</f>
        <v/>
      </c>
      <c r="G738" t="str">
        <f t="shared" ca="1" si="82"/>
        <v>cn(msn) ln</v>
      </c>
      <c r="H738" t="str">
        <f t="shared" ca="1" si="83"/>
        <v/>
      </c>
      <c r="J738">
        <f t="shared" si="81"/>
        <v>735</v>
      </c>
      <c r="K738" cm="1">
        <f t="array" ref="K738">INDEX(J738:J791,MATCH(1,INDEX((J738:J791&lt;&gt;"")*(J738:J791&lt;&gt;J738),0),0))</f>
        <v>750</v>
      </c>
      <c r="L738" s="1" t="s">
        <v>14</v>
      </c>
    </row>
    <row r="739" spans="1:24" x14ac:dyDescent="0.25">
      <c r="A739">
        <v>12</v>
      </c>
      <c r="B739" t="b">
        <f t="shared" si="77"/>
        <v>0</v>
      </c>
      <c r="C739" t="b">
        <f t="shared" si="78"/>
        <v>0</v>
      </c>
      <c r="D739" t="b">
        <f t="shared" si="79"/>
        <v>0</v>
      </c>
      <c r="E739" t="str">
        <f t="shared" si="80"/>
        <v>$L$735:T$750</v>
      </c>
      <c r="F739" t="str" cm="1">
        <f t="array" aca="1" ref="F739" ca="1">IFERROR(IF(B739,INDEX(INDIRECT(E739),ROWS(INDIRECT(E739)),2),""),"")</f>
        <v/>
      </c>
      <c r="G739" t="str">
        <f t="shared" ca="1" si="82"/>
        <v>cn(msn) ln</v>
      </c>
      <c r="H739" t="str">
        <f t="shared" ca="1" si="83"/>
        <v/>
      </c>
      <c r="J739">
        <f t="shared" si="81"/>
        <v>735</v>
      </c>
      <c r="K739" cm="1">
        <f t="array" ref="K739">INDEX(J739:J791,MATCH(1,INDEX((J739:J791&lt;&gt;"")*(J739:J791&lt;&gt;J739),0),0))</f>
        <v>750</v>
      </c>
      <c r="L739" s="1" t="s">
        <v>382</v>
      </c>
    </row>
    <row r="740" spans="1:24" x14ac:dyDescent="0.25">
      <c r="A740">
        <v>12</v>
      </c>
      <c r="B740" t="b">
        <f t="shared" si="77"/>
        <v>0</v>
      </c>
      <c r="C740" t="b">
        <f t="shared" si="78"/>
        <v>0</v>
      </c>
      <c r="D740" t="b">
        <f t="shared" si="79"/>
        <v>0</v>
      </c>
      <c r="E740" t="str">
        <f t="shared" si="80"/>
        <v>$L$735:T$750</v>
      </c>
      <c r="F740" t="str" cm="1">
        <f t="array" aca="1" ref="F740" ca="1">IFERROR(IF(B740,INDEX(INDIRECT(E740),ROWS(INDIRECT(E740)),2),""),"")</f>
        <v/>
      </c>
      <c r="G740" t="str">
        <f t="shared" ca="1" si="82"/>
        <v>cn(msn) ln</v>
      </c>
      <c r="H740" t="str">
        <f t="shared" ca="1" si="83"/>
        <v/>
      </c>
      <c r="J740">
        <f t="shared" si="81"/>
        <v>735</v>
      </c>
      <c r="K740" cm="1">
        <f t="array" ref="K740">INDEX(J740:J791,MATCH(1,INDEX((J740:J791&lt;&gt;"")*(J740:J791&lt;&gt;J740),0),0))</f>
        <v>750</v>
      </c>
      <c r="L740" s="1" t="s">
        <v>383</v>
      </c>
      <c r="X740" t="e">
        <v>#N/A</v>
      </c>
    </row>
    <row r="741" spans="1:24" x14ac:dyDescent="0.25">
      <c r="A741">
        <v>12</v>
      </c>
      <c r="B741" t="b">
        <f t="shared" si="77"/>
        <v>0</v>
      </c>
      <c r="C741" t="b">
        <f t="shared" si="78"/>
        <v>0</v>
      </c>
      <c r="D741" t="b">
        <f t="shared" si="79"/>
        <v>0</v>
      </c>
      <c r="E741" t="str">
        <f t="shared" si="80"/>
        <v>$L$735:T$750</v>
      </c>
      <c r="F741" t="str" cm="1">
        <f t="array" aca="1" ref="F741" ca="1">IFERROR(IF(B741,INDEX(INDIRECT(E741),ROWS(INDIRECT(E741)),2),""),"")</f>
        <v/>
      </c>
      <c r="G741" t="str">
        <f t="shared" ca="1" si="82"/>
        <v>cn(msn) ln</v>
      </c>
      <c r="H741" t="str">
        <f t="shared" ca="1" si="83"/>
        <v/>
      </c>
      <c r="J741">
        <f t="shared" si="81"/>
        <v>735</v>
      </c>
      <c r="K741" cm="1">
        <f t="array" ref="K741">INDEX(J741:J791,MATCH(1,INDEX((J741:J791&lt;&gt;"")*(J741:J791&lt;&gt;J741),0),0))</f>
        <v>750</v>
      </c>
      <c r="L741" s="1" t="s">
        <v>384</v>
      </c>
    </row>
    <row r="742" spans="1:24" x14ac:dyDescent="0.25">
      <c r="A742">
        <v>12</v>
      </c>
      <c r="B742" t="b">
        <f t="shared" si="77"/>
        <v>0</v>
      </c>
      <c r="C742" t="b">
        <f t="shared" si="78"/>
        <v>0</v>
      </c>
      <c r="D742" t="b">
        <f t="shared" si="79"/>
        <v>0</v>
      </c>
      <c r="E742" t="str">
        <f t="shared" si="80"/>
        <v>$L$735:T$750</v>
      </c>
      <c r="F742" t="str" cm="1">
        <f t="array" aca="1" ref="F742" ca="1">IFERROR(IF(B742,INDEX(INDIRECT(E742),ROWS(INDIRECT(E742)),2),""),"")</f>
        <v/>
      </c>
      <c r="G742" t="str">
        <f t="shared" ca="1" si="82"/>
        <v>cn(msn) ln</v>
      </c>
      <c r="H742" t="str">
        <f t="shared" ca="1" si="83"/>
        <v/>
      </c>
      <c r="J742">
        <f t="shared" si="81"/>
        <v>735</v>
      </c>
      <c r="K742" cm="1">
        <f t="array" ref="K742">INDEX(J742:J791,MATCH(1,INDEX((J742:J791&lt;&gt;"")*(J742:J791&lt;&gt;J742),0),0))</f>
        <v>750</v>
      </c>
      <c r="L742" s="1" t="s">
        <v>385</v>
      </c>
    </row>
    <row r="743" spans="1:24" x14ac:dyDescent="0.25">
      <c r="A743">
        <v>12</v>
      </c>
      <c r="B743" t="b">
        <f t="shared" si="77"/>
        <v>0</v>
      </c>
      <c r="C743" t="b">
        <f t="shared" si="78"/>
        <v>0</v>
      </c>
      <c r="D743" t="b">
        <f t="shared" si="79"/>
        <v>0</v>
      </c>
      <c r="E743" t="str">
        <f t="shared" si="80"/>
        <v>$L$735:T$750</v>
      </c>
      <c r="F743" t="str" cm="1">
        <f t="array" aca="1" ref="F743" ca="1">IFERROR(IF(B743,INDEX(INDIRECT(E743),ROWS(INDIRECT(E743)),2),""),"")</f>
        <v/>
      </c>
      <c r="G743" t="str">
        <f t="shared" ca="1" si="82"/>
        <v>cn(msn) ln</v>
      </c>
      <c r="H743" t="str">
        <f t="shared" ca="1" si="83"/>
        <v/>
      </c>
      <c r="J743">
        <f t="shared" si="81"/>
        <v>735</v>
      </c>
      <c r="K743" cm="1">
        <f t="array" ref="K743">INDEX(J743:J791,MATCH(1,INDEX((J743:J791&lt;&gt;"")*(J743:J791&lt;&gt;J743),0),0))</f>
        <v>750</v>
      </c>
      <c r="L743" s="1" t="s">
        <v>386</v>
      </c>
    </row>
    <row r="744" spans="1:24" x14ac:dyDescent="0.25">
      <c r="A744">
        <v>12</v>
      </c>
      <c r="B744" t="b">
        <f t="shared" si="77"/>
        <v>0</v>
      </c>
      <c r="C744" t="b">
        <f t="shared" si="78"/>
        <v>0</v>
      </c>
      <c r="D744" t="b">
        <f t="shared" si="79"/>
        <v>0</v>
      </c>
      <c r="E744" t="str">
        <f t="shared" si="80"/>
        <v>$L$735:T$750</v>
      </c>
      <c r="F744" t="str" cm="1">
        <f t="array" aca="1" ref="F744" ca="1">IFERROR(IF(B744,INDEX(INDIRECT(E744),ROWS(INDIRECT(E744)),2),""),"")</f>
        <v/>
      </c>
      <c r="G744" t="str">
        <f t="shared" ca="1" si="82"/>
        <v>cn(msn) ln</v>
      </c>
      <c r="H744" t="str">
        <f t="shared" ca="1" si="83"/>
        <v/>
      </c>
      <c r="J744">
        <f t="shared" si="81"/>
        <v>735</v>
      </c>
      <c r="K744" cm="1">
        <f t="array" ref="K744">INDEX(J744:J791,MATCH(1,INDEX((J744:J791&lt;&gt;"")*(J744:J791&lt;&gt;J744),0),0))</f>
        <v>750</v>
      </c>
      <c r="L744" s="1" t="s">
        <v>387</v>
      </c>
    </row>
    <row r="745" spans="1:24" x14ac:dyDescent="0.25">
      <c r="A745">
        <v>12</v>
      </c>
      <c r="B745" t="b">
        <f t="shared" si="77"/>
        <v>0</v>
      </c>
      <c r="C745" t="b">
        <f t="shared" si="78"/>
        <v>0</v>
      </c>
      <c r="D745" t="b">
        <f t="shared" si="79"/>
        <v>0</v>
      </c>
      <c r="E745" t="str">
        <f t="shared" si="80"/>
        <v>$L$735:T$750</v>
      </c>
      <c r="F745" t="str" cm="1">
        <f t="array" aca="1" ref="F745" ca="1">IFERROR(IF(B745,INDEX(INDIRECT(E745),ROWS(INDIRECT(E745)),2),""),"")</f>
        <v/>
      </c>
      <c r="G745" t="str">
        <f t="shared" ca="1" si="82"/>
        <v>cn(msn) ln</v>
      </c>
      <c r="H745" t="str">
        <f t="shared" ca="1" si="83"/>
        <v/>
      </c>
      <c r="J745">
        <f t="shared" si="81"/>
        <v>735</v>
      </c>
      <c r="K745" cm="1">
        <f t="array" ref="K745">INDEX(J745:J791,MATCH(1,INDEX((J745:J791&lt;&gt;"")*(J745:J791&lt;&gt;J745),0),0))</f>
        <v>750</v>
      </c>
      <c r="L745" s="1" t="s">
        <v>388</v>
      </c>
      <c r="X745" t="e">
        <v>#N/A</v>
      </c>
    </row>
    <row r="746" spans="1:24" x14ac:dyDescent="0.25">
      <c r="A746">
        <v>12</v>
      </c>
      <c r="B746" t="b">
        <f t="shared" si="77"/>
        <v>0</v>
      </c>
      <c r="C746" t="b">
        <f t="shared" si="78"/>
        <v>0</v>
      </c>
      <c r="D746" t="b">
        <f t="shared" si="79"/>
        <v>0</v>
      </c>
      <c r="E746" t="str">
        <f t="shared" si="80"/>
        <v>$L$735:T$750</v>
      </c>
      <c r="F746" t="str" cm="1">
        <f t="array" aca="1" ref="F746" ca="1">IFERROR(IF(B746,INDEX(INDIRECT(E746),ROWS(INDIRECT(E746)),2),""),"")</f>
        <v/>
      </c>
      <c r="G746" t="str">
        <f t="shared" ca="1" si="82"/>
        <v>cn(msn) ln</v>
      </c>
      <c r="H746" t="str">
        <f t="shared" ca="1" si="83"/>
        <v/>
      </c>
      <c r="J746">
        <f t="shared" si="81"/>
        <v>735</v>
      </c>
      <c r="K746" cm="1">
        <f t="array" ref="K746">INDEX(J746:J791,MATCH(1,INDEX((J746:J791&lt;&gt;"")*(J746:J791&lt;&gt;J746),0),0))</f>
        <v>750</v>
      </c>
      <c r="L746" s="1" t="s">
        <v>389</v>
      </c>
    </row>
    <row r="747" spans="1:24" x14ac:dyDescent="0.25">
      <c r="A747">
        <v>12</v>
      </c>
      <c r="B747" t="b">
        <f t="shared" si="77"/>
        <v>0</v>
      </c>
      <c r="C747" t="b">
        <f t="shared" si="78"/>
        <v>0</v>
      </c>
      <c r="D747" t="b">
        <f t="shared" si="79"/>
        <v>0</v>
      </c>
      <c r="E747" t="str">
        <f t="shared" si="80"/>
        <v>$L$735:T$750</v>
      </c>
      <c r="F747" t="str" cm="1">
        <f t="array" aca="1" ref="F747" ca="1">IFERROR(IF(B747,INDEX(INDIRECT(E747),ROWS(INDIRECT(E747)),2),""),"")</f>
        <v/>
      </c>
      <c r="G747" t="str">
        <f t="shared" ca="1" si="82"/>
        <v>cn(msn) ln</v>
      </c>
      <c r="H747" t="str">
        <f t="shared" ca="1" si="83"/>
        <v/>
      </c>
      <c r="J747">
        <f t="shared" si="81"/>
        <v>735</v>
      </c>
      <c r="K747" cm="1">
        <f t="array" ref="K747">INDEX(J747:J791,MATCH(1,INDEX((J747:J791&lt;&gt;"")*(J747:J791&lt;&gt;J747),0),0))</f>
        <v>750</v>
      </c>
      <c r="L747" s="1" t="s">
        <v>945</v>
      </c>
    </row>
    <row r="748" spans="1:24" x14ac:dyDescent="0.25">
      <c r="A748">
        <v>12</v>
      </c>
      <c r="B748" t="b">
        <f t="shared" si="77"/>
        <v>0</v>
      </c>
      <c r="C748" t="b">
        <f t="shared" si="78"/>
        <v>0</v>
      </c>
      <c r="D748" t="b">
        <f t="shared" si="79"/>
        <v>0</v>
      </c>
      <c r="E748" t="str">
        <f t="shared" si="80"/>
        <v>$L$735:T$750</v>
      </c>
      <c r="F748" t="str" cm="1">
        <f t="array" aca="1" ref="F748" ca="1">IFERROR(IF(B748,INDEX(INDIRECT(E748),ROWS(INDIRECT(E748)),2),""),"")</f>
        <v/>
      </c>
      <c r="G748" t="str">
        <f t="shared" ca="1" si="82"/>
        <v>cn(msn) ln</v>
      </c>
      <c r="H748" t="str">
        <f t="shared" ca="1" si="83"/>
        <v/>
      </c>
      <c r="J748">
        <f t="shared" si="81"/>
        <v>735</v>
      </c>
      <c r="K748" cm="1">
        <f t="array" ref="K748">INDEX(J748:J791,MATCH(1,INDEX((J748:J791&lt;&gt;"")*(J748:J791&lt;&gt;J748),0),0))</f>
        <v>750</v>
      </c>
      <c r="L748" s="1" t="s">
        <v>829</v>
      </c>
      <c r="O748" s="1" t="s">
        <v>19</v>
      </c>
    </row>
    <row r="749" spans="1:24" x14ac:dyDescent="0.25">
      <c r="A749">
        <v>12</v>
      </c>
      <c r="B749" t="b">
        <f t="shared" si="77"/>
        <v>0</v>
      </c>
      <c r="C749" t="b">
        <f t="shared" si="78"/>
        <v>1</v>
      </c>
      <c r="D749" t="b">
        <f t="shared" si="79"/>
        <v>0</v>
      </c>
      <c r="E749" t="str">
        <f t="shared" si="80"/>
        <v>$L$735:T$750</v>
      </c>
      <c r="F749" t="str" cm="1">
        <f t="array" aca="1" ref="F749" ca="1">IFERROR(IF(B749,INDEX(INDIRECT(E749),ROWS(INDIRECT(E749)),2),""),"")</f>
        <v/>
      </c>
      <c r="G749" t="str">
        <f t="shared" ca="1" si="82"/>
        <v>cn(msn) ln</v>
      </c>
      <c r="H749" t="str">
        <f t="shared" ca="1" si="83"/>
        <v/>
      </c>
      <c r="J749">
        <f t="shared" si="81"/>
        <v>735</v>
      </c>
      <c r="K749" cm="1">
        <f t="array" ref="K749">INDEX(J749:J791,MATCH(1,INDEX((J749:J791&lt;&gt;"")*(J749:J791&lt;&gt;J749),0),0))</f>
        <v>750</v>
      </c>
      <c r="M749" s="1" t="s">
        <v>26</v>
      </c>
      <c r="N749" s="1" t="s">
        <v>27</v>
      </c>
    </row>
    <row r="750" spans="1:24" x14ac:dyDescent="0.25">
      <c r="A750">
        <v>12</v>
      </c>
      <c r="B750" t="b">
        <f t="shared" si="77"/>
        <v>1</v>
      </c>
      <c r="C750" t="b">
        <f t="shared" si="78"/>
        <v>0</v>
      </c>
      <c r="D750" t="b">
        <f t="shared" si="79"/>
        <v>0</v>
      </c>
      <c r="E750" t="str">
        <f t="shared" si="80"/>
        <v>$L$750:T$754</v>
      </c>
      <c r="F750" t="str" cm="1">
        <f t="array" aca="1" ref="F750" ca="1">IFERROR(IF(B750,INDEX(INDIRECT(E750),ROWS(INDIRECT(E750)),2),""),"")</f>
        <v xml:space="preserve">IAI Gulfstream G150 </v>
      </c>
      <c r="G750" t="str">
        <f t="shared" ca="1" si="82"/>
        <v>Encore Wire Corp. Mckinney TX delivered 9/7/16, rrg 9/30/16</v>
      </c>
      <c r="H750" t="str">
        <f t="shared" ca="1" si="83"/>
        <v/>
      </c>
      <c r="J750">
        <f t="shared" si="81"/>
        <v>750</v>
      </c>
      <c r="K750" cm="1">
        <f t="array" ref="K750">INDEX(J750:J791,MATCH(1,INDEX((J750:J791&lt;&gt;"")*(J750:J791&lt;&gt;J750),0),0))</f>
        <v>754</v>
      </c>
      <c r="L750" s="1" t="s">
        <v>830</v>
      </c>
      <c r="M750" s="1" t="s">
        <v>17</v>
      </c>
      <c r="N750" s="1" t="s">
        <v>1023</v>
      </c>
      <c r="P750" s="1" t="s">
        <v>752</v>
      </c>
      <c r="S750" s="1" t="s">
        <v>1018</v>
      </c>
    </row>
    <row r="751" spans="1:24" x14ac:dyDescent="0.25">
      <c r="A751">
        <v>12</v>
      </c>
      <c r="B751" t="b">
        <f t="shared" si="77"/>
        <v>0</v>
      </c>
      <c r="C751" t="b">
        <f t="shared" si="78"/>
        <v>0</v>
      </c>
      <c r="D751" t="b">
        <f t="shared" si="79"/>
        <v>0</v>
      </c>
      <c r="E751" t="str">
        <f t="shared" si="80"/>
        <v>$L$750:T$754</v>
      </c>
      <c r="F751" t="str" cm="1">
        <f t="array" aca="1" ref="F751" ca="1">IFERROR(IF(B751,INDEX(INDIRECT(E751),ROWS(INDIRECT(E751)),2),""),"")</f>
        <v/>
      </c>
      <c r="G751" t="str">
        <f t="shared" ca="1" si="82"/>
        <v>Encore Wire Corp. Mckinney TX delivered 9/7/16, rrg 9/30/16</v>
      </c>
      <c r="H751" t="str">
        <f t="shared" ca="1" si="83"/>
        <v/>
      </c>
      <c r="J751">
        <f t="shared" si="81"/>
        <v>750</v>
      </c>
      <c r="K751" cm="1">
        <f t="array" ref="K751">INDEX(J751:J791,MATCH(1,INDEX((J751:J791&lt;&gt;"")*(J751:J791&lt;&gt;J751),0),0))</f>
        <v>754</v>
      </c>
      <c r="L751" s="1" t="s">
        <v>831</v>
      </c>
      <c r="X751" t="e">
        <v>#N/A</v>
      </c>
    </row>
    <row r="752" spans="1:24" x14ac:dyDescent="0.25">
      <c r="A752">
        <v>12</v>
      </c>
      <c r="B752" t="b">
        <f t="shared" si="77"/>
        <v>0</v>
      </c>
      <c r="C752" t="b">
        <f t="shared" si="78"/>
        <v>0</v>
      </c>
      <c r="D752" t="b">
        <f t="shared" si="79"/>
        <v>0</v>
      </c>
      <c r="E752" t="str">
        <f t="shared" si="80"/>
        <v>$L$750:T$754</v>
      </c>
      <c r="F752" t="str" cm="1">
        <f t="array" aca="1" ref="F752" ca="1">IFERROR(IF(B752,INDEX(INDIRECT(E752),ROWS(INDIRECT(E752)),2),""),"")</f>
        <v/>
      </c>
      <c r="G752" t="str">
        <f t="shared" ca="1" si="82"/>
        <v>Encore Wire Corp. Mckinney TX delivered 9/7/16, rrg 9/30/16</v>
      </c>
      <c r="H752" t="str">
        <f t="shared" ca="1" si="83"/>
        <v/>
      </c>
      <c r="J752">
        <f t="shared" si="81"/>
        <v>750</v>
      </c>
      <c r="K752" cm="1">
        <f t="array" ref="K752">INDEX(J752:J791,MATCH(1,INDEX((J752:J791&lt;&gt;"")*(J752:J791&lt;&gt;J752),0),0))</f>
        <v>754</v>
      </c>
      <c r="L752" s="1" t="s">
        <v>832</v>
      </c>
      <c r="O752" s="1" t="s">
        <v>306</v>
      </c>
    </row>
    <row r="753" spans="1:24" x14ac:dyDescent="0.25">
      <c r="A753">
        <v>12</v>
      </c>
      <c r="B753" t="b">
        <f t="shared" si="77"/>
        <v>0</v>
      </c>
      <c r="C753" t="b">
        <f t="shared" si="78"/>
        <v>1</v>
      </c>
      <c r="D753" t="b">
        <f t="shared" si="79"/>
        <v>0</v>
      </c>
      <c r="E753" t="str">
        <f t="shared" si="80"/>
        <v>$L$750:T$754</v>
      </c>
      <c r="F753" t="str" cm="1">
        <f t="array" aca="1" ref="F753" ca="1">IFERROR(IF(B753,INDEX(INDIRECT(E753),ROWS(INDIRECT(E753)),2),""),"")</f>
        <v/>
      </c>
      <c r="G753" t="str">
        <f t="shared" ca="1" si="82"/>
        <v>Encore Wire Corp. Mckinney TX delivered 9/7/16, rrg 9/30/16</v>
      </c>
      <c r="H753" t="str">
        <f t="shared" ca="1" si="83"/>
        <v/>
      </c>
      <c r="J753">
        <f t="shared" si="81"/>
        <v>750</v>
      </c>
      <c r="K753" cm="1">
        <f t="array" ref="K753">INDEX(J753:J791,MATCH(1,INDEX((J753:J791&lt;&gt;"")*(J753:J791&lt;&gt;J753),0),0))</f>
        <v>754</v>
      </c>
      <c r="M753" s="1" t="s">
        <v>26</v>
      </c>
      <c r="N753" s="1" t="s">
        <v>27</v>
      </c>
    </row>
    <row r="754" spans="1:24" x14ac:dyDescent="0.25">
      <c r="A754">
        <v>12</v>
      </c>
      <c r="B754" t="b">
        <f t="shared" si="77"/>
        <v>1</v>
      </c>
      <c r="C754" t="b">
        <f t="shared" si="78"/>
        <v>0</v>
      </c>
      <c r="D754" t="b">
        <f t="shared" si="79"/>
        <v>0</v>
      </c>
      <c r="E754" t="str">
        <f t="shared" si="80"/>
        <v>$L$754:T$758</v>
      </c>
      <c r="F754" t="str" cm="1">
        <f t="array" aca="1" ref="F754" ca="1">IFERROR(IF(B754,INDEX(INDIRECT(E754),ROWS(INDIRECT(E754)),2),""),"")</f>
        <v xml:space="preserve">IAI Gulfstream G150 </v>
      </c>
      <c r="G754" t="str">
        <f t="shared" ca="1" si="82"/>
        <v>Dorado Aviation LLC, Guaynabo PR delivered 11/18/16</v>
      </c>
      <c r="H754" t="str">
        <f t="shared" ca="1" si="83"/>
        <v/>
      </c>
      <c r="J754">
        <f t="shared" si="81"/>
        <v>754</v>
      </c>
      <c r="K754" cm="1">
        <f t="array" ref="K754">INDEX(J754:J791,MATCH(1,INDEX((J754:J791&lt;&gt;"")*(J754:J791&lt;&gt;J754),0),0))</f>
        <v>758</v>
      </c>
      <c r="L754" s="1" t="s">
        <v>833</v>
      </c>
      <c r="M754" s="1" t="s">
        <v>17</v>
      </c>
      <c r="N754" s="1" t="s">
        <v>1024</v>
      </c>
      <c r="P754" s="1" t="s">
        <v>752</v>
      </c>
      <c r="S754" s="1" t="s">
        <v>1021</v>
      </c>
    </row>
    <row r="755" spans="1:24" x14ac:dyDescent="0.25">
      <c r="A755">
        <v>12</v>
      </c>
      <c r="B755" t="b">
        <f t="shared" si="77"/>
        <v>0</v>
      </c>
      <c r="C755" t="b">
        <f t="shared" si="78"/>
        <v>0</v>
      </c>
      <c r="D755" t="b">
        <f t="shared" si="79"/>
        <v>0</v>
      </c>
      <c r="E755" t="str">
        <f t="shared" si="80"/>
        <v>$L$754:T$758</v>
      </c>
      <c r="F755" t="str" cm="1">
        <f t="array" aca="1" ref="F755" ca="1">IFERROR(IF(B755,INDEX(INDIRECT(E755),ROWS(INDIRECT(E755)),2),""),"")</f>
        <v/>
      </c>
      <c r="G755" t="str">
        <f t="shared" ca="1" si="82"/>
        <v>Dorado Aviation LLC, Guaynabo PR delivered 11/18/16</v>
      </c>
      <c r="H755" t="str">
        <f t="shared" ca="1" si="83"/>
        <v/>
      </c>
      <c r="J755">
        <f t="shared" si="81"/>
        <v>754</v>
      </c>
      <c r="K755" cm="1">
        <f t="array" ref="K755">INDEX(J755:J791,MATCH(1,INDEX((J755:J791&lt;&gt;"")*(J755:J791&lt;&gt;J755),0),0))</f>
        <v>758</v>
      </c>
      <c r="L755" s="1" t="s">
        <v>834</v>
      </c>
    </row>
    <row r="756" spans="1:24" x14ac:dyDescent="0.25">
      <c r="A756">
        <v>12</v>
      </c>
      <c r="B756" t="b">
        <f t="shared" si="77"/>
        <v>0</v>
      </c>
      <c r="C756" t="b">
        <f t="shared" si="78"/>
        <v>0</v>
      </c>
      <c r="D756" t="b">
        <f t="shared" si="79"/>
        <v>0</v>
      </c>
      <c r="E756" t="str">
        <f t="shared" si="80"/>
        <v>$L$754:T$758</v>
      </c>
      <c r="F756" t="str" cm="1">
        <f t="array" aca="1" ref="F756" ca="1">IFERROR(IF(B756,INDEX(INDIRECT(E756),ROWS(INDIRECT(E756)),2),""),"")</f>
        <v/>
      </c>
      <c r="G756" t="str">
        <f t="shared" ca="1" si="82"/>
        <v>Dorado Aviation LLC, Guaynabo PR delivered 11/18/16</v>
      </c>
      <c r="H756" t="str">
        <f t="shared" ca="1" si="83"/>
        <v/>
      </c>
      <c r="J756">
        <f t="shared" si="81"/>
        <v>754</v>
      </c>
      <c r="K756" cm="1">
        <f t="array" ref="K756">INDEX(J756:J791,MATCH(1,INDEX((J756:J791&lt;&gt;"")*(J756:J791&lt;&gt;J756),0),0))</f>
        <v>758</v>
      </c>
      <c r="L756" s="1" t="s">
        <v>835</v>
      </c>
      <c r="O756" s="1" t="s">
        <v>19</v>
      </c>
    </row>
    <row r="757" spans="1:24" x14ac:dyDescent="0.25">
      <c r="A757">
        <v>12</v>
      </c>
      <c r="B757" t="b">
        <f t="shared" si="77"/>
        <v>0</v>
      </c>
      <c r="C757" t="b">
        <f t="shared" si="78"/>
        <v>1</v>
      </c>
      <c r="D757" t="b">
        <f t="shared" si="79"/>
        <v>0</v>
      </c>
      <c r="E757" t="str">
        <f t="shared" si="80"/>
        <v>$L$754:T$758</v>
      </c>
      <c r="F757" t="str" cm="1">
        <f t="array" aca="1" ref="F757" ca="1">IFERROR(IF(B757,INDEX(INDIRECT(E757),ROWS(INDIRECT(E757)),2),""),"")</f>
        <v/>
      </c>
      <c r="G757" t="str">
        <f t="shared" ca="1" si="82"/>
        <v>Dorado Aviation LLC, Guaynabo PR delivered 11/18/16</v>
      </c>
      <c r="H757" t="str">
        <f t="shared" ca="1" si="83"/>
        <v/>
      </c>
      <c r="J757">
        <f t="shared" si="81"/>
        <v>754</v>
      </c>
      <c r="K757" cm="1">
        <f t="array" ref="K757">INDEX(J757:J791,MATCH(1,INDEX((J757:J791&lt;&gt;"")*(J757:J791&lt;&gt;J757),0),0))</f>
        <v>758</v>
      </c>
      <c r="M757" s="1" t="s">
        <v>26</v>
      </c>
      <c r="N757" s="1" t="s">
        <v>27</v>
      </c>
    </row>
    <row r="758" spans="1:24" x14ac:dyDescent="0.25">
      <c r="A758">
        <v>12</v>
      </c>
      <c r="B758" t="b">
        <f t="shared" si="77"/>
        <v>1</v>
      </c>
      <c r="C758" t="b">
        <f t="shared" si="78"/>
        <v>0</v>
      </c>
      <c r="D758" t="b">
        <f t="shared" si="79"/>
        <v>0</v>
      </c>
      <c r="E758" t="str">
        <f t="shared" si="80"/>
        <v>$L$758:T$763</v>
      </c>
      <c r="F758" t="str" cm="1">
        <f t="array" aca="1" ref="F758" ca="1">IFERROR(IF(B758,INDEX(INDIRECT(E758),ROWS(INDIRECT(E758)),2),""),"")</f>
        <v xml:space="preserve">IAI Gulfstream G150 </v>
      </c>
      <c r="G758" t="str">
        <f t="shared" ca="1" si="82"/>
        <v>Milloaks LLC Salt Lake City UT bought 5/22/18</v>
      </c>
      <c r="H758" t="str">
        <f t="shared" ca="1" si="83"/>
        <v/>
      </c>
      <c r="J758">
        <f t="shared" si="81"/>
        <v>758</v>
      </c>
      <c r="K758" cm="1">
        <f t="array" ref="K758">INDEX(J758:J791,MATCH(1,INDEX((J758:J791&lt;&gt;"")*(J758:J791&lt;&gt;J758),0),0))</f>
        <v>763</v>
      </c>
      <c r="L758" s="1" t="s">
        <v>836</v>
      </c>
      <c r="M758" s="1" t="s">
        <v>17</v>
      </c>
      <c r="N758" s="1" t="s">
        <v>1025</v>
      </c>
      <c r="P758" s="1" t="s">
        <v>752</v>
      </c>
      <c r="S758" s="1" t="s">
        <v>1021</v>
      </c>
    </row>
    <row r="759" spans="1:24" x14ac:dyDescent="0.25">
      <c r="A759">
        <v>12</v>
      </c>
      <c r="B759" t="b">
        <f t="shared" si="77"/>
        <v>0</v>
      </c>
      <c r="C759" t="b">
        <f t="shared" si="78"/>
        <v>0</v>
      </c>
      <c r="D759" t="b">
        <f t="shared" si="79"/>
        <v>0</v>
      </c>
      <c r="E759" t="str">
        <f t="shared" si="80"/>
        <v>$L$758:T$763</v>
      </c>
      <c r="F759" t="str" cm="1">
        <f t="array" aca="1" ref="F759" ca="1">IFERROR(IF(B759,INDEX(INDIRECT(E759),ROWS(INDIRECT(E759)),2),""),"")</f>
        <v/>
      </c>
      <c r="G759" t="str">
        <f t="shared" ca="1" si="82"/>
        <v>Milloaks LLC Salt Lake City UT bought 5/22/18</v>
      </c>
      <c r="H759" t="str">
        <f t="shared" ca="1" si="83"/>
        <v/>
      </c>
      <c r="J759">
        <f t="shared" si="81"/>
        <v>758</v>
      </c>
      <c r="K759" cm="1">
        <f t="array" ref="K759">INDEX(J759:J791,MATCH(1,INDEX((J759:J791&lt;&gt;"")*(J759:J791&lt;&gt;J759),0),0))</f>
        <v>763</v>
      </c>
      <c r="L759" s="1" t="s">
        <v>837</v>
      </c>
      <c r="X759" t="e">
        <v>#N/A</v>
      </c>
    </row>
    <row r="760" spans="1:24" x14ac:dyDescent="0.25">
      <c r="A760">
        <v>12</v>
      </c>
      <c r="B760" t="b">
        <f t="shared" si="77"/>
        <v>0</v>
      </c>
      <c r="C760" t="b">
        <f t="shared" si="78"/>
        <v>0</v>
      </c>
      <c r="D760" t="b">
        <f t="shared" si="79"/>
        <v>0</v>
      </c>
      <c r="E760" t="str">
        <f t="shared" si="80"/>
        <v>$L$758:T$763</v>
      </c>
      <c r="F760" t="str" cm="1">
        <f t="array" aca="1" ref="F760" ca="1">IFERROR(IF(B760,INDEX(INDIRECT(E760),ROWS(INDIRECT(E760)),2),""),"")</f>
        <v/>
      </c>
      <c r="G760" t="str">
        <f t="shared" ca="1" si="82"/>
        <v>Milloaks LLC Salt Lake City UT bought 5/22/18</v>
      </c>
      <c r="H760" t="str">
        <f t="shared" ca="1" si="83"/>
        <v/>
      </c>
      <c r="J760">
        <f t="shared" si="81"/>
        <v>758</v>
      </c>
      <c r="K760" cm="1">
        <f t="array" ref="K760">INDEX(J760:J791,MATCH(1,INDEX((J760:J791&lt;&gt;"")*(J760:J791&lt;&gt;J760),0),0))</f>
        <v>763</v>
      </c>
      <c r="L760" s="1" t="s">
        <v>838</v>
      </c>
      <c r="M760" s="1" t="s">
        <v>839</v>
      </c>
    </row>
    <row r="761" spans="1:24" x14ac:dyDescent="0.25">
      <c r="A761">
        <v>12</v>
      </c>
      <c r="B761" t="b">
        <f t="shared" si="77"/>
        <v>0</v>
      </c>
      <c r="C761" t="b">
        <f t="shared" si="78"/>
        <v>0</v>
      </c>
      <c r="D761" t="b">
        <f t="shared" si="79"/>
        <v>0</v>
      </c>
      <c r="E761" t="str">
        <f t="shared" si="80"/>
        <v>$L$758:T$763</v>
      </c>
      <c r="F761" t="str" cm="1">
        <f t="array" aca="1" ref="F761" ca="1">IFERROR(IF(B761,INDEX(INDIRECT(E761),ROWS(INDIRECT(E761)),2),""),"")</f>
        <v/>
      </c>
      <c r="G761" t="str">
        <f t="shared" ca="1" si="82"/>
        <v>Milloaks LLC Salt Lake City UT bought 5/22/18</v>
      </c>
      <c r="H761" t="str">
        <f t="shared" ca="1" si="83"/>
        <v/>
      </c>
      <c r="J761">
        <f t="shared" si="81"/>
        <v>758</v>
      </c>
      <c r="K761" cm="1">
        <f t="array" ref="K761">INDEX(J761:J791,MATCH(1,INDEX((J761:J791&lt;&gt;"")*(J761:J791&lt;&gt;J761),0),0))</f>
        <v>763</v>
      </c>
      <c r="L761" s="1" t="s">
        <v>840</v>
      </c>
      <c r="O761" s="1" t="s">
        <v>19</v>
      </c>
    </row>
    <row r="762" spans="1:24" x14ac:dyDescent="0.25">
      <c r="A762">
        <v>12</v>
      </c>
      <c r="B762" t="b">
        <f t="shared" si="77"/>
        <v>0</v>
      </c>
      <c r="C762" t="b">
        <f t="shared" si="78"/>
        <v>1</v>
      </c>
      <c r="D762" t="b">
        <f t="shared" si="79"/>
        <v>0</v>
      </c>
      <c r="E762" t="str">
        <f t="shared" si="80"/>
        <v>$L$758:T$763</v>
      </c>
      <c r="F762" t="str" cm="1">
        <f t="array" aca="1" ref="F762" ca="1">IFERROR(IF(B762,INDEX(INDIRECT(E762),ROWS(INDIRECT(E762)),2),""),"")</f>
        <v/>
      </c>
      <c r="G762" t="str">
        <f t="shared" ca="1" si="82"/>
        <v>Milloaks LLC Salt Lake City UT bought 5/22/18</v>
      </c>
      <c r="H762" t="str">
        <f t="shared" ca="1" si="83"/>
        <v/>
      </c>
      <c r="J762">
        <f t="shared" si="81"/>
        <v>758</v>
      </c>
      <c r="K762" cm="1">
        <f t="array" ref="K762">INDEX(J762:J791,MATCH(1,INDEX((J762:J791&lt;&gt;"")*(J762:J791&lt;&gt;J762),0),0))</f>
        <v>763</v>
      </c>
      <c r="M762" s="1" t="s">
        <v>26</v>
      </c>
      <c r="N762" s="1" t="s">
        <v>27</v>
      </c>
    </row>
    <row r="763" spans="1:24" x14ac:dyDescent="0.25">
      <c r="A763">
        <v>12</v>
      </c>
      <c r="B763" t="b">
        <f t="shared" si="77"/>
        <v>1</v>
      </c>
      <c r="C763" t="b">
        <f t="shared" si="78"/>
        <v>0</v>
      </c>
      <c r="D763" t="b">
        <f t="shared" si="79"/>
        <v>0</v>
      </c>
      <c r="E763" t="str">
        <f t="shared" si="80"/>
        <v>$L$763:T$768</v>
      </c>
      <c r="F763" t="str" cm="1">
        <f t="array" aca="1" ref="F763" ca="1">IFERROR(IF(B763,INDEX(INDIRECT(E763),ROWS(INDIRECT(E763)),2),""),"")</f>
        <v xml:space="preserve">IAI Gulfstream G150 </v>
      </c>
      <c r="G763" t="str">
        <f t="shared" ca="1" si="82"/>
        <v>rg 01/12/17 PNC Equipment Finance Llc Boise ID</v>
      </c>
      <c r="H763" t="str">
        <f t="shared" ca="1" si="83"/>
        <v/>
      </c>
      <c r="J763">
        <f t="shared" si="81"/>
        <v>763</v>
      </c>
      <c r="K763" cm="1">
        <f t="array" ref="K763">INDEX(J763:J791,MATCH(1,INDEX((J763:J791&lt;&gt;"")*(J763:J791&lt;&gt;J763),0),0))</f>
        <v>768</v>
      </c>
      <c r="L763" s="1" t="s">
        <v>841</v>
      </c>
      <c r="M763" s="1" t="s">
        <v>17</v>
      </c>
      <c r="N763" s="1" t="s">
        <v>1026</v>
      </c>
      <c r="P763" s="1" t="s">
        <v>18</v>
      </c>
      <c r="S763" s="1" t="s">
        <v>1021</v>
      </c>
    </row>
    <row r="764" spans="1:24" x14ac:dyDescent="0.25">
      <c r="A764">
        <v>12</v>
      </c>
      <c r="B764" t="b">
        <f t="shared" si="77"/>
        <v>0</v>
      </c>
      <c r="C764" t="b">
        <f t="shared" si="78"/>
        <v>0</v>
      </c>
      <c r="D764" t="b">
        <f t="shared" si="79"/>
        <v>0</v>
      </c>
      <c r="E764" t="str">
        <f t="shared" si="80"/>
        <v>$L$763:T$768</v>
      </c>
      <c r="F764" t="str" cm="1">
        <f t="array" aca="1" ref="F764" ca="1">IFERROR(IF(B764,INDEX(INDIRECT(E764),ROWS(INDIRECT(E764)),2),""),"")</f>
        <v/>
      </c>
      <c r="G764" t="str">
        <f t="shared" ca="1" si="82"/>
        <v>rg 01/12/17 PNC Equipment Finance Llc Boise ID</v>
      </c>
      <c r="H764" t="str">
        <f t="shared" ca="1" si="83"/>
        <v/>
      </c>
      <c r="J764">
        <f t="shared" si="81"/>
        <v>763</v>
      </c>
      <c r="K764" cm="1">
        <f t="array" ref="K764">INDEX(J764:J791,MATCH(1,INDEX((J764:J791&lt;&gt;"")*(J764:J791&lt;&gt;J764),0),0))</f>
        <v>768</v>
      </c>
      <c r="L764" s="1" t="s">
        <v>842</v>
      </c>
    </row>
    <row r="765" spans="1:24" x14ac:dyDescent="0.25">
      <c r="A765">
        <v>12</v>
      </c>
      <c r="B765" t="b">
        <f t="shared" si="77"/>
        <v>0</v>
      </c>
      <c r="C765" t="b">
        <f t="shared" si="78"/>
        <v>0</v>
      </c>
      <c r="D765" t="b">
        <f t="shared" si="79"/>
        <v>0</v>
      </c>
      <c r="E765" t="str">
        <f t="shared" si="80"/>
        <v>$L$763:T$768</v>
      </c>
      <c r="F765" t="str" cm="1">
        <f t="array" aca="1" ref="F765" ca="1">IFERROR(IF(B765,INDEX(INDIRECT(E765),ROWS(INDIRECT(E765)),2),""),"")</f>
        <v/>
      </c>
      <c r="G765" t="str">
        <f t="shared" ca="1" si="82"/>
        <v>rg 01/12/17 PNC Equipment Finance Llc Boise ID</v>
      </c>
      <c r="H765" t="str">
        <f t="shared" ca="1" si="83"/>
        <v/>
      </c>
      <c r="J765">
        <f t="shared" si="81"/>
        <v>763</v>
      </c>
      <c r="K765" cm="1">
        <f t="array" ref="K765">INDEX(J765:J791,MATCH(1,INDEX((J765:J791&lt;&gt;"")*(J765:J791&lt;&gt;J765),0),0))</f>
        <v>768</v>
      </c>
      <c r="L765" s="1" t="s">
        <v>841</v>
      </c>
      <c r="M765" s="1" t="s">
        <v>843</v>
      </c>
    </row>
    <row r="766" spans="1:24" x14ac:dyDescent="0.25">
      <c r="A766">
        <v>12</v>
      </c>
      <c r="B766" t="b">
        <f t="shared" si="77"/>
        <v>0</v>
      </c>
      <c r="C766" t="b">
        <f t="shared" si="78"/>
        <v>0</v>
      </c>
      <c r="D766" t="b">
        <f t="shared" si="79"/>
        <v>0</v>
      </c>
      <c r="E766" t="str">
        <f t="shared" si="80"/>
        <v>$L$763:T$768</v>
      </c>
      <c r="F766" t="str" cm="1">
        <f t="array" aca="1" ref="F766" ca="1">IFERROR(IF(B766,INDEX(INDIRECT(E766),ROWS(INDIRECT(E766)),2),""),"")</f>
        <v/>
      </c>
      <c r="G766" t="str">
        <f t="shared" ca="1" si="82"/>
        <v>rg 01/12/17 PNC Equipment Finance Llc Boise ID</v>
      </c>
      <c r="H766" t="str">
        <f t="shared" ca="1" si="83"/>
        <v/>
      </c>
      <c r="J766">
        <f t="shared" si="81"/>
        <v>763</v>
      </c>
      <c r="K766" cm="1">
        <f t="array" ref="K766">INDEX(J766:J791,MATCH(1,INDEX((J766:J791&lt;&gt;"")*(J766:J791&lt;&gt;J766),0),0))</f>
        <v>768</v>
      </c>
      <c r="L766" s="1" t="s">
        <v>844</v>
      </c>
      <c r="X766" t="e">
        <v>#N/A</v>
      </c>
    </row>
    <row r="767" spans="1:24" x14ac:dyDescent="0.25">
      <c r="A767">
        <v>12</v>
      </c>
      <c r="B767" t="b">
        <f t="shared" si="77"/>
        <v>0</v>
      </c>
      <c r="C767" t="b">
        <f t="shared" si="78"/>
        <v>1</v>
      </c>
      <c r="D767" t="b">
        <f t="shared" si="79"/>
        <v>0</v>
      </c>
      <c r="E767" t="str">
        <f t="shared" si="80"/>
        <v>$L$763:T$768</v>
      </c>
      <c r="F767" t="str" cm="1">
        <f t="array" aca="1" ref="F767" ca="1">IFERROR(IF(B767,INDEX(INDIRECT(E767),ROWS(INDIRECT(E767)),2),""),"")</f>
        <v/>
      </c>
      <c r="G767" t="str">
        <f t="shared" ca="1" si="82"/>
        <v>rg 01/12/17 PNC Equipment Finance Llc Boise ID</v>
      </c>
      <c r="H767" t="str">
        <f t="shared" ca="1" si="83"/>
        <v/>
      </c>
      <c r="J767">
        <f t="shared" si="81"/>
        <v>763</v>
      </c>
      <c r="K767" cm="1">
        <f t="array" ref="K767">INDEX(J767:J791,MATCH(1,INDEX((J767:J791&lt;&gt;"")*(J767:J791&lt;&gt;J767),0),0))</f>
        <v>768</v>
      </c>
      <c r="M767" s="1" t="s">
        <v>26</v>
      </c>
      <c r="N767" s="1" t="s">
        <v>27</v>
      </c>
    </row>
    <row r="768" spans="1:24" x14ac:dyDescent="0.25">
      <c r="A768">
        <v>12</v>
      </c>
      <c r="B768" t="b">
        <f t="shared" si="77"/>
        <v>1</v>
      </c>
      <c r="C768" t="b">
        <f t="shared" si="78"/>
        <v>0</v>
      </c>
      <c r="D768" t="b">
        <f t="shared" si="79"/>
        <v>0</v>
      </c>
      <c r="E768" t="str">
        <f t="shared" si="80"/>
        <v>$L$768:T$773</v>
      </c>
      <c r="F768" t="str" cm="1">
        <f t="array" aca="1" ref="F768" ca="1">IFERROR(IF(B768,INDEX(INDIRECT(E768),ROWS(INDIRECT(E768)),2),""),"")</f>
        <v xml:space="preserve">IAI Gulfstream G150 </v>
      </c>
      <c r="G768" t="str">
        <f t="shared" ca="1" si="82"/>
        <v>DBCT LLC, Youngstown OH delivered 2/3/17</v>
      </c>
      <c r="H768" t="str">
        <f t="shared" ca="1" si="83"/>
        <v/>
      </c>
      <c r="J768">
        <f t="shared" si="81"/>
        <v>768</v>
      </c>
      <c r="K768" cm="1">
        <f t="array" ref="K768">INDEX(J768:J791,MATCH(1,INDEX((J768:J791&lt;&gt;"")*(J768:J791&lt;&gt;J768),0),0))</f>
        <v>773</v>
      </c>
      <c r="L768" s="1" t="s">
        <v>845</v>
      </c>
      <c r="M768" s="1" t="s">
        <v>17</v>
      </c>
      <c r="N768" s="1" t="s">
        <v>1027</v>
      </c>
      <c r="P768" s="1" t="s">
        <v>752</v>
      </c>
      <c r="S768" s="1" t="s">
        <v>1021</v>
      </c>
    </row>
    <row r="769" spans="1:24" x14ac:dyDescent="0.25">
      <c r="A769">
        <v>12</v>
      </c>
      <c r="B769" t="b">
        <f t="shared" si="77"/>
        <v>0</v>
      </c>
      <c r="C769" t="b">
        <f t="shared" si="78"/>
        <v>0</v>
      </c>
      <c r="D769" t="b">
        <f t="shared" si="79"/>
        <v>0</v>
      </c>
      <c r="E769" t="str">
        <f t="shared" si="80"/>
        <v>$L$768:T$773</v>
      </c>
      <c r="F769" t="str" cm="1">
        <f t="array" aca="1" ref="F769" ca="1">IFERROR(IF(B769,INDEX(INDIRECT(E769),ROWS(INDIRECT(E769)),2),""),"")</f>
        <v/>
      </c>
      <c r="G769" t="str">
        <f t="shared" ca="1" si="82"/>
        <v>DBCT LLC, Youngstown OH delivered 2/3/17</v>
      </c>
      <c r="H769" t="str">
        <f t="shared" ca="1" si="83"/>
        <v/>
      </c>
      <c r="J769">
        <f t="shared" si="81"/>
        <v>768</v>
      </c>
      <c r="K769" cm="1">
        <f t="array" ref="K769">INDEX(J769:J791,MATCH(1,INDEX((J769:J791&lt;&gt;"")*(J769:J791&lt;&gt;J769),0),0))</f>
        <v>773</v>
      </c>
      <c r="L769" s="1" t="s">
        <v>846</v>
      </c>
    </row>
    <row r="770" spans="1:24" x14ac:dyDescent="0.25">
      <c r="A770">
        <v>12</v>
      </c>
      <c r="B770" t="b">
        <f t="shared" si="77"/>
        <v>0</v>
      </c>
      <c r="C770" t="b">
        <f t="shared" si="78"/>
        <v>0</v>
      </c>
      <c r="D770" t="b">
        <f t="shared" si="79"/>
        <v>0</v>
      </c>
      <c r="E770" t="str">
        <f t="shared" si="80"/>
        <v>$L$768:T$773</v>
      </c>
      <c r="F770" t="str" cm="1">
        <f t="array" aca="1" ref="F770" ca="1">IFERROR(IF(B770,INDEX(INDIRECT(E770),ROWS(INDIRECT(E770)),2),""),"")</f>
        <v/>
      </c>
      <c r="G770" t="str">
        <f t="shared" ca="1" si="82"/>
        <v>DBCT LLC, Youngstown OH delivered 2/3/17</v>
      </c>
      <c r="H770" t="str">
        <f t="shared" ca="1" si="83"/>
        <v/>
      </c>
      <c r="J770">
        <f t="shared" si="81"/>
        <v>768</v>
      </c>
      <c r="K770" cm="1">
        <f t="array" ref="K770">INDEX(J770:J791,MATCH(1,INDEX((J770:J791&lt;&gt;"")*(J770:J791&lt;&gt;J770),0),0))</f>
        <v>773</v>
      </c>
      <c r="L770" s="1" t="s">
        <v>845</v>
      </c>
      <c r="M770" s="1" t="s">
        <v>847</v>
      </c>
    </row>
    <row r="771" spans="1:24" x14ac:dyDescent="0.25">
      <c r="A771">
        <v>12</v>
      </c>
      <c r="B771" t="b">
        <f t="shared" ref="B771:B791" si="84">AND(E771&lt;&gt;E770,LEFT(L771,LEN("registry("))&lt;&gt;"registry(")</f>
        <v>0</v>
      </c>
      <c r="C771" t="b">
        <f t="shared" ref="C771:C791" si="85">NOT(LEN(N771)=LEN(SUBSTITUTE(N771,"comment - update","")))</f>
        <v>0</v>
      </c>
      <c r="D771" t="b">
        <f t="shared" ref="D771:D791" si="86">NOT(LEN(L771)=LEN(SUBSTITUTE(L771,"modeS(24bit)","")))</f>
        <v>0</v>
      </c>
      <c r="E771" t="str">
        <f t="shared" ref="E771:E791" si="87">"$"&amp;SUBSTITUTE(ADDRESS(1,COLUMN($L$1),4),1,"")&amp;"$"&amp;J771&amp;":"&amp;SUBSTITUTE(ADDRESS(1,COLUMN($T$1),4),1,"")&amp;"$"&amp;K771</f>
        <v>$L$768:T$773</v>
      </c>
      <c r="F771" t="str" cm="1">
        <f t="array" aca="1" ref="F771" ca="1">IFERROR(IF(B771,INDEX(INDIRECT(E771),ROWS(INDIRECT(E771)),2),""),"")</f>
        <v/>
      </c>
      <c r="G771" t="str">
        <f t="shared" ca="1" si="82"/>
        <v>DBCT LLC, Youngstown OH delivered 2/3/17</v>
      </c>
      <c r="H771" t="str">
        <f t="shared" ca="1" si="83"/>
        <v/>
      </c>
      <c r="J771">
        <f t="shared" ref="J771:J791" si="88">IF(C770,ROW(C771),IF(D770,ROW(C771),J770))</f>
        <v>768</v>
      </c>
      <c r="K771" cm="1">
        <f t="array" ref="K771">INDEX(J771:J791,MATCH(1,INDEX((J771:J791&lt;&gt;"")*(J771:J791&lt;&gt;J771),0),0))</f>
        <v>773</v>
      </c>
      <c r="L771" s="1" t="s">
        <v>848</v>
      </c>
      <c r="O771" s="1" t="s">
        <v>19</v>
      </c>
    </row>
    <row r="772" spans="1:24" x14ac:dyDescent="0.25">
      <c r="A772">
        <v>12</v>
      </c>
      <c r="B772" t="b">
        <f t="shared" si="84"/>
        <v>0</v>
      </c>
      <c r="C772" t="b">
        <f t="shared" si="85"/>
        <v>1</v>
      </c>
      <c r="D772" t="b">
        <f t="shared" si="86"/>
        <v>0</v>
      </c>
      <c r="E772" t="str">
        <f t="shared" si="87"/>
        <v>$L$768:T$773</v>
      </c>
      <c r="F772" t="str" cm="1">
        <f t="array" aca="1" ref="F772" ca="1">IFERROR(IF(B772,INDEX(INDIRECT(E772),ROWS(INDIRECT(E772)),2),""),"")</f>
        <v/>
      </c>
      <c r="G772" t="str">
        <f t="shared" ca="1" si="82"/>
        <v>DBCT LLC, Youngstown OH delivered 2/3/17</v>
      </c>
      <c r="H772" t="str">
        <f t="shared" ca="1" si="83"/>
        <v/>
      </c>
      <c r="J772">
        <f t="shared" si="88"/>
        <v>768</v>
      </c>
      <c r="K772" cm="1">
        <f t="array" ref="K772">INDEX(J772:J791,MATCH(1,INDEX((J772:J791&lt;&gt;"")*(J772:J791&lt;&gt;J772),0),0))</f>
        <v>773</v>
      </c>
      <c r="M772" s="1" t="s">
        <v>26</v>
      </c>
      <c r="N772" s="1" t="s">
        <v>27</v>
      </c>
    </row>
    <row r="773" spans="1:24" x14ac:dyDescent="0.25">
      <c r="A773">
        <v>12</v>
      </c>
      <c r="B773" t="b">
        <f t="shared" si="84"/>
        <v>1</v>
      </c>
      <c r="C773" t="b">
        <f t="shared" si="85"/>
        <v>0</v>
      </c>
      <c r="D773" t="b">
        <f t="shared" si="86"/>
        <v>0</v>
      </c>
      <c r="E773" t="str">
        <f t="shared" si="87"/>
        <v>$L$773:T$780</v>
      </c>
      <c r="F773" t="str" cm="1">
        <f t="array" aca="1" ref="F773" ca="1">IFERROR(IF(B773,INDEX(INDIRECT(E773),ROWS(INDIRECT(E773)),2),""),"")</f>
        <v xml:space="preserve">IAI Gulfstream G150 </v>
      </c>
      <c r="G773" t="str">
        <f t="shared" ca="1" si="82"/>
        <v>2106701 Ontario Inc. Mississauga ON bought 6/22/18</v>
      </c>
      <c r="H773" t="str">
        <f t="shared" ca="1" si="83"/>
        <v xml:space="preserve">Novajet Aviation Group </v>
      </c>
      <c r="J773">
        <f t="shared" si="88"/>
        <v>773</v>
      </c>
      <c r="K773" cm="1">
        <f t="array" ref="K773">INDEX(J773:J791,MATCH(1,INDEX((J773:J791&lt;&gt;"")*(J773:J791&lt;&gt;J773),0),0))</f>
        <v>780</v>
      </c>
      <c r="L773" s="1" t="s">
        <v>849</v>
      </c>
      <c r="M773" s="1" t="s">
        <v>17</v>
      </c>
      <c r="N773" s="1" t="s">
        <v>1028</v>
      </c>
      <c r="P773" s="1" t="s">
        <v>18</v>
      </c>
      <c r="Q773" s="1" t="s">
        <v>850</v>
      </c>
      <c r="R773" s="1" t="s">
        <v>851</v>
      </c>
      <c r="S773" s="1" t="s">
        <v>1021</v>
      </c>
    </row>
    <row r="774" spans="1:24" x14ac:dyDescent="0.25">
      <c r="A774">
        <v>12</v>
      </c>
      <c r="B774" t="b">
        <f t="shared" si="84"/>
        <v>0</v>
      </c>
      <c r="C774" t="b">
        <f t="shared" si="85"/>
        <v>0</v>
      </c>
      <c r="D774" t="b">
        <f t="shared" si="86"/>
        <v>0</v>
      </c>
      <c r="E774" t="str">
        <f t="shared" si="87"/>
        <v>$L$773:T$780</v>
      </c>
      <c r="F774" t="str" cm="1">
        <f t="array" aca="1" ref="F774" ca="1">IFERROR(IF(B774,INDEX(INDIRECT(E774),ROWS(INDIRECT(E774)),2),""),"")</f>
        <v/>
      </c>
      <c r="G774" t="str">
        <f t="shared" ca="1" si="82"/>
        <v>2106701 Ontario Inc. Mississauga ON bought 6/22/18</v>
      </c>
      <c r="H774" t="str">
        <f t="shared" ca="1" si="83"/>
        <v xml:space="preserve">Novajet Aviation Group </v>
      </c>
      <c r="J774">
        <f t="shared" si="88"/>
        <v>773</v>
      </c>
      <c r="K774" cm="1">
        <f t="array" ref="K774">INDEX(J774:J791,MATCH(1,INDEX((J774:J791&lt;&gt;"")*(J774:J791&lt;&gt;J774),0),0))</f>
        <v>780</v>
      </c>
      <c r="L774" s="1" t="s">
        <v>852</v>
      </c>
    </row>
    <row r="775" spans="1:24" x14ac:dyDescent="0.25">
      <c r="A775">
        <v>12</v>
      </c>
      <c r="B775" t="b">
        <f t="shared" si="84"/>
        <v>0</v>
      </c>
      <c r="C775" t="b">
        <f t="shared" si="85"/>
        <v>0</v>
      </c>
      <c r="D775" t="b">
        <f t="shared" si="86"/>
        <v>0</v>
      </c>
      <c r="E775" t="str">
        <f t="shared" si="87"/>
        <v>$L$773:T$780</v>
      </c>
      <c r="F775" t="str" cm="1">
        <f t="array" aca="1" ref="F775" ca="1">IFERROR(IF(B775,INDEX(INDIRECT(E775),ROWS(INDIRECT(E775)),2),""),"")</f>
        <v/>
      </c>
      <c r="G775" t="str">
        <f t="shared" ca="1" si="82"/>
        <v>2106701 Ontario Inc. Mississauga ON bought 6/22/18</v>
      </c>
      <c r="H775" t="str">
        <f t="shared" ca="1" si="83"/>
        <v xml:space="preserve">Novajet Aviation Group </v>
      </c>
      <c r="J775">
        <f t="shared" si="88"/>
        <v>773</v>
      </c>
      <c r="K775" cm="1">
        <f t="array" ref="K775">INDEX(J775:J791,MATCH(1,INDEX((J775:J791&lt;&gt;"")*(J775:J791&lt;&gt;J775),0),0))</f>
        <v>780</v>
      </c>
      <c r="L775" s="1" t="s">
        <v>853</v>
      </c>
      <c r="M775" s="1" t="s">
        <v>854</v>
      </c>
    </row>
    <row r="776" spans="1:24" x14ac:dyDescent="0.25">
      <c r="A776">
        <v>12</v>
      </c>
      <c r="B776" t="b">
        <f t="shared" si="84"/>
        <v>0</v>
      </c>
      <c r="C776" t="b">
        <f t="shared" si="85"/>
        <v>0</v>
      </c>
      <c r="D776" t="b">
        <f t="shared" si="86"/>
        <v>0</v>
      </c>
      <c r="E776" t="str">
        <f t="shared" si="87"/>
        <v>$L$773:T$780</v>
      </c>
      <c r="F776" t="str" cm="1">
        <f t="array" aca="1" ref="F776" ca="1">IFERROR(IF(B776,INDEX(INDIRECT(E776),ROWS(INDIRECT(E776)),2),""),"")</f>
        <v/>
      </c>
      <c r="G776" t="str">
        <f t="shared" ca="1" si="82"/>
        <v>2106701 Ontario Inc. Mississauga ON bought 6/22/18</v>
      </c>
      <c r="H776" t="str">
        <f t="shared" ca="1" si="83"/>
        <v xml:space="preserve">Novajet Aviation Group </v>
      </c>
      <c r="J776">
        <f t="shared" si="88"/>
        <v>773</v>
      </c>
      <c r="K776" cm="1">
        <f t="array" ref="K776">INDEX(J776:J791,MATCH(1,INDEX((J776:J791&lt;&gt;"")*(J776:J791&lt;&gt;J776),0),0))</f>
        <v>780</v>
      </c>
      <c r="L776" s="1" t="s">
        <v>853</v>
      </c>
      <c r="M776" s="1" t="s">
        <v>855</v>
      </c>
      <c r="X776" t="e">
        <v>#N/A</v>
      </c>
    </row>
    <row r="777" spans="1:24" x14ac:dyDescent="0.25">
      <c r="A777">
        <v>12</v>
      </c>
      <c r="B777" t="b">
        <f t="shared" si="84"/>
        <v>0</v>
      </c>
      <c r="C777" t="b">
        <f t="shared" si="85"/>
        <v>0</v>
      </c>
      <c r="D777" t="b">
        <f t="shared" si="86"/>
        <v>0</v>
      </c>
      <c r="E777" t="str">
        <f t="shared" si="87"/>
        <v>$L$773:T$780</v>
      </c>
      <c r="F777" t="str" cm="1">
        <f t="array" aca="1" ref="F777" ca="1">IFERROR(IF(B777,INDEX(INDIRECT(E777),ROWS(INDIRECT(E777)),2),""),"")</f>
        <v/>
      </c>
      <c r="G777" t="str">
        <f t="shared" ca="1" si="82"/>
        <v>2106701 Ontario Inc. Mississauga ON bought 6/22/18</v>
      </c>
      <c r="H777" t="str">
        <f t="shared" ca="1" si="83"/>
        <v xml:space="preserve">Novajet Aviation Group </v>
      </c>
      <c r="J777">
        <f t="shared" si="88"/>
        <v>773</v>
      </c>
      <c r="K777" cm="1">
        <f t="array" ref="K777">INDEX(J777:J791,MATCH(1,INDEX((J777:J791&lt;&gt;"")*(J777:J791&lt;&gt;J777),0),0))</f>
        <v>780</v>
      </c>
      <c r="L777" s="1" t="s">
        <v>856</v>
      </c>
      <c r="M777" s="1" t="s">
        <v>857</v>
      </c>
    </row>
    <row r="778" spans="1:24" x14ac:dyDescent="0.25">
      <c r="A778">
        <v>12</v>
      </c>
      <c r="B778" t="b">
        <f t="shared" si="84"/>
        <v>0</v>
      </c>
      <c r="C778" t="b">
        <f t="shared" si="85"/>
        <v>0</v>
      </c>
      <c r="D778" t="b">
        <f t="shared" si="86"/>
        <v>0</v>
      </c>
      <c r="E778" t="str">
        <f t="shared" si="87"/>
        <v>$L$773:T$780</v>
      </c>
      <c r="F778" t="str" cm="1">
        <f t="array" aca="1" ref="F778" ca="1">IFERROR(IF(B778,INDEX(INDIRECT(E778),ROWS(INDIRECT(E778)),2),""),"")</f>
        <v/>
      </c>
      <c r="G778" t="str">
        <f t="shared" ca="1" si="82"/>
        <v>2106701 Ontario Inc. Mississauga ON bought 6/22/18</v>
      </c>
      <c r="H778" t="str">
        <f t="shared" ca="1" si="83"/>
        <v xml:space="preserve">Novajet Aviation Group </v>
      </c>
      <c r="J778">
        <f t="shared" si="88"/>
        <v>773</v>
      </c>
      <c r="K778" cm="1">
        <f t="array" ref="K778">INDEX(J778:J791,MATCH(1,INDEX((J778:J791&lt;&gt;"")*(J778:J791&lt;&gt;J778),0),0))</f>
        <v>780</v>
      </c>
      <c r="L778" s="1" t="s">
        <v>858</v>
      </c>
      <c r="M778" s="1" t="s">
        <v>859</v>
      </c>
      <c r="O778" s="1" t="s">
        <v>19</v>
      </c>
    </row>
    <row r="779" spans="1:24" x14ac:dyDescent="0.25">
      <c r="A779">
        <v>12</v>
      </c>
      <c r="B779" t="b">
        <f t="shared" si="84"/>
        <v>0</v>
      </c>
      <c r="C779" t="b">
        <f t="shared" si="85"/>
        <v>1</v>
      </c>
      <c r="D779" t="b">
        <f t="shared" si="86"/>
        <v>0</v>
      </c>
      <c r="E779" t="str">
        <f t="shared" si="87"/>
        <v>$L$773:T$780</v>
      </c>
      <c r="F779" t="str" cm="1">
        <f t="array" aca="1" ref="F779" ca="1">IFERROR(IF(B779,INDEX(INDIRECT(E779),ROWS(INDIRECT(E779)),2),""),"")</f>
        <v/>
      </c>
      <c r="G779" t="str">
        <f t="shared" ca="1" si="82"/>
        <v>2106701 Ontario Inc. Mississauga ON bought 6/22/18</v>
      </c>
      <c r="H779" t="str">
        <f t="shared" ca="1" si="83"/>
        <v xml:space="preserve">Novajet Aviation Group </v>
      </c>
      <c r="J779">
        <f t="shared" si="88"/>
        <v>773</v>
      </c>
      <c r="K779" cm="1">
        <f t="array" ref="K779">INDEX(J779:J791,MATCH(1,INDEX((J779:J791&lt;&gt;"")*(J779:J791&lt;&gt;J779),0),0))</f>
        <v>780</v>
      </c>
      <c r="M779" s="1" t="s">
        <v>26</v>
      </c>
      <c r="N779" s="1" t="s">
        <v>27</v>
      </c>
    </row>
    <row r="780" spans="1:24" x14ac:dyDescent="0.25">
      <c r="A780">
        <v>12</v>
      </c>
      <c r="B780" t="b">
        <f t="shared" si="84"/>
        <v>1</v>
      </c>
      <c r="C780" t="b">
        <f t="shared" si="85"/>
        <v>0</v>
      </c>
      <c r="D780" t="b">
        <f t="shared" si="86"/>
        <v>0</v>
      </c>
      <c r="E780" t="str">
        <f t="shared" si="87"/>
        <v>$L$780:T$784</v>
      </c>
      <c r="F780" cm="1">
        <f t="array" aca="1" ref="F780" ca="1">IFERROR(IF(B780,INDEX(INDIRECT(E780),ROWS(INDIRECT(E780)),2),""),"")</f>
        <v>0</v>
      </c>
      <c r="G780" t="str">
        <f t="shared" ca="1" si="82"/>
        <v>ICS Aero rg 6/12/17 ACTerra International based UKDD</v>
      </c>
      <c r="H780" t="str">
        <f t="shared" ca="1" si="83"/>
        <v/>
      </c>
      <c r="J780">
        <f t="shared" si="88"/>
        <v>780</v>
      </c>
      <c r="K780" cm="1">
        <f t="array" ref="K780">INDEX(J780:J791,MATCH(1,INDEX((J780:J791&lt;&gt;"")*(J780:J791&lt;&gt;J780),0),0))</f>
        <v>784</v>
      </c>
      <c r="L780" s="1" t="s">
        <v>860</v>
      </c>
      <c r="M780" s="1" t="s">
        <v>17</v>
      </c>
      <c r="N780" s="1" t="s">
        <v>1029</v>
      </c>
      <c r="P780" s="1" t="s">
        <v>18</v>
      </c>
      <c r="S780" s="1" t="s">
        <v>1030</v>
      </c>
    </row>
    <row r="781" spans="1:24" x14ac:dyDescent="0.25">
      <c r="A781">
        <v>12</v>
      </c>
      <c r="B781" t="b">
        <f t="shared" si="84"/>
        <v>0</v>
      </c>
      <c r="C781" t="b">
        <f t="shared" si="85"/>
        <v>0</v>
      </c>
      <c r="D781" t="b">
        <f t="shared" si="86"/>
        <v>0</v>
      </c>
      <c r="E781" t="str">
        <f t="shared" si="87"/>
        <v>$L$780:T$784</v>
      </c>
      <c r="F781" t="str" cm="1">
        <f t="array" aca="1" ref="F781" ca="1">IFERROR(IF(B781,INDEX(INDIRECT(E781),ROWS(INDIRECT(E781)),2),""),"")</f>
        <v/>
      </c>
      <c r="G781" t="str">
        <f t="shared" ca="1" si="82"/>
        <v>ICS Aero rg 6/12/17 ACTerra International based UKDD</v>
      </c>
      <c r="H781" t="str">
        <f t="shared" ca="1" si="83"/>
        <v/>
      </c>
      <c r="J781">
        <f t="shared" si="88"/>
        <v>780</v>
      </c>
      <c r="K781" cm="1">
        <f t="array" ref="K781">INDEX(J781:J791,MATCH(1,INDEX((J781:J791&lt;&gt;"")*(J781:J791&lt;&gt;J781),0),0))</f>
        <v>784</v>
      </c>
      <c r="L781" s="1" t="s">
        <v>861</v>
      </c>
    </row>
    <row r="782" spans="1:24" x14ac:dyDescent="0.25">
      <c r="A782">
        <v>12</v>
      </c>
      <c r="B782" t="b">
        <f t="shared" si="84"/>
        <v>0</v>
      </c>
      <c r="C782" t="b">
        <f t="shared" si="85"/>
        <v>0</v>
      </c>
      <c r="D782" t="b">
        <f t="shared" si="86"/>
        <v>0</v>
      </c>
      <c r="E782" t="str">
        <f t="shared" si="87"/>
        <v>$L$780:T$784</v>
      </c>
      <c r="F782" t="str" cm="1">
        <f t="array" aca="1" ref="F782" ca="1">IFERROR(IF(B782,INDEX(INDIRECT(E782),ROWS(INDIRECT(E782)),2),""),"")</f>
        <v/>
      </c>
      <c r="G782" t="str">
        <f t="shared" ref="G782:G791" ca="1" si="89">INDEX(INDIRECT(E782),2,1)</f>
        <v>ICS Aero rg 6/12/17 ACTerra International based UKDD</v>
      </c>
      <c r="H782" t="str">
        <f t="shared" ref="H782:H791" ca="1" si="90">IF(LEN(INDEX(INDIRECT(E782),1,7))=0,"",INDEX(INDIRECT(E782),1,7))</f>
        <v/>
      </c>
      <c r="J782">
        <f t="shared" si="88"/>
        <v>780</v>
      </c>
      <c r="K782" cm="1">
        <f t="array" ref="K782">INDEX(J782:J791,MATCH(1,INDEX((J782:J791&lt;&gt;"")*(J782:J791&lt;&gt;J782),0),0))</f>
        <v>784</v>
      </c>
      <c r="L782" s="1" t="s">
        <v>862</v>
      </c>
      <c r="M782" s="1" t="s">
        <v>863</v>
      </c>
      <c r="O782" s="1" t="s">
        <v>19</v>
      </c>
      <c r="X782" t="e">
        <v>#N/A</v>
      </c>
    </row>
    <row r="783" spans="1:24" x14ac:dyDescent="0.25">
      <c r="A783">
        <v>12</v>
      </c>
      <c r="B783" t="b">
        <f t="shared" si="84"/>
        <v>0</v>
      </c>
      <c r="C783" t="b">
        <f t="shared" si="85"/>
        <v>1</v>
      </c>
      <c r="D783" t="b">
        <f t="shared" si="86"/>
        <v>0</v>
      </c>
      <c r="E783" t="str">
        <f t="shared" si="87"/>
        <v>$L$780:T$784</v>
      </c>
      <c r="F783" t="str" cm="1">
        <f t="array" aca="1" ref="F783" ca="1">IFERROR(IF(B783,INDEX(INDIRECT(E783),ROWS(INDIRECT(E783)),2),""),"")</f>
        <v/>
      </c>
      <c r="G783" t="str">
        <f t="shared" ca="1" si="89"/>
        <v>ICS Aero rg 6/12/17 ACTerra International based UKDD</v>
      </c>
      <c r="H783" t="str">
        <f t="shared" ca="1" si="90"/>
        <v/>
      </c>
      <c r="J783">
        <f t="shared" si="88"/>
        <v>780</v>
      </c>
      <c r="K783" cm="1">
        <f t="array" ref="K783">INDEX(J783:J791,MATCH(1,INDEX((J783:J791&lt;&gt;"")*(J783:J791&lt;&gt;J783),0),0))</f>
        <v>784</v>
      </c>
      <c r="M783" s="1" t="s">
        <v>26</v>
      </c>
      <c r="N783" s="1" t="s">
        <v>27</v>
      </c>
    </row>
    <row r="784" spans="1:24" x14ac:dyDescent="0.25">
      <c r="A784">
        <v>12</v>
      </c>
      <c r="B784" t="e">
        <f t="shared" si="84"/>
        <v>#N/A</v>
      </c>
      <c r="C784" t="b">
        <f t="shared" si="85"/>
        <v>0</v>
      </c>
      <c r="D784" t="b">
        <f t="shared" si="86"/>
        <v>0</v>
      </c>
      <c r="E784" t="e">
        <f t="shared" si="87"/>
        <v>#N/A</v>
      </c>
      <c r="F784" t="str" cm="1">
        <f t="array" aca="1" ref="F784" ca="1">IFERROR(IF(B784,INDEX(INDIRECT(E784),ROWS(INDIRECT(E784)),2),""),"")</f>
        <v/>
      </c>
      <c r="G784" t="e">
        <f t="shared" ca="1" si="89"/>
        <v>#N/A</v>
      </c>
      <c r="H784" t="e">
        <f t="shared" ca="1" si="90"/>
        <v>#N/A</v>
      </c>
      <c r="J784">
        <f t="shared" si="88"/>
        <v>784</v>
      </c>
      <c r="K784" t="e" cm="1">
        <f t="array" ref="K784">INDEX(J784:J791,MATCH(1,INDEX((J784:J791&lt;&gt;"")*(J784:J791&lt;&gt;J784),0),0))</f>
        <v>#N/A</v>
      </c>
      <c r="L784" s="1" t="s">
        <v>379</v>
      </c>
    </row>
    <row r="785" spans="1:24" x14ac:dyDescent="0.25">
      <c r="A785">
        <v>12</v>
      </c>
      <c r="B785" t="e">
        <f t="shared" si="84"/>
        <v>#N/A</v>
      </c>
      <c r="C785" t="b">
        <f t="shared" si="85"/>
        <v>0</v>
      </c>
      <c r="D785" t="b">
        <f t="shared" si="86"/>
        <v>0</v>
      </c>
      <c r="E785" t="e">
        <f t="shared" si="87"/>
        <v>#N/A</v>
      </c>
      <c r="F785" t="str" cm="1">
        <f t="array" aca="1" ref="F785" ca="1">IFERROR(IF(B785,INDEX(INDIRECT(E785),ROWS(INDIRECT(E785)),2),""),"")</f>
        <v/>
      </c>
      <c r="G785" t="e">
        <f t="shared" ca="1" si="89"/>
        <v>#N/A</v>
      </c>
      <c r="H785" t="e">
        <f t="shared" ca="1" si="90"/>
        <v>#N/A</v>
      </c>
      <c r="J785">
        <f t="shared" si="88"/>
        <v>784</v>
      </c>
      <c r="K785" t="e" cm="1">
        <f t="array" ref="K785">INDEX(J785:J791,MATCH(1,INDEX((J785:J791&lt;&gt;"")*(J785:J791&lt;&gt;J785),0),0))</f>
        <v>#N/A</v>
      </c>
      <c r="L785" s="1" t="s">
        <v>380</v>
      </c>
    </row>
    <row r="786" spans="1:24" x14ac:dyDescent="0.25">
      <c r="A786">
        <v>12</v>
      </c>
      <c r="B786" t="e">
        <f t="shared" si="84"/>
        <v>#N/A</v>
      </c>
      <c r="C786" t="b">
        <f t="shared" si="85"/>
        <v>0</v>
      </c>
      <c r="D786" t="b">
        <f t="shared" si="86"/>
        <v>0</v>
      </c>
      <c r="E786" t="e">
        <f t="shared" si="87"/>
        <v>#N/A</v>
      </c>
      <c r="F786" t="str" cm="1">
        <f t="array" aca="1" ref="F786" ca="1">IFERROR(IF(B786,INDEX(INDIRECT(E786),ROWS(INDIRECT(E786)),2),""),"")</f>
        <v/>
      </c>
      <c r="G786" t="e">
        <f t="shared" ca="1" si="89"/>
        <v>#N/A</v>
      </c>
      <c r="H786" t="e">
        <f t="shared" ca="1" si="90"/>
        <v>#N/A</v>
      </c>
      <c r="J786">
        <f t="shared" si="88"/>
        <v>784</v>
      </c>
      <c r="K786" t="e" cm="1">
        <f t="array" ref="K786">INDEX(J786:J791,MATCH(1,INDEX((J786:J791&lt;&gt;"")*(J786:J791&lt;&gt;J786),0),0))</f>
        <v>#N/A</v>
      </c>
      <c r="L786" s="1" t="s">
        <v>381</v>
      </c>
    </row>
    <row r="787" spans="1:24" x14ac:dyDescent="0.25">
      <c r="A787">
        <v>12</v>
      </c>
      <c r="B787" t="e">
        <f t="shared" si="84"/>
        <v>#N/A</v>
      </c>
      <c r="C787" t="b">
        <f t="shared" si="85"/>
        <v>0</v>
      </c>
      <c r="D787" t="b">
        <f t="shared" si="86"/>
        <v>0</v>
      </c>
      <c r="E787" t="e">
        <f t="shared" si="87"/>
        <v>#N/A</v>
      </c>
      <c r="F787" t="str" cm="1">
        <f t="array" aca="1" ref="F787" ca="1">IFERROR(IF(B787,INDEX(INDIRECT(E787),ROWS(INDIRECT(E787)),2),""),"")</f>
        <v/>
      </c>
      <c r="G787" t="e">
        <f t="shared" ca="1" si="89"/>
        <v>#N/A</v>
      </c>
      <c r="H787" t="e">
        <f t="shared" ca="1" si="90"/>
        <v>#N/A</v>
      </c>
      <c r="J787">
        <f t="shared" si="88"/>
        <v>784</v>
      </c>
      <c r="K787" t="e" cm="1">
        <f t="array" ref="K787">INDEX(J787:J791,MATCH(1,INDEX((J787:J791&lt;&gt;"")*(J787:J791&lt;&gt;J787),0),0))</f>
        <v>#N/A</v>
      </c>
      <c r="L787" s="1" t="s">
        <v>14</v>
      </c>
      <c r="X787" t="e">
        <v>#N/A</v>
      </c>
    </row>
    <row r="788" spans="1:24" x14ac:dyDescent="0.25">
      <c r="A788">
        <v>12</v>
      </c>
      <c r="B788" t="e">
        <f t="shared" si="84"/>
        <v>#N/A</v>
      </c>
      <c r="C788" t="b">
        <f t="shared" si="85"/>
        <v>0</v>
      </c>
      <c r="D788" t="b">
        <f t="shared" si="86"/>
        <v>0</v>
      </c>
      <c r="E788" t="e">
        <f t="shared" si="87"/>
        <v>#N/A</v>
      </c>
      <c r="F788" t="str" cm="1">
        <f t="array" aca="1" ref="F788" ca="1">IFERROR(IF(B788,INDEX(INDIRECT(E788),ROWS(INDIRECT(E788)),2),""),"")</f>
        <v/>
      </c>
      <c r="G788" t="e">
        <f t="shared" ca="1" si="89"/>
        <v>#N/A</v>
      </c>
      <c r="H788" t="e">
        <f t="shared" ca="1" si="90"/>
        <v>#N/A</v>
      </c>
      <c r="J788">
        <f t="shared" si="88"/>
        <v>784</v>
      </c>
      <c r="K788" t="e" cm="1">
        <f t="array" ref="K788">INDEX(J788:J791,MATCH(1,INDEX((J788:J791&lt;&gt;"")*(J788:J791&lt;&gt;J788),0),0))</f>
        <v>#N/A</v>
      </c>
      <c r="L788" s="1" t="s">
        <v>382</v>
      </c>
    </row>
    <row r="789" spans="1:24" x14ac:dyDescent="0.25">
      <c r="A789">
        <v>12</v>
      </c>
      <c r="B789" t="e">
        <f t="shared" si="84"/>
        <v>#N/A</v>
      </c>
      <c r="C789" t="b">
        <f t="shared" si="85"/>
        <v>0</v>
      </c>
      <c r="D789" t="b">
        <f t="shared" si="86"/>
        <v>0</v>
      </c>
      <c r="E789" t="e">
        <f t="shared" si="87"/>
        <v>#N/A</v>
      </c>
      <c r="F789" t="str" cm="1">
        <f t="array" aca="1" ref="F789" ca="1">IFERROR(IF(B789,INDEX(INDIRECT(E789),ROWS(INDIRECT(E789)),2),""),"")</f>
        <v/>
      </c>
      <c r="G789" t="e">
        <f t="shared" ca="1" si="89"/>
        <v>#N/A</v>
      </c>
      <c r="H789" t="e">
        <f t="shared" ca="1" si="90"/>
        <v>#N/A</v>
      </c>
      <c r="J789">
        <f t="shared" si="88"/>
        <v>784</v>
      </c>
      <c r="K789" t="e" cm="1">
        <f t="array" ref="K789">INDEX(J789:J791,MATCH(1,INDEX((J789:J791&lt;&gt;"")*(J789:J791&lt;&gt;J789),0),0))</f>
        <v>#N/A</v>
      </c>
      <c r="L789" s="1" t="s">
        <v>383</v>
      </c>
    </row>
    <row r="790" spans="1:24" x14ac:dyDescent="0.25">
      <c r="A790">
        <v>12</v>
      </c>
      <c r="B790" t="e">
        <f t="shared" si="84"/>
        <v>#N/A</v>
      </c>
      <c r="C790" t="b">
        <f t="shared" si="85"/>
        <v>0</v>
      </c>
      <c r="D790" t="b">
        <f t="shared" si="86"/>
        <v>0</v>
      </c>
      <c r="E790" t="e">
        <f t="shared" si="87"/>
        <v>#N/A</v>
      </c>
      <c r="F790" t="str" cm="1">
        <f t="array" aca="1" ref="F790" ca="1">IFERROR(IF(B790,INDEX(INDIRECT(E790),ROWS(INDIRECT(E790)),2),""),"")</f>
        <v/>
      </c>
      <c r="G790" t="e">
        <f t="shared" ca="1" si="89"/>
        <v>#N/A</v>
      </c>
      <c r="H790" t="e">
        <f t="shared" ca="1" si="90"/>
        <v>#N/A</v>
      </c>
      <c r="J790">
        <f t="shared" si="88"/>
        <v>784</v>
      </c>
      <c r="K790" t="e" cm="1">
        <f t="array" ref="K790">INDEX(J790:J791,MATCH(1,INDEX((J790:J791&lt;&gt;"")*(J790:J791&lt;&gt;J790),0),0))</f>
        <v>#N/A</v>
      </c>
      <c r="L790" s="1" t="s">
        <v>384</v>
      </c>
    </row>
    <row r="791" spans="1:24" x14ac:dyDescent="0.25">
      <c r="A791">
        <v>12</v>
      </c>
      <c r="B791" t="e">
        <f t="shared" si="84"/>
        <v>#N/A</v>
      </c>
      <c r="C791" t="b">
        <f t="shared" si="85"/>
        <v>0</v>
      </c>
      <c r="D791" t="b">
        <f t="shared" si="86"/>
        <v>0</v>
      </c>
      <c r="E791" t="e">
        <f t="shared" si="87"/>
        <v>#N/A</v>
      </c>
      <c r="F791" t="str" cm="1">
        <f t="array" aca="1" ref="F791" ca="1">IFERROR(IF(B791,INDEX(INDIRECT(E791),ROWS(INDIRECT(E791)),2),""),"")</f>
        <v/>
      </c>
      <c r="G791" t="e">
        <f t="shared" ca="1" si="89"/>
        <v>#N/A</v>
      </c>
      <c r="H791" t="e">
        <f t="shared" ca="1" si="90"/>
        <v>#N/A</v>
      </c>
      <c r="J791">
        <f t="shared" si="88"/>
        <v>784</v>
      </c>
      <c r="K791" t="e" cm="1">
        <f t="array" ref="K791">INDEX(J791:J791,MATCH(1,INDEX((J791:J791&lt;&gt;"")*(J791:J791&lt;&gt;J791),0),0))</f>
        <v>#N/A</v>
      </c>
      <c r="L791" s="1" t="s">
        <v>385</v>
      </c>
      <c r="X791" t="e">
        <v>#N/A</v>
      </c>
    </row>
    <row r="792" spans="1:24" x14ac:dyDescent="0.25">
      <c r="L792" s="1" t="s">
        <v>386</v>
      </c>
    </row>
    <row r="793" spans="1:24" x14ac:dyDescent="0.25">
      <c r="L793" s="1" t="s">
        <v>387</v>
      </c>
    </row>
    <row r="794" spans="1:24" x14ac:dyDescent="0.25">
      <c r="L794" s="1" t="s">
        <v>388</v>
      </c>
    </row>
    <row r="795" spans="1:24" x14ac:dyDescent="0.25">
      <c r="L795" s="1" t="s">
        <v>389</v>
      </c>
    </row>
    <row r="796" spans="1:24" x14ac:dyDescent="0.25">
      <c r="L796" s="1" t="s">
        <v>945</v>
      </c>
    </row>
  </sheetData>
  <autoFilter ref="A1:AW65289" xr:uid="{E56F38A6-4DBF-4F8A-91EF-4B62C69C070C}"/>
  <conditionalFormatting sqref="A1:S791">
    <cfRule type="expression" dxfId="0" priority="2">
      <formula>$B1=TRUE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1CB0D-389C-4CD6-99F5-D941AA3A89D6}">
  <sheetPr codeName="Sheet10"/>
  <dimension ref="A1:BK193"/>
  <sheetViews>
    <sheetView workbookViewId="0">
      <selection activeCell="H1" sqref="H1"/>
    </sheetView>
  </sheetViews>
  <sheetFormatPr defaultRowHeight="15" x14ac:dyDescent="0.25"/>
  <cols>
    <col min="1" max="63" width="9.140625" style="1"/>
  </cols>
  <sheetData>
    <row r="1" spans="1:63" x14ac:dyDescent="0.25">
      <c r="A1" s="1" t="s">
        <v>868</v>
      </c>
      <c r="B1" s="1" t="s">
        <v>869</v>
      </c>
      <c r="C1" s="1" t="s">
        <v>870</v>
      </c>
      <c r="D1" s="1" t="s">
        <v>871</v>
      </c>
      <c r="E1" s="1" t="s">
        <v>872</v>
      </c>
      <c r="F1" s="1" t="s">
        <v>873</v>
      </c>
      <c r="G1" s="1" t="s">
        <v>874</v>
      </c>
      <c r="H1" s="1" t="s">
        <v>875</v>
      </c>
      <c r="I1" s="1" t="s">
        <v>877</v>
      </c>
      <c r="J1" s="1" t="s">
        <v>878</v>
      </c>
      <c r="K1" s="1" t="s">
        <v>879</v>
      </c>
      <c r="L1" s="1" t="s">
        <v>880</v>
      </c>
      <c r="M1" s="1" t="s">
        <v>881</v>
      </c>
      <c r="N1" s="1" t="s">
        <v>882</v>
      </c>
      <c r="O1" s="1" t="s">
        <v>883</v>
      </c>
      <c r="P1" s="1" t="s">
        <v>884</v>
      </c>
      <c r="Q1" s="1" t="s">
        <v>885</v>
      </c>
      <c r="R1" s="1" t="s">
        <v>886</v>
      </c>
      <c r="S1" s="1" t="s">
        <v>887</v>
      </c>
      <c r="T1" s="1" t="s">
        <v>888</v>
      </c>
      <c r="U1" s="1" t="s">
        <v>889</v>
      </c>
      <c r="V1" s="1" t="s">
        <v>890</v>
      </c>
      <c r="W1" s="1" t="s">
        <v>891</v>
      </c>
      <c r="X1" s="1" t="s">
        <v>892</v>
      </c>
      <c r="Y1" s="1" t="s">
        <v>893</v>
      </c>
      <c r="Z1" s="1" t="s">
        <v>2329</v>
      </c>
      <c r="AA1" s="1" t="s">
        <v>2330</v>
      </c>
      <c r="AB1" s="1" t="s">
        <v>2331</v>
      </c>
      <c r="AC1" s="1" t="s">
        <v>2332</v>
      </c>
      <c r="AD1" s="1" t="s">
        <v>2333</v>
      </c>
      <c r="AE1" s="1" t="s">
        <v>2334</v>
      </c>
      <c r="AF1" s="1" t="s">
        <v>2335</v>
      </c>
      <c r="AG1" s="1" t="s">
        <v>2336</v>
      </c>
      <c r="AH1" s="1" t="s">
        <v>2337</v>
      </c>
      <c r="AI1" s="1" t="s">
        <v>2338</v>
      </c>
      <c r="AJ1" s="1" t="s">
        <v>2339</v>
      </c>
      <c r="AK1" s="1" t="s">
        <v>2340</v>
      </c>
      <c r="AL1" s="1" t="s">
        <v>2341</v>
      </c>
      <c r="AM1" s="1" t="s">
        <v>2342</v>
      </c>
      <c r="AN1" s="1" t="s">
        <v>2343</v>
      </c>
      <c r="AO1" s="1" t="s">
        <v>2344</v>
      </c>
      <c r="AP1" s="1" t="s">
        <v>2307</v>
      </c>
      <c r="AQ1" s="1" t="s">
        <v>2308</v>
      </c>
      <c r="AR1" s="1" t="s">
        <v>2309</v>
      </c>
      <c r="AS1" s="1" t="s">
        <v>2310</v>
      </c>
      <c r="AT1" s="1" t="s">
        <v>2311</v>
      </c>
      <c r="AU1" s="1" t="s">
        <v>2312</v>
      </c>
      <c r="AV1" s="1" t="s">
        <v>2313</v>
      </c>
      <c r="AW1" s="1" t="s">
        <v>2314</v>
      </c>
      <c r="AX1" s="1" t="s">
        <v>2315</v>
      </c>
      <c r="AY1" s="1" t="s">
        <v>2316</v>
      </c>
      <c r="AZ1" s="1" t="s">
        <v>2317</v>
      </c>
      <c r="BA1" s="1" t="s">
        <v>2318</v>
      </c>
      <c r="BB1" s="1" t="s">
        <v>2319</v>
      </c>
      <c r="BC1" s="1" t="s">
        <v>2320</v>
      </c>
      <c r="BD1" s="1" t="s">
        <v>2321</v>
      </c>
      <c r="BE1" s="1" t="s">
        <v>2322</v>
      </c>
      <c r="BF1" s="1" t="s">
        <v>2323</v>
      </c>
      <c r="BG1" s="1" t="s">
        <v>2324</v>
      </c>
      <c r="BH1" s="1" t="s">
        <v>2325</v>
      </c>
      <c r="BI1" s="1" t="s">
        <v>2326</v>
      </c>
      <c r="BJ1" s="1" t="s">
        <v>2327</v>
      </c>
      <c r="BK1" s="1" t="s">
        <v>2328</v>
      </c>
    </row>
    <row r="2" spans="1:63" x14ac:dyDescent="0.25">
      <c r="A2" s="1" t="s">
        <v>2484</v>
      </c>
      <c r="B2" s="1" t="s">
        <v>2485</v>
      </c>
      <c r="C2" s="1" t="s">
        <v>2486</v>
      </c>
      <c r="D2" s="1" t="s">
        <v>2487</v>
      </c>
      <c r="F2" s="1" t="s">
        <v>1506</v>
      </c>
      <c r="G2" s="1" t="s">
        <v>2488</v>
      </c>
      <c r="H2" s="1" t="s">
        <v>2489</v>
      </c>
      <c r="I2" s="1" t="s">
        <v>2356</v>
      </c>
      <c r="J2" s="1" t="s">
        <v>2345</v>
      </c>
      <c r="K2" s="1" t="s">
        <v>2490</v>
      </c>
      <c r="L2" s="1" t="s">
        <v>1608</v>
      </c>
      <c r="M2" s="1" t="s">
        <v>1900</v>
      </c>
      <c r="N2" s="1" t="s">
        <v>1041</v>
      </c>
      <c r="O2" s="1" t="s">
        <v>2491</v>
      </c>
      <c r="Q2" s="1" t="s">
        <v>1042</v>
      </c>
      <c r="R2" s="1" t="s">
        <v>1444</v>
      </c>
      <c r="S2" s="1" t="s">
        <v>1444</v>
      </c>
      <c r="T2" s="1" t="s">
        <v>1043</v>
      </c>
      <c r="U2" s="1" t="s">
        <v>2492</v>
      </c>
      <c r="W2" s="1" t="s">
        <v>2493</v>
      </c>
      <c r="AD2" s="1" t="s">
        <v>2494</v>
      </c>
      <c r="AG2" s="1" t="s">
        <v>2495</v>
      </c>
      <c r="AH2" s="1" t="s">
        <v>3084</v>
      </c>
      <c r="AI2" s="1" t="s">
        <v>3085</v>
      </c>
      <c r="AK2" s="1" t="s">
        <v>3086</v>
      </c>
      <c r="AM2" s="1" t="s">
        <v>1453</v>
      </c>
      <c r="AN2" s="1" t="s">
        <v>1046</v>
      </c>
      <c r="AO2" s="1" t="s">
        <v>1047</v>
      </c>
      <c r="AP2" s="1" t="s">
        <v>3087</v>
      </c>
      <c r="AQ2" s="1" t="s">
        <v>1049</v>
      </c>
      <c r="AR2" s="1" t="s">
        <v>1048</v>
      </c>
      <c r="AS2" s="1" t="s">
        <v>1050</v>
      </c>
      <c r="AT2" s="1" t="s">
        <v>1051</v>
      </c>
      <c r="AU2" s="1" t="s">
        <v>1052</v>
      </c>
      <c r="BJ2" s="1" t="s">
        <v>3088</v>
      </c>
    </row>
    <row r="3" spans="1:63" x14ac:dyDescent="0.25">
      <c r="A3" s="1" t="s">
        <v>1035</v>
      </c>
      <c r="B3" s="1" t="s">
        <v>1435</v>
      </c>
      <c r="C3" s="1" t="s">
        <v>1436</v>
      </c>
      <c r="D3" s="1" t="s">
        <v>1437</v>
      </c>
      <c r="E3" s="1" t="s">
        <v>1438</v>
      </c>
      <c r="F3" s="1" t="s">
        <v>1439</v>
      </c>
      <c r="G3" s="1" t="s">
        <v>1036</v>
      </c>
      <c r="H3" s="1" t="s">
        <v>1037</v>
      </c>
      <c r="I3" s="1" t="s">
        <v>1038</v>
      </c>
      <c r="J3" s="1" t="s">
        <v>1039</v>
      </c>
      <c r="K3" s="1" t="s">
        <v>1440</v>
      </c>
      <c r="L3" s="1" t="s">
        <v>1040</v>
      </c>
      <c r="M3" s="1" t="s">
        <v>1441</v>
      </c>
      <c r="N3" s="1" t="s">
        <v>1041</v>
      </c>
      <c r="O3" s="1" t="s">
        <v>1442</v>
      </c>
      <c r="P3" s="1" t="s">
        <v>1443</v>
      </c>
      <c r="Q3" s="1" t="s">
        <v>1042</v>
      </c>
      <c r="R3" s="1" t="s">
        <v>1444</v>
      </c>
      <c r="S3" s="1" t="s">
        <v>1444</v>
      </c>
      <c r="T3" s="1" t="s">
        <v>1043</v>
      </c>
      <c r="U3" s="1" t="s">
        <v>1445</v>
      </c>
      <c r="W3" s="1" t="s">
        <v>1446</v>
      </c>
      <c r="AC3" s="1" t="s">
        <v>1447</v>
      </c>
      <c r="AD3" s="1" t="s">
        <v>1448</v>
      </c>
      <c r="AG3" s="1" t="s">
        <v>1044</v>
      </c>
      <c r="AH3" s="1" t="s">
        <v>1045</v>
      </c>
      <c r="AI3" s="1" t="s">
        <v>1449</v>
      </c>
      <c r="AJ3" s="1" t="s">
        <v>1450</v>
      </c>
      <c r="AK3" s="1" t="s">
        <v>1451</v>
      </c>
      <c r="AL3" s="1" t="s">
        <v>1452</v>
      </c>
      <c r="AM3" s="1" t="s">
        <v>1453</v>
      </c>
      <c r="AN3" s="1" t="s">
        <v>1046</v>
      </c>
      <c r="AO3" s="1" t="s">
        <v>1047</v>
      </c>
      <c r="AP3" s="1" t="s">
        <v>1048</v>
      </c>
      <c r="AQ3" s="1" t="s">
        <v>1049</v>
      </c>
      <c r="AR3" s="1" t="s">
        <v>1048</v>
      </c>
      <c r="AS3" s="1" t="s">
        <v>1050</v>
      </c>
      <c r="AT3" s="1" t="s">
        <v>1051</v>
      </c>
      <c r="AU3" s="1" t="s">
        <v>1052</v>
      </c>
      <c r="AY3" s="1" t="s">
        <v>1053</v>
      </c>
      <c r="AZ3" s="1" t="s">
        <v>1454</v>
      </c>
      <c r="BJ3" s="1" t="s">
        <v>1455</v>
      </c>
    </row>
    <row r="4" spans="1:63" x14ac:dyDescent="0.25">
      <c r="A4" s="1" t="s">
        <v>1054</v>
      </c>
      <c r="B4" s="1" t="s">
        <v>1456</v>
      </c>
      <c r="C4" s="1" t="s">
        <v>1436</v>
      </c>
      <c r="D4" s="1" t="s">
        <v>1457</v>
      </c>
      <c r="E4" s="1" t="s">
        <v>1438</v>
      </c>
      <c r="F4" s="1" t="s">
        <v>1458</v>
      </c>
      <c r="G4" s="1" t="s">
        <v>1055</v>
      </c>
      <c r="H4" s="1" t="s">
        <v>1056</v>
      </c>
      <c r="I4" s="1" t="s">
        <v>1057</v>
      </c>
      <c r="J4" s="1" t="s">
        <v>1058</v>
      </c>
      <c r="K4" s="1" t="s">
        <v>1459</v>
      </c>
      <c r="L4" s="1" t="s">
        <v>1059</v>
      </c>
      <c r="M4" s="1" t="s">
        <v>1460</v>
      </c>
      <c r="N4" s="1" t="s">
        <v>1041</v>
      </c>
      <c r="O4" s="1" t="s">
        <v>1461</v>
      </c>
      <c r="P4" s="1" t="s">
        <v>1462</v>
      </c>
      <c r="Q4" s="1" t="s">
        <v>1042</v>
      </c>
      <c r="R4" s="1" t="s">
        <v>1444</v>
      </c>
      <c r="S4" s="1" t="s">
        <v>1444</v>
      </c>
      <c r="T4" s="1" t="s">
        <v>1463</v>
      </c>
      <c r="U4" s="1" t="s">
        <v>1464</v>
      </c>
      <c r="W4" s="1" t="s">
        <v>1465</v>
      </c>
      <c r="AC4" s="1" t="s">
        <v>1466</v>
      </c>
      <c r="AD4" s="1" t="s">
        <v>1467</v>
      </c>
      <c r="AG4" s="1" t="s">
        <v>1060</v>
      </c>
      <c r="AH4" s="1" t="s">
        <v>1045</v>
      </c>
      <c r="AI4" s="1" t="s">
        <v>1468</v>
      </c>
      <c r="AJ4" s="1" t="s">
        <v>1469</v>
      </c>
      <c r="AK4" s="1" t="s">
        <v>1470</v>
      </c>
      <c r="AL4" s="1" t="s">
        <v>1471</v>
      </c>
      <c r="AM4" s="1" t="s">
        <v>1453</v>
      </c>
      <c r="AN4" s="1" t="s">
        <v>1046</v>
      </c>
      <c r="AO4" s="1" t="s">
        <v>1047</v>
      </c>
      <c r="AP4" s="1" t="s">
        <v>1048</v>
      </c>
      <c r="AQ4" s="1" t="s">
        <v>1049</v>
      </c>
      <c r="AR4" s="1" t="s">
        <v>1048</v>
      </c>
      <c r="AS4" s="1" t="s">
        <v>1050</v>
      </c>
      <c r="AT4" s="1" t="s">
        <v>1051</v>
      </c>
      <c r="AU4" s="1" t="s">
        <v>1052</v>
      </c>
      <c r="BJ4" s="1" t="s">
        <v>1472</v>
      </c>
    </row>
    <row r="5" spans="1:63" x14ac:dyDescent="0.25">
      <c r="A5" s="1" t="s">
        <v>1061</v>
      </c>
      <c r="B5" s="1" t="s">
        <v>1473</v>
      </c>
      <c r="C5" s="1" t="s">
        <v>1474</v>
      </c>
      <c r="D5" s="1" t="s">
        <v>1437</v>
      </c>
      <c r="E5" s="1" t="s">
        <v>1475</v>
      </c>
      <c r="F5" s="1" t="s">
        <v>1439</v>
      </c>
      <c r="G5" s="1" t="s">
        <v>1062</v>
      </c>
      <c r="H5" s="1" t="s">
        <v>1063</v>
      </c>
      <c r="I5" s="1" t="s">
        <v>1064</v>
      </c>
      <c r="J5" s="1" t="s">
        <v>1065</v>
      </c>
      <c r="K5" s="1" t="s">
        <v>1476</v>
      </c>
      <c r="L5" s="1" t="s">
        <v>1458</v>
      </c>
      <c r="M5" s="1" t="s">
        <v>1477</v>
      </c>
      <c r="N5" s="1" t="s">
        <v>1041</v>
      </c>
      <c r="O5" s="1" t="s">
        <v>1478</v>
      </c>
      <c r="P5" s="1" t="s">
        <v>1479</v>
      </c>
      <c r="Q5" s="1" t="s">
        <v>1042</v>
      </c>
      <c r="R5" s="1" t="s">
        <v>1444</v>
      </c>
      <c r="S5" s="1" t="s">
        <v>1444</v>
      </c>
      <c r="T5" s="1" t="s">
        <v>1043</v>
      </c>
      <c r="U5" s="1" t="s">
        <v>1480</v>
      </c>
      <c r="W5" s="1" t="s">
        <v>1481</v>
      </c>
      <c r="AC5" s="1" t="s">
        <v>1482</v>
      </c>
      <c r="AD5" s="1" t="s">
        <v>1483</v>
      </c>
      <c r="AG5" s="1" t="s">
        <v>1066</v>
      </c>
      <c r="AH5" s="1" t="s">
        <v>1067</v>
      </c>
      <c r="AI5" s="1" t="s">
        <v>1484</v>
      </c>
      <c r="AJ5" s="1" t="s">
        <v>1485</v>
      </c>
      <c r="AK5" s="1" t="s">
        <v>1486</v>
      </c>
      <c r="AL5" s="1" t="s">
        <v>1487</v>
      </c>
      <c r="AM5" s="1" t="s">
        <v>1453</v>
      </c>
      <c r="AN5" s="1" t="s">
        <v>1046</v>
      </c>
      <c r="AO5" s="1" t="s">
        <v>1047</v>
      </c>
      <c r="AP5" s="1" t="s">
        <v>1048</v>
      </c>
      <c r="AQ5" s="1" t="s">
        <v>1049</v>
      </c>
      <c r="AR5" s="1" t="s">
        <v>1048</v>
      </c>
      <c r="AS5" s="1" t="s">
        <v>1050</v>
      </c>
      <c r="AT5" s="1" t="s">
        <v>1051</v>
      </c>
      <c r="AU5" s="1" t="s">
        <v>1052</v>
      </c>
      <c r="BJ5" s="1" t="s">
        <v>1488</v>
      </c>
    </row>
    <row r="6" spans="1:63" x14ac:dyDescent="0.25">
      <c r="A6" s="1" t="s">
        <v>2685</v>
      </c>
      <c r="B6" s="1" t="s">
        <v>2656</v>
      </c>
      <c r="C6" s="1" t="s">
        <v>2686</v>
      </c>
      <c r="D6" s="1" t="s">
        <v>2605</v>
      </c>
      <c r="E6" s="1" t="s">
        <v>2412</v>
      </c>
      <c r="F6" s="1" t="s">
        <v>1506</v>
      </c>
      <c r="G6" s="1" t="s">
        <v>2687</v>
      </c>
      <c r="H6" s="1" t="s">
        <v>2688</v>
      </c>
      <c r="I6" s="1" t="s">
        <v>2659</v>
      </c>
      <c r="J6" s="1" t="s">
        <v>1079</v>
      </c>
      <c r="K6" s="1" t="s">
        <v>2689</v>
      </c>
      <c r="L6" s="1" t="s">
        <v>1059</v>
      </c>
      <c r="M6" s="1" t="s">
        <v>2348</v>
      </c>
      <c r="N6" s="1" t="s">
        <v>1041</v>
      </c>
      <c r="O6" s="1" t="s">
        <v>2497</v>
      </c>
      <c r="P6" s="1" t="s">
        <v>2607</v>
      </c>
      <c r="Q6" s="1" t="s">
        <v>1042</v>
      </c>
      <c r="R6" s="1" t="s">
        <v>1444</v>
      </c>
      <c r="S6" s="1" t="s">
        <v>1444</v>
      </c>
      <c r="T6" s="1" t="s">
        <v>1043</v>
      </c>
      <c r="U6" s="1" t="s">
        <v>2690</v>
      </c>
      <c r="W6" s="1" t="s">
        <v>2691</v>
      </c>
      <c r="AC6" s="1" t="s">
        <v>2093</v>
      </c>
      <c r="AD6" s="1" t="s">
        <v>2692</v>
      </c>
      <c r="AG6" s="1" t="s">
        <v>2693</v>
      </c>
      <c r="AH6" s="1" t="s">
        <v>3089</v>
      </c>
      <c r="AI6" s="1" t="s">
        <v>3090</v>
      </c>
      <c r="AJ6" s="1" t="s">
        <v>3091</v>
      </c>
      <c r="AK6" s="1" t="s">
        <v>3092</v>
      </c>
      <c r="AL6" s="1" t="s">
        <v>2098</v>
      </c>
      <c r="AM6" s="1" t="s">
        <v>1453</v>
      </c>
      <c r="AN6" s="1" t="s">
        <v>1046</v>
      </c>
      <c r="AO6" s="1" t="s">
        <v>1047</v>
      </c>
      <c r="AP6" s="1" t="s">
        <v>3093</v>
      </c>
      <c r="AQ6" s="1" t="s">
        <v>1049</v>
      </c>
      <c r="AR6" s="1" t="s">
        <v>1048</v>
      </c>
      <c r="AS6" s="1" t="s">
        <v>1050</v>
      </c>
      <c r="AT6" s="1" t="s">
        <v>1051</v>
      </c>
      <c r="AU6" s="1" t="s">
        <v>1052</v>
      </c>
      <c r="BJ6" s="1" t="s">
        <v>3088</v>
      </c>
    </row>
    <row r="7" spans="1:63" x14ac:dyDescent="0.25">
      <c r="A7" s="1" t="s">
        <v>1068</v>
      </c>
      <c r="B7" s="1" t="s">
        <v>1489</v>
      </c>
      <c r="C7" s="1" t="s">
        <v>1474</v>
      </c>
      <c r="D7" s="1" t="s">
        <v>1437</v>
      </c>
      <c r="E7" s="1" t="s">
        <v>1475</v>
      </c>
      <c r="F7" s="1" t="s">
        <v>1439</v>
      </c>
      <c r="G7" s="1" t="s">
        <v>1069</v>
      </c>
      <c r="H7" s="1" t="s">
        <v>1070</v>
      </c>
      <c r="I7" s="1" t="s">
        <v>1071</v>
      </c>
      <c r="J7" s="1" t="s">
        <v>1072</v>
      </c>
      <c r="K7" s="1" t="s">
        <v>1490</v>
      </c>
      <c r="L7" s="1" t="s">
        <v>1040</v>
      </c>
      <c r="M7" s="1" t="s">
        <v>1458</v>
      </c>
      <c r="N7" s="1" t="s">
        <v>1041</v>
      </c>
      <c r="O7" s="1" t="s">
        <v>1491</v>
      </c>
      <c r="P7" s="1" t="s">
        <v>1492</v>
      </c>
      <c r="Q7" s="1" t="s">
        <v>1042</v>
      </c>
      <c r="R7" s="1" t="s">
        <v>1444</v>
      </c>
      <c r="S7" s="1" t="s">
        <v>1444</v>
      </c>
      <c r="T7" s="1" t="s">
        <v>1043</v>
      </c>
      <c r="U7" s="1" t="s">
        <v>1493</v>
      </c>
      <c r="W7" s="1" t="s">
        <v>1494</v>
      </c>
      <c r="AC7" s="1" t="s">
        <v>1495</v>
      </c>
      <c r="AD7" s="1" t="s">
        <v>1496</v>
      </c>
      <c r="AG7" s="1" t="s">
        <v>1073</v>
      </c>
      <c r="AH7" s="1" t="s">
        <v>1067</v>
      </c>
      <c r="AI7" s="1" t="s">
        <v>1497</v>
      </c>
      <c r="AJ7" s="1" t="s">
        <v>1498</v>
      </c>
      <c r="AK7" s="1" t="s">
        <v>1499</v>
      </c>
      <c r="AL7" s="1" t="s">
        <v>1500</v>
      </c>
      <c r="AM7" s="1" t="s">
        <v>1453</v>
      </c>
      <c r="AN7" s="1" t="s">
        <v>1046</v>
      </c>
      <c r="AO7" s="1" t="s">
        <v>1047</v>
      </c>
      <c r="AP7" s="1" t="s">
        <v>1048</v>
      </c>
      <c r="AQ7" s="1" t="s">
        <v>1049</v>
      </c>
      <c r="AR7" s="1" t="s">
        <v>1048</v>
      </c>
      <c r="AS7" s="1" t="s">
        <v>1050</v>
      </c>
      <c r="AT7" s="1" t="s">
        <v>1051</v>
      </c>
      <c r="AU7" s="1" t="s">
        <v>1052</v>
      </c>
      <c r="AY7" s="1" t="s">
        <v>1074</v>
      </c>
      <c r="AZ7" s="1" t="s">
        <v>1454</v>
      </c>
      <c r="BJ7" s="1" t="s">
        <v>1501</v>
      </c>
    </row>
    <row r="8" spans="1:63" x14ac:dyDescent="0.25">
      <c r="A8" s="1" t="s">
        <v>2717</v>
      </c>
      <c r="B8" s="1" t="s">
        <v>2417</v>
      </c>
      <c r="C8" s="1" t="s">
        <v>2718</v>
      </c>
      <c r="D8" s="1" t="s">
        <v>2621</v>
      </c>
      <c r="E8" s="1" t="s">
        <v>2475</v>
      </c>
      <c r="F8" s="1" t="s">
        <v>1506</v>
      </c>
      <c r="G8" s="1" t="s">
        <v>2713</v>
      </c>
      <c r="H8" s="1" t="s">
        <v>2883</v>
      </c>
      <c r="I8" s="1" t="s">
        <v>2359</v>
      </c>
      <c r="J8" s="1" t="s">
        <v>1128</v>
      </c>
      <c r="K8" s="1" t="s">
        <v>2884</v>
      </c>
      <c r="L8" s="1" t="s">
        <v>1458</v>
      </c>
      <c r="M8" s="1" t="s">
        <v>1506</v>
      </c>
      <c r="N8" s="1" t="s">
        <v>1041</v>
      </c>
      <c r="O8" s="1" t="s">
        <v>3073</v>
      </c>
      <c r="P8" s="1" t="s">
        <v>3073</v>
      </c>
      <c r="Q8" s="1" t="s">
        <v>1042</v>
      </c>
      <c r="R8" s="1" t="s">
        <v>1444</v>
      </c>
      <c r="S8" s="1" t="s">
        <v>1444</v>
      </c>
      <c r="T8" s="1" t="s">
        <v>1043</v>
      </c>
      <c r="U8" s="1" t="s">
        <v>2719</v>
      </c>
      <c r="W8" s="1" t="s">
        <v>2720</v>
      </c>
      <c r="AC8" s="1" t="s">
        <v>1860</v>
      </c>
      <c r="AD8" s="1" t="s">
        <v>2721</v>
      </c>
      <c r="AG8" s="1" t="s">
        <v>2722</v>
      </c>
      <c r="AH8" s="1" t="s">
        <v>3094</v>
      </c>
      <c r="AI8" s="1" t="s">
        <v>3095</v>
      </c>
      <c r="AJ8" s="1" t="s">
        <v>3095</v>
      </c>
      <c r="AK8" s="1" t="s">
        <v>3096</v>
      </c>
      <c r="AL8" s="1" t="s">
        <v>1865</v>
      </c>
      <c r="AM8" s="1" t="s">
        <v>1453</v>
      </c>
      <c r="AN8" s="1" t="s">
        <v>1046</v>
      </c>
      <c r="AO8" s="1" t="s">
        <v>1047</v>
      </c>
      <c r="AP8" s="1" t="s">
        <v>3097</v>
      </c>
      <c r="AQ8" s="1" t="s">
        <v>1049</v>
      </c>
      <c r="AR8" s="1" t="s">
        <v>1048</v>
      </c>
      <c r="AS8" s="1" t="s">
        <v>1050</v>
      </c>
      <c r="AT8" s="1" t="s">
        <v>1051</v>
      </c>
      <c r="AU8" s="1" t="s">
        <v>1052</v>
      </c>
      <c r="BJ8" s="1" t="s">
        <v>3088</v>
      </c>
    </row>
    <row r="9" spans="1:63" x14ac:dyDescent="0.25">
      <c r="A9" s="1" t="s">
        <v>2723</v>
      </c>
      <c r="B9" s="1" t="s">
        <v>2647</v>
      </c>
      <c r="C9" s="1" t="s">
        <v>2718</v>
      </c>
      <c r="D9" s="1" t="s">
        <v>2621</v>
      </c>
      <c r="E9" s="1" t="s">
        <v>2375</v>
      </c>
      <c r="F9" s="1" t="s">
        <v>1439</v>
      </c>
      <c r="G9" s="1" t="s">
        <v>2724</v>
      </c>
      <c r="H9" s="1" t="s">
        <v>2725</v>
      </c>
      <c r="I9" s="1" t="s">
        <v>1351</v>
      </c>
      <c r="J9" s="1" t="s">
        <v>2545</v>
      </c>
      <c r="K9" s="1" t="s">
        <v>2726</v>
      </c>
      <c r="L9" s="1" t="s">
        <v>1458</v>
      </c>
      <c r="M9" s="1" t="s">
        <v>1458</v>
      </c>
      <c r="N9" s="1" t="s">
        <v>1041</v>
      </c>
      <c r="O9" s="1" t="s">
        <v>3008</v>
      </c>
      <c r="P9" s="1" t="s">
        <v>2727</v>
      </c>
      <c r="Q9" s="1" t="s">
        <v>1042</v>
      </c>
      <c r="R9" s="1" t="s">
        <v>1444</v>
      </c>
      <c r="S9" s="1" t="s">
        <v>1444</v>
      </c>
      <c r="T9" s="1" t="s">
        <v>1043</v>
      </c>
      <c r="U9" s="1" t="s">
        <v>2728</v>
      </c>
      <c r="W9" s="1" t="s">
        <v>2705</v>
      </c>
      <c r="AC9" s="1" t="s">
        <v>1697</v>
      </c>
      <c r="AD9" s="1" t="s">
        <v>2729</v>
      </c>
      <c r="AG9" s="1" t="s">
        <v>2730</v>
      </c>
      <c r="AH9" s="1" t="s">
        <v>3094</v>
      </c>
      <c r="AI9" s="1" t="s">
        <v>3098</v>
      </c>
      <c r="AJ9" s="1" t="s">
        <v>3099</v>
      </c>
      <c r="AK9" s="1" t="s">
        <v>3100</v>
      </c>
      <c r="AL9" s="1" t="s">
        <v>1701</v>
      </c>
      <c r="AM9" s="1" t="s">
        <v>1453</v>
      </c>
      <c r="AN9" s="1" t="s">
        <v>1046</v>
      </c>
      <c r="AO9" s="1" t="s">
        <v>1047</v>
      </c>
      <c r="AP9" s="1" t="s">
        <v>3097</v>
      </c>
      <c r="AQ9" s="1" t="s">
        <v>1049</v>
      </c>
      <c r="AR9" s="1" t="s">
        <v>1048</v>
      </c>
      <c r="AS9" s="1" t="s">
        <v>1050</v>
      </c>
      <c r="AT9" s="1" t="s">
        <v>1051</v>
      </c>
      <c r="AU9" s="1" t="s">
        <v>1052</v>
      </c>
      <c r="BJ9" s="1" t="s">
        <v>3088</v>
      </c>
    </row>
    <row r="10" spans="1:63" x14ac:dyDescent="0.25">
      <c r="A10" s="1" t="s">
        <v>2732</v>
      </c>
      <c r="B10" s="1" t="s">
        <v>2444</v>
      </c>
      <c r="C10" s="1" t="s">
        <v>2718</v>
      </c>
      <c r="D10" s="1" t="s">
        <v>2733</v>
      </c>
      <c r="E10" s="1" t="s">
        <v>3101</v>
      </c>
      <c r="F10" s="1" t="s">
        <v>1506</v>
      </c>
      <c r="G10" s="1" t="s">
        <v>2734</v>
      </c>
      <c r="H10" s="1" t="s">
        <v>2735</v>
      </c>
      <c r="I10" s="1" t="s">
        <v>1253</v>
      </c>
      <c r="J10" s="1" t="s">
        <v>1150</v>
      </c>
      <c r="K10" s="1" t="s">
        <v>2736</v>
      </c>
      <c r="L10" s="1" t="s">
        <v>1059</v>
      </c>
      <c r="M10" s="1" t="s">
        <v>1889</v>
      </c>
      <c r="N10" s="1" t="s">
        <v>1041</v>
      </c>
      <c r="O10" s="1" t="s">
        <v>2421</v>
      </c>
      <c r="P10" s="1" t="s">
        <v>2666</v>
      </c>
      <c r="Q10" s="1" t="s">
        <v>1042</v>
      </c>
      <c r="R10" s="1" t="s">
        <v>1444</v>
      </c>
      <c r="S10" s="1" t="s">
        <v>1444</v>
      </c>
      <c r="T10" s="1" t="s">
        <v>1043</v>
      </c>
      <c r="U10" s="1" t="s">
        <v>2737</v>
      </c>
      <c r="W10" s="1" t="s">
        <v>2633</v>
      </c>
      <c r="AC10" s="1" t="s">
        <v>2129</v>
      </c>
      <c r="AD10" s="1" t="s">
        <v>2738</v>
      </c>
      <c r="AG10" s="1" t="s">
        <v>2739</v>
      </c>
      <c r="AH10" s="1" t="s">
        <v>3094</v>
      </c>
      <c r="AI10" s="1" t="s">
        <v>3102</v>
      </c>
      <c r="AJ10" s="1" t="s">
        <v>3103</v>
      </c>
      <c r="AK10" s="1" t="s">
        <v>3104</v>
      </c>
      <c r="AL10" s="1" t="s">
        <v>2134</v>
      </c>
      <c r="AM10" s="1" t="s">
        <v>1453</v>
      </c>
      <c r="AN10" s="1" t="s">
        <v>1046</v>
      </c>
      <c r="AO10" s="1" t="s">
        <v>1047</v>
      </c>
      <c r="AP10" s="1" t="s">
        <v>3097</v>
      </c>
      <c r="AQ10" s="1" t="s">
        <v>1049</v>
      </c>
      <c r="AR10" s="1" t="s">
        <v>1048</v>
      </c>
      <c r="AS10" s="1" t="s">
        <v>1050</v>
      </c>
      <c r="AT10" s="1" t="s">
        <v>1051</v>
      </c>
      <c r="AU10" s="1" t="s">
        <v>1052</v>
      </c>
      <c r="BJ10" s="1" t="s">
        <v>3088</v>
      </c>
    </row>
    <row r="11" spans="1:63" x14ac:dyDescent="0.25">
      <c r="A11" s="1" t="s">
        <v>2744</v>
      </c>
      <c r="B11" s="1" t="s">
        <v>1937</v>
      </c>
      <c r="C11" s="1" t="s">
        <v>2486</v>
      </c>
      <c r="D11" s="1" t="s">
        <v>2487</v>
      </c>
      <c r="E11" s="1" t="s">
        <v>2500</v>
      </c>
      <c r="F11" s="1" t="s">
        <v>1439</v>
      </c>
      <c r="G11" s="1" t="s">
        <v>2745</v>
      </c>
      <c r="H11" s="1" t="s">
        <v>2746</v>
      </c>
      <c r="I11" s="1" t="s">
        <v>1120</v>
      </c>
      <c r="J11" s="1" t="s">
        <v>1121</v>
      </c>
      <c r="K11" s="1" t="s">
        <v>2747</v>
      </c>
      <c r="L11" s="1" t="s">
        <v>1610</v>
      </c>
      <c r="M11" s="1" t="s">
        <v>1562</v>
      </c>
      <c r="N11" s="1" t="s">
        <v>1041</v>
      </c>
      <c r="O11" s="1" t="s">
        <v>3036</v>
      </c>
      <c r="P11" s="1" t="s">
        <v>2676</v>
      </c>
      <c r="Q11" s="1" t="s">
        <v>1042</v>
      </c>
      <c r="R11" s="1" t="s">
        <v>1444</v>
      </c>
      <c r="S11" s="1" t="s">
        <v>1444</v>
      </c>
      <c r="T11" s="1" t="s">
        <v>1043</v>
      </c>
      <c r="U11" s="1" t="s">
        <v>2748</v>
      </c>
      <c r="W11" s="1" t="s">
        <v>2749</v>
      </c>
      <c r="AC11" s="1" t="s">
        <v>1860</v>
      </c>
      <c r="AD11" s="1" t="s">
        <v>2750</v>
      </c>
      <c r="AG11" s="1" t="s">
        <v>2751</v>
      </c>
      <c r="AH11" s="1" t="s">
        <v>3084</v>
      </c>
      <c r="AI11" s="1" t="s">
        <v>3105</v>
      </c>
      <c r="AJ11" s="1" t="s">
        <v>3106</v>
      </c>
      <c r="AK11" s="1" t="s">
        <v>3107</v>
      </c>
      <c r="AL11" s="1" t="s">
        <v>1865</v>
      </c>
      <c r="AM11" s="1" t="s">
        <v>1453</v>
      </c>
      <c r="AN11" s="1" t="s">
        <v>1046</v>
      </c>
      <c r="AO11" s="1" t="s">
        <v>1047</v>
      </c>
      <c r="AP11" s="1" t="s">
        <v>3087</v>
      </c>
      <c r="AQ11" s="1" t="s">
        <v>1049</v>
      </c>
      <c r="AR11" s="1" t="s">
        <v>1048</v>
      </c>
      <c r="AS11" s="1" t="s">
        <v>1050</v>
      </c>
      <c r="AT11" s="1" t="s">
        <v>1051</v>
      </c>
      <c r="AU11" s="1" t="s">
        <v>1052</v>
      </c>
      <c r="BJ11" s="1" t="s">
        <v>3088</v>
      </c>
    </row>
    <row r="12" spans="1:63" x14ac:dyDescent="0.25">
      <c r="A12" s="1" t="s">
        <v>2755</v>
      </c>
      <c r="B12" s="1" t="s">
        <v>2609</v>
      </c>
      <c r="C12" s="1" t="s">
        <v>2486</v>
      </c>
      <c r="D12" s="1" t="s">
        <v>2621</v>
      </c>
      <c r="E12" s="1" t="s">
        <v>2500</v>
      </c>
      <c r="F12" s="1" t="s">
        <v>1439</v>
      </c>
      <c r="G12" s="1" t="s">
        <v>2756</v>
      </c>
      <c r="H12" s="1" t="s">
        <v>2757</v>
      </c>
      <c r="I12" s="1" t="s">
        <v>1096</v>
      </c>
      <c r="J12" s="1" t="s">
        <v>1097</v>
      </c>
      <c r="K12" s="1" t="s">
        <v>2758</v>
      </c>
      <c r="L12" s="1" t="s">
        <v>1439</v>
      </c>
      <c r="M12" s="1" t="s">
        <v>1547</v>
      </c>
      <c r="N12" s="1" t="s">
        <v>1041</v>
      </c>
      <c r="O12" s="1" t="s">
        <v>3062</v>
      </c>
      <c r="P12" s="1" t="s">
        <v>2759</v>
      </c>
      <c r="Q12" s="1" t="s">
        <v>1042</v>
      </c>
      <c r="R12" s="1" t="s">
        <v>1444</v>
      </c>
      <c r="S12" s="1" t="s">
        <v>1444</v>
      </c>
      <c r="T12" s="1" t="s">
        <v>1043</v>
      </c>
      <c r="U12" s="1" t="s">
        <v>2760</v>
      </c>
      <c r="W12" s="1" t="s">
        <v>2576</v>
      </c>
      <c r="AC12" s="1" t="s">
        <v>1860</v>
      </c>
      <c r="AD12" s="1" t="s">
        <v>2761</v>
      </c>
      <c r="AG12" s="1" t="s">
        <v>2762</v>
      </c>
      <c r="AH12" s="1" t="s">
        <v>3084</v>
      </c>
      <c r="AI12" s="1" t="s">
        <v>3108</v>
      </c>
      <c r="AJ12" s="1" t="s">
        <v>3109</v>
      </c>
      <c r="AK12" s="1" t="s">
        <v>3110</v>
      </c>
      <c r="AL12" s="1" t="s">
        <v>1865</v>
      </c>
      <c r="AM12" s="1" t="s">
        <v>1453</v>
      </c>
      <c r="AN12" s="1" t="s">
        <v>1046</v>
      </c>
      <c r="AO12" s="1" t="s">
        <v>1047</v>
      </c>
      <c r="AP12" s="1" t="s">
        <v>3087</v>
      </c>
      <c r="AQ12" s="1" t="s">
        <v>1049</v>
      </c>
      <c r="AR12" s="1" t="s">
        <v>1048</v>
      </c>
      <c r="AS12" s="1" t="s">
        <v>1050</v>
      </c>
      <c r="AT12" s="1" t="s">
        <v>1051</v>
      </c>
      <c r="AU12" s="1" t="s">
        <v>1052</v>
      </c>
      <c r="BJ12" s="1" t="s">
        <v>3088</v>
      </c>
    </row>
    <row r="13" spans="1:63" x14ac:dyDescent="0.25">
      <c r="A13" s="1" t="s">
        <v>2765</v>
      </c>
      <c r="B13" s="1" t="s">
        <v>2437</v>
      </c>
      <c r="C13" s="1" t="s">
        <v>2486</v>
      </c>
      <c r="D13" s="1" t="s">
        <v>1572</v>
      </c>
      <c r="F13" s="1" t="s">
        <v>1439</v>
      </c>
      <c r="G13" s="1" t="s">
        <v>2766</v>
      </c>
      <c r="H13" s="1" t="s">
        <v>2358</v>
      </c>
      <c r="I13" s="1" t="s">
        <v>2359</v>
      </c>
      <c r="J13" s="1" t="s">
        <v>1128</v>
      </c>
      <c r="K13" s="1" t="s">
        <v>2360</v>
      </c>
      <c r="L13" s="1" t="s">
        <v>1458</v>
      </c>
      <c r="M13" s="1" t="s">
        <v>1506</v>
      </c>
      <c r="N13" s="1" t="s">
        <v>1041</v>
      </c>
      <c r="O13" s="1" t="s">
        <v>2502</v>
      </c>
      <c r="P13" s="1" t="s">
        <v>2502</v>
      </c>
      <c r="Q13" s="1" t="s">
        <v>1042</v>
      </c>
      <c r="R13" s="1" t="s">
        <v>1444</v>
      </c>
      <c r="S13" s="1" t="s">
        <v>1444</v>
      </c>
      <c r="T13" s="1" t="s">
        <v>1043</v>
      </c>
      <c r="U13" s="1" t="s">
        <v>2767</v>
      </c>
      <c r="W13" s="1" t="s">
        <v>2683</v>
      </c>
      <c r="AC13" s="1" t="s">
        <v>1537</v>
      </c>
      <c r="AD13" s="1" t="s">
        <v>2768</v>
      </c>
      <c r="AG13" s="1" t="s">
        <v>2769</v>
      </c>
      <c r="AH13" s="1" t="s">
        <v>3084</v>
      </c>
      <c r="AI13" s="1" t="s">
        <v>3111</v>
      </c>
      <c r="AJ13" s="1" t="s">
        <v>3111</v>
      </c>
      <c r="AK13" s="1" t="s">
        <v>3112</v>
      </c>
      <c r="AL13" s="1" t="s">
        <v>1542</v>
      </c>
      <c r="AM13" s="1" t="s">
        <v>1453</v>
      </c>
      <c r="AN13" s="1" t="s">
        <v>1046</v>
      </c>
      <c r="AO13" s="1" t="s">
        <v>1047</v>
      </c>
      <c r="AP13" s="1" t="s">
        <v>3087</v>
      </c>
      <c r="AQ13" s="1" t="s">
        <v>1049</v>
      </c>
      <c r="AR13" s="1" t="s">
        <v>1048</v>
      </c>
      <c r="AS13" s="1" t="s">
        <v>1050</v>
      </c>
      <c r="AT13" s="1" t="s">
        <v>1051</v>
      </c>
      <c r="AU13" s="1" t="s">
        <v>1052</v>
      </c>
      <c r="AY13" s="1" t="s">
        <v>3113</v>
      </c>
      <c r="AZ13" s="1" t="s">
        <v>1454</v>
      </c>
      <c r="BJ13" s="1" t="s">
        <v>3088</v>
      </c>
    </row>
    <row r="14" spans="1:63" x14ac:dyDescent="0.25">
      <c r="A14" s="1" t="s">
        <v>2775</v>
      </c>
      <c r="B14" s="1" t="s">
        <v>2776</v>
      </c>
      <c r="C14" s="1" t="s">
        <v>2718</v>
      </c>
      <c r="D14" s="1" t="s">
        <v>2462</v>
      </c>
      <c r="F14" s="1" t="s">
        <v>1439</v>
      </c>
      <c r="G14" s="1" t="s">
        <v>2825</v>
      </c>
      <c r="H14" s="1" t="s">
        <v>2826</v>
      </c>
      <c r="I14" s="1" t="s">
        <v>2399</v>
      </c>
      <c r="J14" s="1" t="s">
        <v>1184</v>
      </c>
      <c r="K14" s="1" t="s">
        <v>2827</v>
      </c>
      <c r="L14" s="1" t="s">
        <v>1608</v>
      </c>
      <c r="M14" s="1" t="s">
        <v>1937</v>
      </c>
      <c r="N14" s="1" t="s">
        <v>1041</v>
      </c>
      <c r="O14" s="1" t="s">
        <v>3022</v>
      </c>
      <c r="P14" s="1" t="s">
        <v>3022</v>
      </c>
      <c r="Q14" s="1" t="s">
        <v>1042</v>
      </c>
      <c r="R14" s="1" t="s">
        <v>1444</v>
      </c>
      <c r="S14" s="1" t="s">
        <v>1444</v>
      </c>
      <c r="T14" s="1" t="s">
        <v>1043</v>
      </c>
      <c r="U14" s="1" t="s">
        <v>2777</v>
      </c>
      <c r="W14" s="1" t="s">
        <v>2778</v>
      </c>
      <c r="AC14" s="1" t="s">
        <v>1579</v>
      </c>
      <c r="AD14" s="1" t="s">
        <v>2779</v>
      </c>
      <c r="AG14" s="1" t="s">
        <v>2780</v>
      </c>
      <c r="AH14" s="1" t="s">
        <v>3094</v>
      </c>
      <c r="AI14" s="1" t="s">
        <v>3114</v>
      </c>
      <c r="AJ14" s="1" t="s">
        <v>3114</v>
      </c>
      <c r="AK14" s="1" t="s">
        <v>3115</v>
      </c>
      <c r="AL14" s="1" t="s">
        <v>1584</v>
      </c>
      <c r="AM14" s="1" t="s">
        <v>1453</v>
      </c>
      <c r="AN14" s="1" t="s">
        <v>1046</v>
      </c>
      <c r="AO14" s="1" t="s">
        <v>1047</v>
      </c>
      <c r="AP14" s="1" t="s">
        <v>3097</v>
      </c>
      <c r="AQ14" s="1" t="s">
        <v>1049</v>
      </c>
      <c r="AR14" s="1" t="s">
        <v>1048</v>
      </c>
      <c r="AS14" s="1" t="s">
        <v>1050</v>
      </c>
      <c r="AT14" s="1" t="s">
        <v>1051</v>
      </c>
      <c r="AU14" s="1" t="s">
        <v>1052</v>
      </c>
      <c r="BJ14" s="1" t="s">
        <v>3088</v>
      </c>
    </row>
    <row r="15" spans="1:63" x14ac:dyDescent="0.25">
      <c r="A15" s="1" t="s">
        <v>1075</v>
      </c>
      <c r="B15" s="1" t="s">
        <v>1502</v>
      </c>
      <c r="C15" s="1" t="s">
        <v>1503</v>
      </c>
      <c r="D15" s="1" t="s">
        <v>1457</v>
      </c>
      <c r="E15" s="1" t="s">
        <v>1504</v>
      </c>
      <c r="F15" s="1" t="s">
        <v>1439</v>
      </c>
      <c r="G15" s="1" t="s">
        <v>1076</v>
      </c>
      <c r="H15" s="1" t="s">
        <v>1077</v>
      </c>
      <c r="I15" s="1" t="s">
        <v>1078</v>
      </c>
      <c r="J15" s="1" t="s">
        <v>1079</v>
      </c>
      <c r="K15" s="1" t="s">
        <v>1505</v>
      </c>
      <c r="L15" s="1" t="s">
        <v>1059</v>
      </c>
      <c r="M15" s="1" t="s">
        <v>1506</v>
      </c>
      <c r="N15" s="1" t="s">
        <v>1041</v>
      </c>
      <c r="O15" s="1" t="s">
        <v>1507</v>
      </c>
      <c r="P15" s="1" t="s">
        <v>1507</v>
      </c>
      <c r="Q15" s="1" t="s">
        <v>1042</v>
      </c>
      <c r="R15" s="1" t="s">
        <v>1444</v>
      </c>
      <c r="S15" s="1" t="s">
        <v>1444</v>
      </c>
      <c r="T15" s="1" t="s">
        <v>1043</v>
      </c>
      <c r="U15" s="1" t="s">
        <v>1508</v>
      </c>
      <c r="W15" s="1" t="s">
        <v>1509</v>
      </c>
      <c r="AC15" s="1" t="s">
        <v>1510</v>
      </c>
      <c r="AD15" s="1" t="s">
        <v>1511</v>
      </c>
      <c r="AG15" s="1" t="s">
        <v>1080</v>
      </c>
      <c r="AH15" s="1" t="s">
        <v>1081</v>
      </c>
      <c r="AI15" s="1" t="s">
        <v>1512</v>
      </c>
      <c r="AJ15" s="1" t="s">
        <v>1512</v>
      </c>
      <c r="AK15" s="1" t="s">
        <v>1513</v>
      </c>
      <c r="AL15" s="1" t="s">
        <v>1514</v>
      </c>
      <c r="AM15" s="1" t="s">
        <v>1453</v>
      </c>
      <c r="AN15" s="1" t="s">
        <v>1046</v>
      </c>
      <c r="AO15" s="1" t="s">
        <v>1047</v>
      </c>
      <c r="AP15" s="1" t="s">
        <v>1048</v>
      </c>
      <c r="AQ15" s="1" t="s">
        <v>1049</v>
      </c>
      <c r="AR15" s="1" t="s">
        <v>1048</v>
      </c>
      <c r="AS15" s="1" t="s">
        <v>1050</v>
      </c>
      <c r="AT15" s="1" t="s">
        <v>1051</v>
      </c>
      <c r="AU15" s="1" t="s">
        <v>1052</v>
      </c>
      <c r="BJ15" s="1" t="s">
        <v>1515</v>
      </c>
    </row>
    <row r="16" spans="1:63" x14ac:dyDescent="0.25">
      <c r="A16" s="1" t="s">
        <v>1082</v>
      </c>
      <c r="B16" s="1" t="s">
        <v>1516</v>
      </c>
      <c r="C16" s="1" t="s">
        <v>1503</v>
      </c>
      <c r="D16" s="1" t="s">
        <v>1457</v>
      </c>
      <c r="E16" s="1" t="s">
        <v>1517</v>
      </c>
      <c r="F16" s="1" t="s">
        <v>1439</v>
      </c>
      <c r="G16" s="1" t="s">
        <v>1083</v>
      </c>
      <c r="H16" s="1" t="s">
        <v>1084</v>
      </c>
      <c r="I16" s="1" t="s">
        <v>1085</v>
      </c>
      <c r="J16" s="1" t="s">
        <v>1086</v>
      </c>
      <c r="K16" s="1" t="s">
        <v>1518</v>
      </c>
      <c r="L16" s="1" t="s">
        <v>1439</v>
      </c>
      <c r="M16" s="1" t="s">
        <v>1519</v>
      </c>
      <c r="N16" s="1" t="s">
        <v>1087</v>
      </c>
      <c r="O16" s="1" t="s">
        <v>1520</v>
      </c>
      <c r="P16" s="1" t="s">
        <v>1521</v>
      </c>
      <c r="Q16" s="1" t="s">
        <v>1042</v>
      </c>
      <c r="R16" s="1" t="s">
        <v>1444</v>
      </c>
      <c r="S16" s="1" t="s">
        <v>1444</v>
      </c>
      <c r="T16" s="1" t="s">
        <v>1043</v>
      </c>
      <c r="U16" s="1" t="s">
        <v>1522</v>
      </c>
      <c r="W16" s="1" t="s">
        <v>1523</v>
      </c>
      <c r="AC16" s="1" t="s">
        <v>1524</v>
      </c>
      <c r="AD16" s="1" t="s">
        <v>1525</v>
      </c>
      <c r="AG16" s="1" t="s">
        <v>1088</v>
      </c>
      <c r="AH16" s="1" t="s">
        <v>1081</v>
      </c>
      <c r="AI16" s="1" t="s">
        <v>1526</v>
      </c>
      <c r="AJ16" s="1" t="s">
        <v>1527</v>
      </c>
      <c r="AK16" s="1" t="s">
        <v>1528</v>
      </c>
      <c r="AL16" s="1" t="s">
        <v>1529</v>
      </c>
      <c r="AM16" s="1" t="s">
        <v>1453</v>
      </c>
      <c r="AN16" s="1" t="s">
        <v>1046</v>
      </c>
      <c r="AO16" s="1" t="s">
        <v>1047</v>
      </c>
      <c r="AP16" s="1" t="s">
        <v>1048</v>
      </c>
      <c r="AQ16" s="1" t="s">
        <v>1049</v>
      </c>
      <c r="AR16" s="1" t="s">
        <v>1048</v>
      </c>
      <c r="AS16" s="1" t="s">
        <v>1050</v>
      </c>
      <c r="AT16" s="1" t="s">
        <v>1051</v>
      </c>
      <c r="AU16" s="1" t="s">
        <v>1052</v>
      </c>
      <c r="AY16" s="1" t="s">
        <v>1083</v>
      </c>
      <c r="AZ16" s="1" t="s">
        <v>1454</v>
      </c>
      <c r="BJ16" s="1" t="s">
        <v>1530</v>
      </c>
    </row>
    <row r="17" spans="1:62" x14ac:dyDescent="0.25">
      <c r="A17" s="1" t="s">
        <v>2814</v>
      </c>
      <c r="B17" s="1" t="s">
        <v>2554</v>
      </c>
      <c r="C17" s="1" t="s">
        <v>2486</v>
      </c>
      <c r="D17" s="1" t="s">
        <v>2709</v>
      </c>
      <c r="E17" s="1" t="s">
        <v>2500</v>
      </c>
      <c r="F17" s="1" t="s">
        <v>1506</v>
      </c>
      <c r="G17" s="1" t="s">
        <v>2815</v>
      </c>
      <c r="H17" s="1" t="s">
        <v>2816</v>
      </c>
      <c r="I17" s="1" t="s">
        <v>2520</v>
      </c>
      <c r="J17" s="1" t="s">
        <v>1377</v>
      </c>
      <c r="K17" s="1" t="s">
        <v>2817</v>
      </c>
      <c r="L17" s="1" t="s">
        <v>1040</v>
      </c>
      <c r="M17" s="1" t="s">
        <v>2306</v>
      </c>
      <c r="N17" s="1" t="s">
        <v>1041</v>
      </c>
      <c r="O17" s="1" t="s">
        <v>2431</v>
      </c>
      <c r="P17" s="1" t="s">
        <v>2431</v>
      </c>
      <c r="Q17" s="1" t="s">
        <v>1042</v>
      </c>
      <c r="R17" s="1" t="s">
        <v>1444</v>
      </c>
      <c r="S17" s="1" t="s">
        <v>1444</v>
      </c>
      <c r="T17" s="1" t="s">
        <v>1043</v>
      </c>
      <c r="U17" s="1" t="s">
        <v>2818</v>
      </c>
      <c r="W17" s="1" t="s">
        <v>2625</v>
      </c>
      <c r="AC17" s="1" t="s">
        <v>1894</v>
      </c>
      <c r="AD17" s="1" t="s">
        <v>2819</v>
      </c>
      <c r="AG17" s="1" t="s">
        <v>2820</v>
      </c>
      <c r="AH17" s="1" t="s">
        <v>3084</v>
      </c>
      <c r="AI17" s="1" t="s">
        <v>3116</v>
      </c>
      <c r="AJ17" s="1" t="s">
        <v>3116</v>
      </c>
      <c r="AK17" s="1" t="s">
        <v>3117</v>
      </c>
      <c r="AL17" s="1" t="s">
        <v>1899</v>
      </c>
      <c r="AM17" s="1" t="s">
        <v>1453</v>
      </c>
      <c r="AN17" s="1" t="s">
        <v>1046</v>
      </c>
      <c r="AO17" s="1" t="s">
        <v>1047</v>
      </c>
      <c r="AP17" s="1" t="s">
        <v>3087</v>
      </c>
      <c r="AQ17" s="1" t="s">
        <v>1049</v>
      </c>
      <c r="AR17" s="1" t="s">
        <v>1048</v>
      </c>
      <c r="AS17" s="1" t="s">
        <v>1050</v>
      </c>
      <c r="AT17" s="1" t="s">
        <v>1051</v>
      </c>
      <c r="AU17" s="1" t="s">
        <v>1052</v>
      </c>
      <c r="BJ17" s="1" t="s">
        <v>3088</v>
      </c>
    </row>
    <row r="18" spans="1:62" x14ac:dyDescent="0.25">
      <c r="A18" s="1" t="s">
        <v>1089</v>
      </c>
      <c r="B18" s="1" t="s">
        <v>1531</v>
      </c>
      <c r="C18" s="1" t="s">
        <v>1503</v>
      </c>
      <c r="D18" s="1" t="s">
        <v>1457</v>
      </c>
      <c r="E18" s="1" t="s">
        <v>1517</v>
      </c>
      <c r="F18" s="1" t="s">
        <v>1439</v>
      </c>
      <c r="G18" s="1" t="s">
        <v>1090</v>
      </c>
      <c r="H18" s="1" t="s">
        <v>1091</v>
      </c>
      <c r="I18" s="1" t="s">
        <v>1071</v>
      </c>
      <c r="J18" s="1" t="s">
        <v>1072</v>
      </c>
      <c r="K18" s="1" t="s">
        <v>1532</v>
      </c>
      <c r="L18" s="1" t="s">
        <v>1040</v>
      </c>
      <c r="M18" s="1" t="s">
        <v>1458</v>
      </c>
      <c r="N18" s="1" t="s">
        <v>1041</v>
      </c>
      <c r="O18" s="1" t="s">
        <v>1533</v>
      </c>
      <c r="P18" s="1" t="s">
        <v>1534</v>
      </c>
      <c r="Q18" s="1" t="s">
        <v>1042</v>
      </c>
      <c r="R18" s="1" t="s">
        <v>1444</v>
      </c>
      <c r="S18" s="1" t="s">
        <v>1444</v>
      </c>
      <c r="T18" s="1" t="s">
        <v>1043</v>
      </c>
      <c r="U18" s="1" t="s">
        <v>1535</v>
      </c>
      <c r="W18" s="1" t="s">
        <v>1536</v>
      </c>
      <c r="AC18" s="1" t="s">
        <v>1537</v>
      </c>
      <c r="AD18" s="1" t="s">
        <v>1538</v>
      </c>
      <c r="AG18" s="1" t="s">
        <v>1092</v>
      </c>
      <c r="AH18" s="1" t="s">
        <v>1081</v>
      </c>
      <c r="AI18" s="1" t="s">
        <v>1539</v>
      </c>
      <c r="AJ18" s="1" t="s">
        <v>1540</v>
      </c>
      <c r="AK18" s="1" t="s">
        <v>1541</v>
      </c>
      <c r="AL18" s="1" t="s">
        <v>1542</v>
      </c>
      <c r="AM18" s="1" t="s">
        <v>1453</v>
      </c>
      <c r="AN18" s="1" t="s">
        <v>1046</v>
      </c>
      <c r="AO18" s="1" t="s">
        <v>1047</v>
      </c>
      <c r="AP18" s="1" t="s">
        <v>1048</v>
      </c>
      <c r="AQ18" s="1" t="s">
        <v>1049</v>
      </c>
      <c r="AR18" s="1" t="s">
        <v>1048</v>
      </c>
      <c r="AS18" s="1" t="s">
        <v>1050</v>
      </c>
      <c r="AT18" s="1" t="s">
        <v>1051</v>
      </c>
      <c r="AU18" s="1" t="s">
        <v>1052</v>
      </c>
      <c r="BJ18" s="1" t="s">
        <v>1543</v>
      </c>
    </row>
    <row r="19" spans="1:62" x14ac:dyDescent="0.25">
      <c r="A19" s="1" t="s">
        <v>2844</v>
      </c>
      <c r="B19" s="1" t="s">
        <v>2838</v>
      </c>
      <c r="C19" s="1" t="s">
        <v>2718</v>
      </c>
      <c r="D19" s="1" t="s">
        <v>2462</v>
      </c>
      <c r="F19" s="1" t="s">
        <v>1439</v>
      </c>
      <c r="G19" s="1" t="s">
        <v>2845</v>
      </c>
      <c r="H19" s="1" t="s">
        <v>2846</v>
      </c>
      <c r="I19" s="1" t="s">
        <v>2583</v>
      </c>
      <c r="J19" s="1" t="s">
        <v>1367</v>
      </c>
      <c r="K19" s="1" t="s">
        <v>2847</v>
      </c>
      <c r="L19" s="1" t="s">
        <v>1040</v>
      </c>
      <c r="M19" s="1" t="s">
        <v>1821</v>
      </c>
      <c r="N19" s="1" t="s">
        <v>1041</v>
      </c>
      <c r="O19" s="1" t="s">
        <v>2653</v>
      </c>
      <c r="P19" s="1" t="s">
        <v>2653</v>
      </c>
      <c r="Q19" s="1" t="s">
        <v>1042</v>
      </c>
      <c r="R19" s="1" t="s">
        <v>1444</v>
      </c>
      <c r="S19" s="1" t="s">
        <v>1444</v>
      </c>
      <c r="T19" s="1" t="s">
        <v>1472</v>
      </c>
      <c r="U19" s="1" t="s">
        <v>2848</v>
      </c>
      <c r="W19" s="1" t="s">
        <v>2849</v>
      </c>
      <c r="AC19" s="1" t="s">
        <v>2368</v>
      </c>
      <c r="AD19" s="1" t="s">
        <v>2850</v>
      </c>
      <c r="AG19" s="1" t="s">
        <v>2851</v>
      </c>
      <c r="AH19" s="1" t="s">
        <v>3094</v>
      </c>
      <c r="AI19" s="1" t="s">
        <v>3118</v>
      </c>
      <c r="AJ19" s="1" t="s">
        <v>3118</v>
      </c>
      <c r="AK19" s="1" t="s">
        <v>3119</v>
      </c>
      <c r="AL19" s="1" t="s">
        <v>3120</v>
      </c>
      <c r="AM19" s="1" t="s">
        <v>1453</v>
      </c>
      <c r="AN19" s="1" t="s">
        <v>1046</v>
      </c>
      <c r="AO19" s="1" t="s">
        <v>1047</v>
      </c>
      <c r="AP19" s="1" t="s">
        <v>3097</v>
      </c>
      <c r="AQ19" s="1" t="s">
        <v>1049</v>
      </c>
      <c r="AR19" s="1" t="s">
        <v>1048</v>
      </c>
      <c r="AS19" s="1" t="s">
        <v>1050</v>
      </c>
      <c r="AT19" s="1" t="s">
        <v>1051</v>
      </c>
      <c r="AU19" s="1" t="s">
        <v>1052</v>
      </c>
      <c r="BJ19" s="1" t="s">
        <v>3088</v>
      </c>
    </row>
    <row r="20" spans="1:62" x14ac:dyDescent="0.25">
      <c r="A20" s="1" t="s">
        <v>1093</v>
      </c>
      <c r="B20" s="1" t="s">
        <v>1544</v>
      </c>
      <c r="C20" s="1" t="s">
        <v>1503</v>
      </c>
      <c r="D20" s="1" t="s">
        <v>1437</v>
      </c>
      <c r="E20" s="1" t="s">
        <v>1545</v>
      </c>
      <c r="F20" s="1" t="s">
        <v>1506</v>
      </c>
      <c r="G20" s="1" t="s">
        <v>1094</v>
      </c>
      <c r="H20" s="1" t="s">
        <v>1095</v>
      </c>
      <c r="I20" s="1" t="s">
        <v>1096</v>
      </c>
      <c r="J20" s="1" t="s">
        <v>1097</v>
      </c>
      <c r="K20" s="1" t="s">
        <v>1546</v>
      </c>
      <c r="L20" s="1" t="s">
        <v>1439</v>
      </c>
      <c r="M20" s="1" t="s">
        <v>1547</v>
      </c>
      <c r="N20" s="1" t="s">
        <v>1041</v>
      </c>
      <c r="O20" s="1" t="s">
        <v>1548</v>
      </c>
      <c r="P20" s="1" t="s">
        <v>1549</v>
      </c>
      <c r="Q20" s="1" t="s">
        <v>1042</v>
      </c>
      <c r="R20" s="1" t="s">
        <v>1444</v>
      </c>
      <c r="S20" s="1" t="s">
        <v>1444</v>
      </c>
      <c r="T20" s="1" t="s">
        <v>1043</v>
      </c>
      <c r="U20" s="1" t="s">
        <v>1550</v>
      </c>
      <c r="W20" s="1" t="s">
        <v>1551</v>
      </c>
      <c r="AC20" s="1" t="s">
        <v>1552</v>
      </c>
      <c r="AD20" s="1" t="s">
        <v>1553</v>
      </c>
      <c r="AG20" s="1" t="s">
        <v>1098</v>
      </c>
      <c r="AH20" s="1" t="s">
        <v>1081</v>
      </c>
      <c r="AI20" s="1" t="s">
        <v>1554</v>
      </c>
      <c r="AJ20" s="1" t="s">
        <v>1555</v>
      </c>
      <c r="AK20" s="1" t="s">
        <v>1556</v>
      </c>
      <c r="AL20" s="1" t="s">
        <v>1557</v>
      </c>
      <c r="AM20" s="1" t="s">
        <v>1453</v>
      </c>
      <c r="AN20" s="1" t="s">
        <v>1046</v>
      </c>
      <c r="AO20" s="1" t="s">
        <v>1047</v>
      </c>
      <c r="AP20" s="1" t="s">
        <v>1048</v>
      </c>
      <c r="AQ20" s="1" t="s">
        <v>1049</v>
      </c>
      <c r="AR20" s="1" t="s">
        <v>1048</v>
      </c>
      <c r="AS20" s="1" t="s">
        <v>1050</v>
      </c>
      <c r="AT20" s="1" t="s">
        <v>1051</v>
      </c>
      <c r="AU20" s="1" t="s">
        <v>1052</v>
      </c>
      <c r="BJ20" s="1" t="s">
        <v>1558</v>
      </c>
    </row>
    <row r="21" spans="1:62" x14ac:dyDescent="0.25">
      <c r="A21" s="1" t="s">
        <v>2862</v>
      </c>
      <c r="B21" s="1" t="s">
        <v>2363</v>
      </c>
      <c r="C21" s="1" t="s">
        <v>2686</v>
      </c>
      <c r="D21" s="1" t="s">
        <v>2605</v>
      </c>
      <c r="F21" s="1" t="s">
        <v>1439</v>
      </c>
      <c r="G21" s="1" t="s">
        <v>3070</v>
      </c>
      <c r="H21" s="1" t="s">
        <v>3063</v>
      </c>
      <c r="I21" s="1" t="s">
        <v>2446</v>
      </c>
      <c r="J21" s="1" t="s">
        <v>2511</v>
      </c>
      <c r="K21" s="1" t="s">
        <v>3064</v>
      </c>
      <c r="L21" s="1" t="s">
        <v>1458</v>
      </c>
      <c r="M21" s="1" t="s">
        <v>2253</v>
      </c>
      <c r="N21" s="1" t="s">
        <v>1041</v>
      </c>
      <c r="O21" s="1" t="s">
        <v>2287</v>
      </c>
      <c r="P21" s="1" t="s">
        <v>2381</v>
      </c>
      <c r="Q21" s="1" t="s">
        <v>1042</v>
      </c>
      <c r="R21" s="1" t="s">
        <v>1444</v>
      </c>
      <c r="S21" s="1" t="s">
        <v>1444</v>
      </c>
      <c r="T21" s="1" t="s">
        <v>1043</v>
      </c>
      <c r="U21" s="1" t="s">
        <v>2863</v>
      </c>
      <c r="W21" s="1" t="s">
        <v>2792</v>
      </c>
      <c r="AC21" s="1" t="s">
        <v>2006</v>
      </c>
      <c r="AD21" s="1" t="s">
        <v>2864</v>
      </c>
      <c r="AG21" s="1" t="s">
        <v>2865</v>
      </c>
      <c r="AH21" s="1" t="s">
        <v>3089</v>
      </c>
      <c r="AI21" s="1" t="s">
        <v>2292</v>
      </c>
      <c r="AJ21" s="1" t="s">
        <v>3121</v>
      </c>
      <c r="AK21" s="1" t="s">
        <v>3122</v>
      </c>
      <c r="AL21" s="1" t="s">
        <v>2010</v>
      </c>
      <c r="AM21" s="1" t="s">
        <v>1453</v>
      </c>
      <c r="AN21" s="1" t="s">
        <v>1046</v>
      </c>
      <c r="AO21" s="1" t="s">
        <v>1047</v>
      </c>
      <c r="AP21" s="1" t="s">
        <v>3093</v>
      </c>
      <c r="AQ21" s="1" t="s">
        <v>1049</v>
      </c>
      <c r="AR21" s="1" t="s">
        <v>1048</v>
      </c>
      <c r="AS21" s="1" t="s">
        <v>1050</v>
      </c>
      <c r="AT21" s="1" t="s">
        <v>1051</v>
      </c>
      <c r="AU21" s="1" t="s">
        <v>1052</v>
      </c>
      <c r="BJ21" s="1" t="s">
        <v>3088</v>
      </c>
    </row>
    <row r="22" spans="1:62" x14ac:dyDescent="0.25">
      <c r="A22" s="1" t="s">
        <v>2869</v>
      </c>
      <c r="B22" s="1" t="s">
        <v>2441</v>
      </c>
      <c r="C22" s="1" t="s">
        <v>2686</v>
      </c>
      <c r="D22" s="1" t="s">
        <v>2635</v>
      </c>
      <c r="E22" s="1" t="s">
        <v>2355</v>
      </c>
      <c r="F22" s="1" t="s">
        <v>1610</v>
      </c>
      <c r="G22" s="1" t="s">
        <v>3055</v>
      </c>
      <c r="H22" s="1" t="s">
        <v>3056</v>
      </c>
      <c r="I22" s="1" t="s">
        <v>2657</v>
      </c>
      <c r="J22" s="1" t="s">
        <v>1173</v>
      </c>
      <c r="K22" s="1" t="s">
        <v>3057</v>
      </c>
      <c r="L22" s="1" t="s">
        <v>1439</v>
      </c>
      <c r="M22" s="1" t="s">
        <v>1833</v>
      </c>
      <c r="N22" s="1" t="s">
        <v>1041</v>
      </c>
      <c r="O22" s="1" t="s">
        <v>3066</v>
      </c>
      <c r="P22" s="1" t="s">
        <v>3066</v>
      </c>
      <c r="Q22" s="1" t="s">
        <v>1042</v>
      </c>
      <c r="R22" s="1" t="s">
        <v>1444</v>
      </c>
      <c r="S22" s="1" t="s">
        <v>1444</v>
      </c>
      <c r="T22" s="1" t="s">
        <v>1043</v>
      </c>
      <c r="U22" s="1" t="s">
        <v>2870</v>
      </c>
      <c r="W22" s="1" t="s">
        <v>2595</v>
      </c>
      <c r="X22" s="1" t="s">
        <v>3071</v>
      </c>
      <c r="Y22" s="1" t="s">
        <v>3072</v>
      </c>
      <c r="AC22" s="1" t="s">
        <v>1510</v>
      </c>
      <c r="AD22" s="1" t="s">
        <v>2871</v>
      </c>
      <c r="AG22" s="1" t="s">
        <v>2872</v>
      </c>
      <c r="AH22" s="1" t="s">
        <v>3089</v>
      </c>
      <c r="AI22" s="1" t="s">
        <v>3123</v>
      </c>
      <c r="AJ22" s="1" t="s">
        <v>3123</v>
      </c>
      <c r="AK22" s="1" t="s">
        <v>3124</v>
      </c>
      <c r="AL22" s="1" t="s">
        <v>1514</v>
      </c>
      <c r="AM22" s="1" t="s">
        <v>1453</v>
      </c>
      <c r="AN22" s="1" t="s">
        <v>1046</v>
      </c>
      <c r="AO22" s="1" t="s">
        <v>1047</v>
      </c>
      <c r="AP22" s="1" t="s">
        <v>3093</v>
      </c>
      <c r="AQ22" s="1" t="s">
        <v>1049</v>
      </c>
      <c r="AR22" s="1" t="s">
        <v>1048</v>
      </c>
      <c r="AS22" s="1" t="s">
        <v>1050</v>
      </c>
      <c r="AT22" s="1" t="s">
        <v>1051</v>
      </c>
      <c r="AU22" s="1" t="s">
        <v>1052</v>
      </c>
      <c r="BJ22" s="1" t="s">
        <v>3088</v>
      </c>
    </row>
    <row r="23" spans="1:62" x14ac:dyDescent="0.25">
      <c r="A23" s="1" t="s">
        <v>1099</v>
      </c>
      <c r="B23" s="1" t="s">
        <v>1559</v>
      </c>
      <c r="C23" s="1" t="s">
        <v>1436</v>
      </c>
      <c r="D23" s="1" t="s">
        <v>1437</v>
      </c>
      <c r="E23" s="1" t="s">
        <v>1560</v>
      </c>
      <c r="F23" s="1" t="s">
        <v>1506</v>
      </c>
      <c r="G23" s="1" t="s">
        <v>1100</v>
      </c>
      <c r="H23" s="1" t="s">
        <v>1101</v>
      </c>
      <c r="I23" s="1" t="s">
        <v>1102</v>
      </c>
      <c r="J23" s="1" t="s">
        <v>1039</v>
      </c>
      <c r="K23" s="1" t="s">
        <v>1561</v>
      </c>
      <c r="L23" s="1" t="s">
        <v>1040</v>
      </c>
      <c r="M23" s="1" t="s">
        <v>1562</v>
      </c>
      <c r="N23" s="1" t="s">
        <v>1041</v>
      </c>
      <c r="O23" s="1" t="s">
        <v>1563</v>
      </c>
      <c r="P23" s="1" t="s">
        <v>1563</v>
      </c>
      <c r="Q23" s="1" t="s">
        <v>1042</v>
      </c>
      <c r="R23" s="1" t="s">
        <v>1444</v>
      </c>
      <c r="S23" s="1" t="s">
        <v>1444</v>
      </c>
      <c r="T23" s="1" t="s">
        <v>1043</v>
      </c>
      <c r="U23" s="1" t="s">
        <v>1564</v>
      </c>
      <c r="W23" s="1" t="s">
        <v>1565</v>
      </c>
      <c r="AC23" s="1" t="s">
        <v>1566</v>
      </c>
      <c r="AD23" s="1" t="s">
        <v>1567</v>
      </c>
      <c r="AG23" s="1" t="s">
        <v>1103</v>
      </c>
      <c r="AH23" s="1" t="s">
        <v>1045</v>
      </c>
      <c r="AI23" s="1" t="s">
        <v>1568</v>
      </c>
      <c r="AJ23" s="1" t="s">
        <v>1568</v>
      </c>
      <c r="AK23" s="1" t="s">
        <v>1569</v>
      </c>
      <c r="AL23" s="1" t="s">
        <v>1570</v>
      </c>
      <c r="AM23" s="1" t="s">
        <v>1453</v>
      </c>
      <c r="AN23" s="1" t="s">
        <v>1046</v>
      </c>
      <c r="AO23" s="1" t="s">
        <v>1047</v>
      </c>
      <c r="AP23" s="1" t="s">
        <v>1048</v>
      </c>
      <c r="AQ23" s="1" t="s">
        <v>1049</v>
      </c>
      <c r="AR23" s="1" t="s">
        <v>1048</v>
      </c>
      <c r="AS23" s="1" t="s">
        <v>1050</v>
      </c>
      <c r="AT23" s="1" t="s">
        <v>1051</v>
      </c>
      <c r="AU23" s="1" t="s">
        <v>1052</v>
      </c>
      <c r="BJ23" s="1" t="s">
        <v>1439</v>
      </c>
    </row>
    <row r="24" spans="1:62" x14ac:dyDescent="0.25">
      <c r="A24" s="1" t="s">
        <v>1104</v>
      </c>
      <c r="B24" s="1" t="s">
        <v>1571</v>
      </c>
      <c r="C24" s="1" t="s">
        <v>1436</v>
      </c>
      <c r="D24" s="1" t="s">
        <v>1572</v>
      </c>
      <c r="E24" s="1" t="s">
        <v>1560</v>
      </c>
      <c r="F24" s="1" t="s">
        <v>1506</v>
      </c>
      <c r="G24" s="1" t="s">
        <v>1105</v>
      </c>
      <c r="H24" s="1" t="s">
        <v>1106</v>
      </c>
      <c r="I24" s="1" t="s">
        <v>1107</v>
      </c>
      <c r="J24" s="1" t="s">
        <v>1039</v>
      </c>
      <c r="K24" s="1" t="s">
        <v>1573</v>
      </c>
      <c r="L24" s="1" t="s">
        <v>1040</v>
      </c>
      <c r="M24" s="1" t="s">
        <v>1574</v>
      </c>
      <c r="N24" s="1" t="s">
        <v>1041</v>
      </c>
      <c r="O24" s="1" t="s">
        <v>1575</v>
      </c>
      <c r="P24" s="1" t="s">
        <v>1576</v>
      </c>
      <c r="Q24" s="1" t="s">
        <v>1042</v>
      </c>
      <c r="R24" s="1" t="s">
        <v>1444</v>
      </c>
      <c r="S24" s="1" t="s">
        <v>1444</v>
      </c>
      <c r="T24" s="1" t="s">
        <v>1043</v>
      </c>
      <c r="U24" s="1" t="s">
        <v>1577</v>
      </c>
      <c r="W24" s="1" t="s">
        <v>1578</v>
      </c>
      <c r="AC24" s="1" t="s">
        <v>1579</v>
      </c>
      <c r="AD24" s="1" t="s">
        <v>1580</v>
      </c>
      <c r="AG24" s="1" t="s">
        <v>1108</v>
      </c>
      <c r="AH24" s="1" t="s">
        <v>1045</v>
      </c>
      <c r="AI24" s="1" t="s">
        <v>1581</v>
      </c>
      <c r="AJ24" s="1" t="s">
        <v>1582</v>
      </c>
      <c r="AK24" s="1" t="s">
        <v>1583</v>
      </c>
      <c r="AL24" s="1" t="s">
        <v>1584</v>
      </c>
      <c r="AM24" s="1" t="s">
        <v>1453</v>
      </c>
      <c r="AN24" s="1" t="s">
        <v>1046</v>
      </c>
      <c r="AO24" s="1" t="s">
        <v>1047</v>
      </c>
      <c r="AP24" s="1" t="s">
        <v>1048</v>
      </c>
      <c r="AQ24" s="1" t="s">
        <v>1049</v>
      </c>
      <c r="AR24" s="1" t="s">
        <v>1048</v>
      </c>
      <c r="AS24" s="1" t="s">
        <v>1050</v>
      </c>
      <c r="AT24" s="1" t="s">
        <v>1051</v>
      </c>
      <c r="AU24" s="1" t="s">
        <v>1052</v>
      </c>
      <c r="BJ24" s="1" t="s">
        <v>1585</v>
      </c>
    </row>
    <row r="25" spans="1:62" x14ac:dyDescent="0.25">
      <c r="A25" s="1" t="s">
        <v>1109</v>
      </c>
      <c r="B25" s="1" t="s">
        <v>1586</v>
      </c>
      <c r="C25" s="1" t="s">
        <v>1474</v>
      </c>
      <c r="D25" s="1" t="s">
        <v>1437</v>
      </c>
      <c r="E25" s="1" t="s">
        <v>1475</v>
      </c>
      <c r="F25" s="1" t="s">
        <v>1439</v>
      </c>
      <c r="G25" s="1" t="s">
        <v>1110</v>
      </c>
      <c r="H25" s="1" t="s">
        <v>1111</v>
      </c>
      <c r="I25" s="1" t="s">
        <v>1112</v>
      </c>
      <c r="J25" s="1" t="s">
        <v>1097</v>
      </c>
      <c r="K25" s="1" t="s">
        <v>1587</v>
      </c>
      <c r="L25" s="1" t="s">
        <v>1439</v>
      </c>
      <c r="M25" s="1" t="s">
        <v>1588</v>
      </c>
      <c r="N25" s="1" t="s">
        <v>1041</v>
      </c>
      <c r="O25" s="1" t="s">
        <v>1589</v>
      </c>
      <c r="P25" s="1" t="s">
        <v>1590</v>
      </c>
      <c r="Q25" s="1" t="s">
        <v>1042</v>
      </c>
      <c r="R25" s="1" t="s">
        <v>1444</v>
      </c>
      <c r="S25" s="1" t="s">
        <v>1444</v>
      </c>
      <c r="T25" s="1" t="s">
        <v>1463</v>
      </c>
      <c r="U25" s="1" t="s">
        <v>1591</v>
      </c>
      <c r="W25" s="1" t="s">
        <v>1592</v>
      </c>
      <c r="AC25" s="1" t="s">
        <v>1466</v>
      </c>
      <c r="AD25" s="1" t="s">
        <v>1593</v>
      </c>
      <c r="AG25" s="1" t="s">
        <v>1113</v>
      </c>
      <c r="AH25" s="1" t="s">
        <v>1067</v>
      </c>
      <c r="AI25" s="1" t="s">
        <v>1594</v>
      </c>
      <c r="AJ25" s="1" t="s">
        <v>1595</v>
      </c>
      <c r="AK25" s="1" t="s">
        <v>1596</v>
      </c>
      <c r="AL25" s="1" t="s">
        <v>1471</v>
      </c>
      <c r="AM25" s="1" t="s">
        <v>1453</v>
      </c>
      <c r="AN25" s="1" t="s">
        <v>1046</v>
      </c>
      <c r="AO25" s="1" t="s">
        <v>1047</v>
      </c>
      <c r="AP25" s="1" t="s">
        <v>1048</v>
      </c>
      <c r="AQ25" s="1" t="s">
        <v>1049</v>
      </c>
      <c r="AR25" s="1" t="s">
        <v>1048</v>
      </c>
      <c r="AS25" s="1" t="s">
        <v>1050</v>
      </c>
      <c r="AT25" s="1" t="s">
        <v>1051</v>
      </c>
      <c r="AU25" s="1" t="s">
        <v>1052</v>
      </c>
      <c r="BJ25" s="1" t="s">
        <v>1597</v>
      </c>
    </row>
    <row r="26" spans="1:62" x14ac:dyDescent="0.25">
      <c r="A26" s="1" t="s">
        <v>1114</v>
      </c>
      <c r="B26" s="1" t="s">
        <v>1598</v>
      </c>
      <c r="C26" s="1" t="s">
        <v>1436</v>
      </c>
      <c r="D26" s="1" t="s">
        <v>1572</v>
      </c>
      <c r="E26" s="1" t="s">
        <v>1438</v>
      </c>
      <c r="F26" s="1" t="s">
        <v>1439</v>
      </c>
      <c r="G26" s="1" t="s">
        <v>1110</v>
      </c>
      <c r="H26" s="1" t="s">
        <v>1115</v>
      </c>
      <c r="I26" s="1" t="s">
        <v>1112</v>
      </c>
      <c r="J26" s="1" t="s">
        <v>1097</v>
      </c>
      <c r="K26" s="1" t="s">
        <v>1599</v>
      </c>
      <c r="L26" s="1" t="s">
        <v>1439</v>
      </c>
      <c r="M26" s="1" t="s">
        <v>1588</v>
      </c>
      <c r="N26" s="1" t="s">
        <v>1041</v>
      </c>
      <c r="O26" s="1" t="s">
        <v>1600</v>
      </c>
      <c r="P26" s="1" t="s">
        <v>1601</v>
      </c>
      <c r="Q26" s="1" t="s">
        <v>1042</v>
      </c>
      <c r="R26" s="1" t="s">
        <v>1444</v>
      </c>
      <c r="S26" s="1" t="s">
        <v>1444</v>
      </c>
      <c r="T26" s="1" t="s">
        <v>1043</v>
      </c>
      <c r="U26" s="1" t="s">
        <v>1602</v>
      </c>
      <c r="W26" s="1" t="s">
        <v>1603</v>
      </c>
      <c r="AC26" s="1" t="s">
        <v>1537</v>
      </c>
      <c r="AD26" s="1" t="s">
        <v>1604</v>
      </c>
      <c r="AG26" s="1" t="s">
        <v>1116</v>
      </c>
      <c r="AH26" s="1" t="s">
        <v>1045</v>
      </c>
      <c r="AI26" s="1" t="s">
        <v>1605</v>
      </c>
      <c r="AJ26" s="1" t="s">
        <v>1606</v>
      </c>
      <c r="AK26" s="1" t="s">
        <v>1607</v>
      </c>
      <c r="AL26" s="1" t="s">
        <v>1542</v>
      </c>
      <c r="AM26" s="1" t="s">
        <v>1453</v>
      </c>
      <c r="AN26" s="1" t="s">
        <v>1046</v>
      </c>
      <c r="AO26" s="1" t="s">
        <v>1047</v>
      </c>
      <c r="AP26" s="1" t="s">
        <v>1048</v>
      </c>
      <c r="AQ26" s="1" t="s">
        <v>1049</v>
      </c>
      <c r="AR26" s="1" t="s">
        <v>1048</v>
      </c>
      <c r="AS26" s="1" t="s">
        <v>1050</v>
      </c>
      <c r="AT26" s="1" t="s">
        <v>1051</v>
      </c>
      <c r="AU26" s="1" t="s">
        <v>1052</v>
      </c>
      <c r="BJ26" s="1" t="s">
        <v>1608</v>
      </c>
    </row>
    <row r="27" spans="1:62" x14ac:dyDescent="0.25">
      <c r="A27" s="1" t="s">
        <v>3081</v>
      </c>
      <c r="B27" s="1" t="s">
        <v>2622</v>
      </c>
      <c r="C27" s="1" t="s">
        <v>1436</v>
      </c>
      <c r="D27" s="1" t="s">
        <v>1572</v>
      </c>
      <c r="E27" s="1" t="s">
        <v>1560</v>
      </c>
      <c r="F27" s="1" t="s">
        <v>1439</v>
      </c>
      <c r="G27" s="1" t="s">
        <v>3047</v>
      </c>
      <c r="H27" s="1" t="s">
        <v>2999</v>
      </c>
      <c r="I27" s="1" t="s">
        <v>2785</v>
      </c>
      <c r="J27" s="1" t="s">
        <v>1433</v>
      </c>
      <c r="K27" s="1" t="s">
        <v>3000</v>
      </c>
      <c r="L27" s="1" t="s">
        <v>1040</v>
      </c>
      <c r="M27" s="1" t="s">
        <v>1889</v>
      </c>
      <c r="N27" s="1" t="s">
        <v>1041</v>
      </c>
      <c r="O27" s="1" t="s">
        <v>3078</v>
      </c>
      <c r="P27" s="1" t="s">
        <v>3036</v>
      </c>
      <c r="Q27" s="1" t="s">
        <v>1042</v>
      </c>
      <c r="R27" s="1" t="s">
        <v>1444</v>
      </c>
      <c r="S27" s="1" t="s">
        <v>1444</v>
      </c>
      <c r="T27" s="1" t="s">
        <v>1043</v>
      </c>
      <c r="U27" s="1" t="s">
        <v>3082</v>
      </c>
      <c r="W27" s="1" t="s">
        <v>2612</v>
      </c>
      <c r="AC27" s="1" t="s">
        <v>1566</v>
      </c>
      <c r="AD27" s="1" t="s">
        <v>2998</v>
      </c>
      <c r="AG27" s="1" t="s">
        <v>3083</v>
      </c>
      <c r="AH27" s="1" t="s">
        <v>1045</v>
      </c>
      <c r="AI27" s="1" t="s">
        <v>3125</v>
      </c>
      <c r="AJ27" s="1" t="s">
        <v>3105</v>
      </c>
      <c r="AK27" s="1" t="s">
        <v>3126</v>
      </c>
      <c r="AL27" s="1" t="s">
        <v>1570</v>
      </c>
      <c r="AM27" s="1" t="s">
        <v>1453</v>
      </c>
      <c r="AN27" s="1" t="s">
        <v>1046</v>
      </c>
      <c r="AO27" s="1" t="s">
        <v>1047</v>
      </c>
      <c r="AP27" s="1" t="s">
        <v>1048</v>
      </c>
      <c r="AQ27" s="1" t="s">
        <v>1049</v>
      </c>
      <c r="AR27" s="1" t="s">
        <v>1048</v>
      </c>
      <c r="AS27" s="1" t="s">
        <v>1050</v>
      </c>
      <c r="AT27" s="1" t="s">
        <v>1051</v>
      </c>
      <c r="AU27" s="1" t="s">
        <v>1052</v>
      </c>
      <c r="BJ27" s="1" t="s">
        <v>3088</v>
      </c>
    </row>
    <row r="28" spans="1:62" x14ac:dyDescent="0.25">
      <c r="A28" s="1" t="s">
        <v>1117</v>
      </c>
      <c r="B28" s="1" t="s">
        <v>1609</v>
      </c>
      <c r="C28" s="1" t="s">
        <v>1436</v>
      </c>
      <c r="D28" s="1" t="s">
        <v>1457</v>
      </c>
      <c r="E28" s="1" t="s">
        <v>1438</v>
      </c>
      <c r="F28" s="1" t="s">
        <v>1610</v>
      </c>
      <c r="G28" s="1" t="s">
        <v>1118</v>
      </c>
      <c r="H28" s="1" t="s">
        <v>1119</v>
      </c>
      <c r="I28" s="1" t="s">
        <v>1120</v>
      </c>
      <c r="J28" s="1" t="s">
        <v>1121</v>
      </c>
      <c r="K28" s="1" t="s">
        <v>1611</v>
      </c>
      <c r="L28" s="1" t="s">
        <v>1610</v>
      </c>
      <c r="M28" s="1" t="s">
        <v>1562</v>
      </c>
      <c r="N28" s="1" t="s">
        <v>1041</v>
      </c>
      <c r="O28" s="1" t="s">
        <v>1612</v>
      </c>
      <c r="P28" s="1" t="s">
        <v>1612</v>
      </c>
      <c r="Q28" s="1" t="s">
        <v>1042</v>
      </c>
      <c r="R28" s="1" t="s">
        <v>1444</v>
      </c>
      <c r="S28" s="1" t="s">
        <v>1444</v>
      </c>
      <c r="T28" s="1" t="s">
        <v>1043</v>
      </c>
      <c r="U28" s="1" t="s">
        <v>1613</v>
      </c>
      <c r="W28" s="1" t="s">
        <v>1614</v>
      </c>
      <c r="X28" s="1" t="s">
        <v>1122</v>
      </c>
      <c r="AC28" s="1" t="s">
        <v>1579</v>
      </c>
      <c r="AD28" s="1" t="s">
        <v>1615</v>
      </c>
      <c r="AG28" s="1" t="s">
        <v>1123</v>
      </c>
      <c r="AH28" s="1" t="s">
        <v>1045</v>
      </c>
      <c r="AI28" s="1" t="s">
        <v>1616</v>
      </c>
      <c r="AJ28" s="1" t="s">
        <v>1616</v>
      </c>
      <c r="AK28" s="1" t="s">
        <v>1617</v>
      </c>
      <c r="AL28" s="1" t="s">
        <v>1584</v>
      </c>
      <c r="AM28" s="1" t="s">
        <v>1453</v>
      </c>
      <c r="AN28" s="1" t="s">
        <v>1046</v>
      </c>
      <c r="AO28" s="1" t="s">
        <v>1047</v>
      </c>
      <c r="AP28" s="1" t="s">
        <v>1048</v>
      </c>
      <c r="AQ28" s="1" t="s">
        <v>1049</v>
      </c>
      <c r="AR28" s="1" t="s">
        <v>1048</v>
      </c>
      <c r="AS28" s="1" t="s">
        <v>1050</v>
      </c>
      <c r="AT28" s="1" t="s">
        <v>1051</v>
      </c>
      <c r="AU28" s="1" t="s">
        <v>1052</v>
      </c>
      <c r="BJ28" s="1" t="s">
        <v>1618</v>
      </c>
    </row>
    <row r="29" spans="1:62" x14ac:dyDescent="0.25">
      <c r="A29" s="1" t="s">
        <v>1124</v>
      </c>
      <c r="B29" s="1" t="s">
        <v>1619</v>
      </c>
      <c r="C29" s="1" t="s">
        <v>1503</v>
      </c>
      <c r="D29" s="1" t="s">
        <v>1457</v>
      </c>
      <c r="E29" s="1" t="s">
        <v>1620</v>
      </c>
      <c r="F29" s="1" t="s">
        <v>1439</v>
      </c>
      <c r="G29" s="1" t="s">
        <v>1125</v>
      </c>
      <c r="H29" s="1" t="s">
        <v>1126</v>
      </c>
      <c r="I29" s="1" t="s">
        <v>1127</v>
      </c>
      <c r="J29" s="1" t="s">
        <v>1128</v>
      </c>
      <c r="K29" s="1" t="s">
        <v>1621</v>
      </c>
      <c r="L29" s="1" t="s">
        <v>1458</v>
      </c>
      <c r="M29" s="1" t="s">
        <v>1458</v>
      </c>
      <c r="N29" s="1" t="s">
        <v>1041</v>
      </c>
      <c r="O29" s="1" t="s">
        <v>1622</v>
      </c>
      <c r="P29" s="1" t="s">
        <v>1622</v>
      </c>
      <c r="Q29" s="1" t="s">
        <v>1042</v>
      </c>
      <c r="R29" s="1" t="s">
        <v>1444</v>
      </c>
      <c r="S29" s="1" t="s">
        <v>1444</v>
      </c>
      <c r="T29" s="1" t="s">
        <v>1043</v>
      </c>
      <c r="U29" s="1" t="s">
        <v>1623</v>
      </c>
      <c r="W29" s="1" t="s">
        <v>1624</v>
      </c>
      <c r="AC29" s="1" t="s">
        <v>1482</v>
      </c>
      <c r="AD29" s="1" t="s">
        <v>1625</v>
      </c>
      <c r="AG29" s="1" t="s">
        <v>1129</v>
      </c>
      <c r="AH29" s="1" t="s">
        <v>1081</v>
      </c>
      <c r="AI29" s="1" t="s">
        <v>1626</v>
      </c>
      <c r="AJ29" s="1" t="s">
        <v>1626</v>
      </c>
      <c r="AK29" s="1" t="s">
        <v>1627</v>
      </c>
      <c r="AL29" s="1" t="s">
        <v>1487</v>
      </c>
      <c r="AM29" s="1" t="s">
        <v>1453</v>
      </c>
      <c r="AN29" s="1" t="s">
        <v>1046</v>
      </c>
      <c r="AO29" s="1" t="s">
        <v>1047</v>
      </c>
      <c r="AP29" s="1" t="s">
        <v>1048</v>
      </c>
      <c r="AQ29" s="1" t="s">
        <v>1049</v>
      </c>
      <c r="AR29" s="1" t="s">
        <v>1048</v>
      </c>
      <c r="AS29" s="1" t="s">
        <v>1050</v>
      </c>
      <c r="AT29" s="1" t="s">
        <v>1051</v>
      </c>
      <c r="AU29" s="1" t="s">
        <v>1052</v>
      </c>
      <c r="AY29" s="1" t="s">
        <v>1130</v>
      </c>
      <c r="AZ29" s="1" t="s">
        <v>1454</v>
      </c>
      <c r="BJ29" s="1" t="s">
        <v>1628</v>
      </c>
    </row>
    <row r="30" spans="1:62" x14ac:dyDescent="0.25">
      <c r="A30" s="1" t="s">
        <v>2882</v>
      </c>
      <c r="B30" s="1" t="s">
        <v>2372</v>
      </c>
      <c r="C30" s="1" t="s">
        <v>2718</v>
      </c>
      <c r="D30" s="1" t="s">
        <v>2462</v>
      </c>
      <c r="F30" s="1" t="s">
        <v>1506</v>
      </c>
      <c r="G30" s="1" t="s">
        <v>2713</v>
      </c>
      <c r="H30" s="1" t="s">
        <v>2883</v>
      </c>
      <c r="I30" s="1" t="s">
        <v>2359</v>
      </c>
      <c r="J30" s="1" t="s">
        <v>1128</v>
      </c>
      <c r="K30" s="1" t="s">
        <v>2884</v>
      </c>
      <c r="L30" s="1" t="s">
        <v>1458</v>
      </c>
      <c r="M30" s="1" t="s">
        <v>1506</v>
      </c>
      <c r="N30" s="1" t="s">
        <v>1041</v>
      </c>
      <c r="O30" s="1" t="s">
        <v>2506</v>
      </c>
      <c r="P30" s="1" t="s">
        <v>2506</v>
      </c>
      <c r="Q30" s="1" t="s">
        <v>1042</v>
      </c>
      <c r="R30" s="1" t="s">
        <v>1444</v>
      </c>
      <c r="S30" s="1" t="s">
        <v>1444</v>
      </c>
      <c r="T30" s="1" t="s">
        <v>1043</v>
      </c>
      <c r="U30" s="1" t="s">
        <v>2885</v>
      </c>
      <c r="W30" s="1" t="s">
        <v>2854</v>
      </c>
      <c r="AC30" s="1" t="s">
        <v>2162</v>
      </c>
      <c r="AD30" s="1" t="s">
        <v>2886</v>
      </c>
      <c r="AG30" s="1" t="s">
        <v>2887</v>
      </c>
      <c r="AH30" s="1" t="s">
        <v>3094</v>
      </c>
      <c r="AI30" s="1" t="s">
        <v>3127</v>
      </c>
      <c r="AJ30" s="1" t="s">
        <v>3127</v>
      </c>
      <c r="AK30" s="1" t="s">
        <v>3128</v>
      </c>
      <c r="AL30" s="1" t="s">
        <v>2166</v>
      </c>
      <c r="AM30" s="1" t="s">
        <v>1453</v>
      </c>
      <c r="AN30" s="1" t="s">
        <v>1046</v>
      </c>
      <c r="AO30" s="1" t="s">
        <v>1047</v>
      </c>
      <c r="AP30" s="1" t="s">
        <v>3097</v>
      </c>
      <c r="AQ30" s="1" t="s">
        <v>1049</v>
      </c>
      <c r="AR30" s="1" t="s">
        <v>1048</v>
      </c>
      <c r="AS30" s="1" t="s">
        <v>1050</v>
      </c>
      <c r="AT30" s="1" t="s">
        <v>1051</v>
      </c>
      <c r="AU30" s="1" t="s">
        <v>1052</v>
      </c>
      <c r="BJ30" s="1" t="s">
        <v>3088</v>
      </c>
    </row>
    <row r="31" spans="1:62" x14ac:dyDescent="0.25">
      <c r="A31" s="1" t="s">
        <v>2888</v>
      </c>
      <c r="B31" s="1" t="s">
        <v>2396</v>
      </c>
      <c r="C31" s="1" t="s">
        <v>2718</v>
      </c>
      <c r="D31" s="1" t="s">
        <v>2462</v>
      </c>
      <c r="F31" s="1" t="s">
        <v>1506</v>
      </c>
      <c r="G31" s="1" t="s">
        <v>2614</v>
      </c>
      <c r="H31" s="1" t="s">
        <v>2615</v>
      </c>
      <c r="I31" s="1" t="s">
        <v>2616</v>
      </c>
      <c r="J31" s="1" t="s">
        <v>1144</v>
      </c>
      <c r="K31" s="1" t="s">
        <v>2617</v>
      </c>
      <c r="L31" s="1" t="s">
        <v>1506</v>
      </c>
      <c r="M31" s="1" t="s">
        <v>1501</v>
      </c>
      <c r="N31" s="1" t="s">
        <v>1041</v>
      </c>
      <c r="O31" s="1" t="s">
        <v>1752</v>
      </c>
      <c r="P31" s="1" t="s">
        <v>2610</v>
      </c>
      <c r="Q31" s="1" t="s">
        <v>1042</v>
      </c>
      <c r="R31" s="1" t="s">
        <v>1444</v>
      </c>
      <c r="S31" s="1" t="s">
        <v>1444</v>
      </c>
      <c r="T31" s="1" t="s">
        <v>1043</v>
      </c>
      <c r="U31" s="1" t="s">
        <v>2889</v>
      </c>
      <c r="W31" s="1" t="s">
        <v>2890</v>
      </c>
      <c r="AC31" s="1" t="s">
        <v>1675</v>
      </c>
      <c r="AD31" s="1" t="s">
        <v>2891</v>
      </c>
      <c r="AG31" s="1" t="s">
        <v>2892</v>
      </c>
      <c r="AH31" s="1" t="s">
        <v>3094</v>
      </c>
      <c r="AI31" s="1" t="s">
        <v>1758</v>
      </c>
      <c r="AJ31" s="1" t="s">
        <v>3129</v>
      </c>
      <c r="AK31" s="1" t="s">
        <v>3130</v>
      </c>
      <c r="AL31" s="1" t="s">
        <v>1680</v>
      </c>
      <c r="AM31" s="1" t="s">
        <v>1453</v>
      </c>
      <c r="AN31" s="1" t="s">
        <v>1046</v>
      </c>
      <c r="AO31" s="1" t="s">
        <v>1047</v>
      </c>
      <c r="AP31" s="1" t="s">
        <v>3097</v>
      </c>
      <c r="AQ31" s="1" t="s">
        <v>1049</v>
      </c>
      <c r="AR31" s="1" t="s">
        <v>1048</v>
      </c>
      <c r="AS31" s="1" t="s">
        <v>1050</v>
      </c>
      <c r="AT31" s="1" t="s">
        <v>1051</v>
      </c>
      <c r="AU31" s="1" t="s">
        <v>1052</v>
      </c>
      <c r="BJ31" s="1" t="s">
        <v>3088</v>
      </c>
    </row>
    <row r="32" spans="1:62" x14ac:dyDescent="0.25">
      <c r="A32" s="1" t="s">
        <v>1131</v>
      </c>
      <c r="B32" s="1" t="s">
        <v>1629</v>
      </c>
      <c r="C32" s="1" t="s">
        <v>1474</v>
      </c>
      <c r="D32" s="1" t="s">
        <v>1437</v>
      </c>
      <c r="E32" s="1" t="s">
        <v>1475</v>
      </c>
      <c r="F32" s="1" t="s">
        <v>1506</v>
      </c>
      <c r="G32" s="1" t="s">
        <v>1132</v>
      </c>
      <c r="H32" s="1" t="s">
        <v>1133</v>
      </c>
      <c r="I32" s="1" t="s">
        <v>1127</v>
      </c>
      <c r="J32" s="1" t="s">
        <v>1128</v>
      </c>
      <c r="K32" s="1" t="s">
        <v>1630</v>
      </c>
      <c r="L32" s="1" t="s">
        <v>1458</v>
      </c>
      <c r="M32" s="1" t="s">
        <v>1458</v>
      </c>
      <c r="N32" s="1" t="s">
        <v>1041</v>
      </c>
      <c r="O32" s="1" t="s">
        <v>1631</v>
      </c>
      <c r="P32" s="1" t="s">
        <v>1632</v>
      </c>
      <c r="Q32" s="1" t="s">
        <v>1042</v>
      </c>
      <c r="R32" s="1" t="s">
        <v>1444</v>
      </c>
      <c r="S32" s="1" t="s">
        <v>1444</v>
      </c>
      <c r="T32" s="1" t="s">
        <v>1043</v>
      </c>
      <c r="U32" s="1" t="s">
        <v>1633</v>
      </c>
      <c r="W32" s="1" t="s">
        <v>1634</v>
      </c>
      <c r="AC32" s="1" t="s">
        <v>1635</v>
      </c>
      <c r="AD32" s="1" t="s">
        <v>1636</v>
      </c>
      <c r="AG32" s="1" t="s">
        <v>1134</v>
      </c>
      <c r="AH32" s="1" t="s">
        <v>1067</v>
      </c>
      <c r="AI32" s="1" t="s">
        <v>1637</v>
      </c>
      <c r="AJ32" s="1" t="s">
        <v>1638</v>
      </c>
      <c r="AK32" s="1" t="s">
        <v>1639</v>
      </c>
      <c r="AL32" s="1" t="s">
        <v>1640</v>
      </c>
      <c r="AM32" s="1" t="s">
        <v>1453</v>
      </c>
      <c r="AN32" s="1" t="s">
        <v>1046</v>
      </c>
      <c r="AO32" s="1" t="s">
        <v>1047</v>
      </c>
      <c r="AP32" s="1" t="s">
        <v>1048</v>
      </c>
      <c r="AQ32" s="1" t="s">
        <v>1049</v>
      </c>
      <c r="AR32" s="1" t="s">
        <v>1048</v>
      </c>
      <c r="AS32" s="1" t="s">
        <v>1050</v>
      </c>
      <c r="AT32" s="1" t="s">
        <v>1051</v>
      </c>
      <c r="AU32" s="1" t="s">
        <v>1052</v>
      </c>
      <c r="BJ32" s="1" t="s">
        <v>1641</v>
      </c>
    </row>
    <row r="33" spans="1:62" x14ac:dyDescent="0.25">
      <c r="A33" s="1" t="s">
        <v>2896</v>
      </c>
      <c r="B33" s="1" t="s">
        <v>2410</v>
      </c>
      <c r="C33" s="1" t="s">
        <v>2718</v>
      </c>
      <c r="D33" s="1" t="s">
        <v>2462</v>
      </c>
      <c r="E33" s="1" t="s">
        <v>2475</v>
      </c>
      <c r="F33" s="1" t="s">
        <v>1439</v>
      </c>
      <c r="G33" s="1" t="s">
        <v>2897</v>
      </c>
      <c r="H33" s="1" t="s">
        <v>2898</v>
      </c>
      <c r="I33" s="1" t="s">
        <v>2474</v>
      </c>
      <c r="J33" s="1" t="s">
        <v>2345</v>
      </c>
      <c r="K33" s="1" t="s">
        <v>2899</v>
      </c>
      <c r="L33" s="1" t="s">
        <v>1608</v>
      </c>
      <c r="M33" s="1" t="s">
        <v>2408</v>
      </c>
      <c r="N33" s="1" t="s">
        <v>1041</v>
      </c>
      <c r="O33" s="1" t="s">
        <v>3015</v>
      </c>
      <c r="P33" s="1" t="s">
        <v>2668</v>
      </c>
      <c r="Q33" s="1" t="s">
        <v>1042</v>
      </c>
      <c r="R33" s="1" t="s">
        <v>1444</v>
      </c>
      <c r="S33" s="1" t="s">
        <v>1444</v>
      </c>
      <c r="T33" s="1" t="s">
        <v>1043</v>
      </c>
      <c r="U33" s="1" t="s">
        <v>2900</v>
      </c>
      <c r="W33" s="1" t="s">
        <v>2901</v>
      </c>
      <c r="AC33" s="1" t="s">
        <v>1579</v>
      </c>
      <c r="AD33" s="1" t="s">
        <v>2902</v>
      </c>
      <c r="AG33" s="1" t="s">
        <v>2903</v>
      </c>
      <c r="AH33" s="1" t="s">
        <v>3094</v>
      </c>
      <c r="AI33" s="1" t="s">
        <v>3131</v>
      </c>
      <c r="AJ33" s="1" t="s">
        <v>3132</v>
      </c>
      <c r="AK33" s="1" t="s">
        <v>3133</v>
      </c>
      <c r="AL33" s="1" t="s">
        <v>1584</v>
      </c>
      <c r="AM33" s="1" t="s">
        <v>1453</v>
      </c>
      <c r="AN33" s="1" t="s">
        <v>1046</v>
      </c>
      <c r="AO33" s="1" t="s">
        <v>1047</v>
      </c>
      <c r="AP33" s="1" t="s">
        <v>3097</v>
      </c>
      <c r="AQ33" s="1" t="s">
        <v>1049</v>
      </c>
      <c r="AR33" s="1" t="s">
        <v>1048</v>
      </c>
      <c r="AS33" s="1" t="s">
        <v>1050</v>
      </c>
      <c r="AT33" s="1" t="s">
        <v>1051</v>
      </c>
      <c r="AU33" s="1" t="s">
        <v>1052</v>
      </c>
      <c r="BJ33" s="1" t="s">
        <v>3088</v>
      </c>
    </row>
    <row r="34" spans="1:62" x14ac:dyDescent="0.25">
      <c r="A34" s="1" t="s">
        <v>2906</v>
      </c>
      <c r="B34" s="1" t="s">
        <v>2789</v>
      </c>
      <c r="C34" s="1" t="s">
        <v>2486</v>
      </c>
      <c r="D34" s="1" t="s">
        <v>2605</v>
      </c>
      <c r="E34" s="1" t="s">
        <v>2440</v>
      </c>
      <c r="F34" s="1" t="s">
        <v>1439</v>
      </c>
      <c r="G34" s="1" t="s">
        <v>2907</v>
      </c>
      <c r="H34" s="1" t="s">
        <v>2908</v>
      </c>
      <c r="I34" s="1" t="s">
        <v>1247</v>
      </c>
      <c r="J34" s="1" t="s">
        <v>2353</v>
      </c>
      <c r="K34" s="1" t="s">
        <v>2909</v>
      </c>
      <c r="L34" s="1" t="s">
        <v>1439</v>
      </c>
      <c r="M34" s="1" t="s">
        <v>2212</v>
      </c>
      <c r="N34" s="1" t="s">
        <v>1041</v>
      </c>
      <c r="O34" s="1" t="s">
        <v>2418</v>
      </c>
      <c r="P34" s="1" t="s">
        <v>2571</v>
      </c>
      <c r="Q34" s="1" t="s">
        <v>1042</v>
      </c>
      <c r="R34" s="1" t="s">
        <v>1444</v>
      </c>
      <c r="S34" s="1" t="s">
        <v>1444</v>
      </c>
      <c r="T34" s="1" t="s">
        <v>1043</v>
      </c>
      <c r="U34" s="1" t="s">
        <v>2910</v>
      </c>
      <c r="W34" s="1" t="s">
        <v>2397</v>
      </c>
      <c r="AC34" s="1" t="s">
        <v>1537</v>
      </c>
      <c r="AD34" s="1" t="s">
        <v>2911</v>
      </c>
      <c r="AG34" s="1" t="s">
        <v>2912</v>
      </c>
      <c r="AH34" s="1" t="s">
        <v>3084</v>
      </c>
      <c r="AI34" s="1" t="s">
        <v>3134</v>
      </c>
      <c r="AJ34" s="1" t="s">
        <v>3135</v>
      </c>
      <c r="AK34" s="1" t="s">
        <v>3136</v>
      </c>
      <c r="AL34" s="1" t="s">
        <v>1542</v>
      </c>
      <c r="AM34" s="1" t="s">
        <v>1453</v>
      </c>
      <c r="AN34" s="1" t="s">
        <v>1046</v>
      </c>
      <c r="AO34" s="1" t="s">
        <v>1047</v>
      </c>
      <c r="AP34" s="1" t="s">
        <v>3087</v>
      </c>
      <c r="AQ34" s="1" t="s">
        <v>1049</v>
      </c>
      <c r="AR34" s="1" t="s">
        <v>1048</v>
      </c>
      <c r="AS34" s="1" t="s">
        <v>1050</v>
      </c>
      <c r="AT34" s="1" t="s">
        <v>1051</v>
      </c>
      <c r="AU34" s="1" t="s">
        <v>1052</v>
      </c>
      <c r="BJ34" s="1" t="s">
        <v>3088</v>
      </c>
    </row>
    <row r="35" spans="1:62" x14ac:dyDescent="0.25">
      <c r="A35" s="1" t="s">
        <v>2917</v>
      </c>
      <c r="B35" s="1" t="s">
        <v>2823</v>
      </c>
      <c r="C35" s="1" t="s">
        <v>1474</v>
      </c>
      <c r="D35" s="1" t="s">
        <v>1437</v>
      </c>
      <c r="E35" s="1" t="s">
        <v>1475</v>
      </c>
      <c r="F35" s="1" t="s">
        <v>1439</v>
      </c>
      <c r="G35" s="1" t="s">
        <v>2918</v>
      </c>
      <c r="H35" s="1" t="s">
        <v>2919</v>
      </c>
      <c r="I35" s="1" t="s">
        <v>2550</v>
      </c>
      <c r="J35" s="1" t="s">
        <v>1206</v>
      </c>
      <c r="K35" s="1" t="s">
        <v>2920</v>
      </c>
      <c r="L35" s="1" t="s">
        <v>1610</v>
      </c>
      <c r="M35" s="1" t="s">
        <v>1840</v>
      </c>
      <c r="N35" s="1" t="s">
        <v>1041</v>
      </c>
      <c r="O35" s="1" t="s">
        <v>1491</v>
      </c>
      <c r="P35" s="1" t="s">
        <v>2453</v>
      </c>
      <c r="Q35" s="1" t="s">
        <v>1042</v>
      </c>
      <c r="R35" s="1" t="s">
        <v>1444</v>
      </c>
      <c r="S35" s="1" t="s">
        <v>1444</v>
      </c>
      <c r="T35" s="1" t="s">
        <v>1043</v>
      </c>
      <c r="U35" s="1" t="s">
        <v>2921</v>
      </c>
      <c r="W35" s="1" t="s">
        <v>2772</v>
      </c>
      <c r="AC35" s="1" t="s">
        <v>1537</v>
      </c>
      <c r="AD35" s="1" t="s">
        <v>2922</v>
      </c>
      <c r="AG35" s="1" t="s">
        <v>2923</v>
      </c>
      <c r="AH35" s="1" t="s">
        <v>1067</v>
      </c>
      <c r="AI35" s="1" t="s">
        <v>1497</v>
      </c>
      <c r="AJ35" s="1" t="s">
        <v>3137</v>
      </c>
      <c r="AK35" s="1" t="s">
        <v>3138</v>
      </c>
      <c r="AL35" s="1" t="s">
        <v>1542</v>
      </c>
      <c r="AM35" s="1" t="s">
        <v>1453</v>
      </c>
      <c r="AN35" s="1" t="s">
        <v>1046</v>
      </c>
      <c r="AO35" s="1" t="s">
        <v>1047</v>
      </c>
      <c r="AP35" s="1" t="s">
        <v>1048</v>
      </c>
      <c r="AQ35" s="1" t="s">
        <v>1049</v>
      </c>
      <c r="AR35" s="1" t="s">
        <v>1048</v>
      </c>
      <c r="AS35" s="1" t="s">
        <v>1050</v>
      </c>
      <c r="AT35" s="1" t="s">
        <v>1051</v>
      </c>
      <c r="AU35" s="1" t="s">
        <v>1052</v>
      </c>
      <c r="BJ35" s="1" t="s">
        <v>3088</v>
      </c>
    </row>
    <row r="36" spans="1:62" x14ac:dyDescent="0.25">
      <c r="A36" s="1" t="s">
        <v>2924</v>
      </c>
      <c r="B36" s="1" t="s">
        <v>1909</v>
      </c>
      <c r="C36" s="1" t="s">
        <v>2486</v>
      </c>
      <c r="D36" s="1" t="s">
        <v>2487</v>
      </c>
      <c r="E36" s="1" t="s">
        <v>2500</v>
      </c>
      <c r="F36" s="1" t="s">
        <v>1506</v>
      </c>
      <c r="G36" s="1" t="s">
        <v>2925</v>
      </c>
      <c r="H36" s="1" t="s">
        <v>2857</v>
      </c>
      <c r="I36" s="1" t="s">
        <v>2853</v>
      </c>
      <c r="J36" s="1" t="s">
        <v>1121</v>
      </c>
      <c r="K36" s="1" t="s">
        <v>2858</v>
      </c>
      <c r="L36" s="1" t="s">
        <v>1610</v>
      </c>
      <c r="M36" s="1" t="s">
        <v>1444</v>
      </c>
      <c r="N36" s="1" t="s">
        <v>1041</v>
      </c>
      <c r="O36" s="1" t="s">
        <v>1928</v>
      </c>
      <c r="P36" s="1" t="s">
        <v>1928</v>
      </c>
      <c r="Q36" s="1" t="s">
        <v>1042</v>
      </c>
      <c r="R36" s="1" t="s">
        <v>1444</v>
      </c>
      <c r="S36" s="1" t="s">
        <v>1444</v>
      </c>
      <c r="T36" s="1" t="s">
        <v>1043</v>
      </c>
      <c r="U36" s="1" t="s">
        <v>2926</v>
      </c>
      <c r="W36" s="1" t="s">
        <v>2763</v>
      </c>
      <c r="AC36" s="1" t="s">
        <v>1745</v>
      </c>
      <c r="AD36" s="1" t="s">
        <v>2927</v>
      </c>
      <c r="AG36" s="1" t="s">
        <v>2928</v>
      </c>
      <c r="AH36" s="1" t="s">
        <v>3084</v>
      </c>
      <c r="AI36" s="1" t="s">
        <v>1933</v>
      </c>
      <c r="AJ36" s="1" t="s">
        <v>1933</v>
      </c>
      <c r="AK36" s="1" t="s">
        <v>3139</v>
      </c>
      <c r="AL36" s="1" t="s">
        <v>1750</v>
      </c>
      <c r="AM36" s="1" t="s">
        <v>1453</v>
      </c>
      <c r="AN36" s="1" t="s">
        <v>1046</v>
      </c>
      <c r="AO36" s="1" t="s">
        <v>1047</v>
      </c>
      <c r="AP36" s="1" t="s">
        <v>3087</v>
      </c>
      <c r="AQ36" s="1" t="s">
        <v>1049</v>
      </c>
      <c r="AR36" s="1" t="s">
        <v>1048</v>
      </c>
      <c r="AS36" s="1" t="s">
        <v>1050</v>
      </c>
      <c r="AT36" s="1" t="s">
        <v>1051</v>
      </c>
      <c r="AU36" s="1" t="s">
        <v>1052</v>
      </c>
      <c r="BJ36" s="1" t="s">
        <v>3088</v>
      </c>
    </row>
    <row r="37" spans="1:62" x14ac:dyDescent="0.25">
      <c r="A37" s="1" t="s">
        <v>3013</v>
      </c>
      <c r="B37" s="1" t="s">
        <v>1726</v>
      </c>
      <c r="C37" s="1" t="s">
        <v>2454</v>
      </c>
      <c r="D37" s="1" t="s">
        <v>1572</v>
      </c>
      <c r="E37" s="1" t="s">
        <v>2455</v>
      </c>
      <c r="F37" s="1" t="s">
        <v>1439</v>
      </c>
      <c r="G37" s="1" t="s">
        <v>3006</v>
      </c>
      <c r="H37" s="1" t="s">
        <v>3044</v>
      </c>
      <c r="I37" s="1" t="s">
        <v>1183</v>
      </c>
      <c r="J37" s="1" t="s">
        <v>1184</v>
      </c>
      <c r="K37" s="1" t="s">
        <v>3045</v>
      </c>
      <c r="L37" s="1" t="s">
        <v>1608</v>
      </c>
      <c r="M37" s="1" t="s">
        <v>2178</v>
      </c>
      <c r="N37" s="1" t="s">
        <v>1041</v>
      </c>
      <c r="O37" s="1" t="s">
        <v>3032</v>
      </c>
      <c r="P37" s="1" t="s">
        <v>3032</v>
      </c>
      <c r="Q37" s="1" t="s">
        <v>1042</v>
      </c>
      <c r="R37" s="1" t="s">
        <v>1444</v>
      </c>
      <c r="S37" s="1" t="s">
        <v>1444</v>
      </c>
      <c r="T37" s="1" t="s">
        <v>1043</v>
      </c>
      <c r="U37" s="1" t="s">
        <v>3023</v>
      </c>
      <c r="W37" s="1" t="s">
        <v>2456</v>
      </c>
      <c r="AC37" s="1" t="s">
        <v>1566</v>
      </c>
      <c r="AD37" s="1" t="s">
        <v>2457</v>
      </c>
      <c r="AG37" s="1" t="s">
        <v>3024</v>
      </c>
      <c r="AH37" s="1" t="s">
        <v>3140</v>
      </c>
      <c r="AI37" s="1" t="s">
        <v>3141</v>
      </c>
      <c r="AJ37" s="1" t="s">
        <v>3141</v>
      </c>
      <c r="AK37" s="1" t="s">
        <v>3142</v>
      </c>
      <c r="AL37" s="1" t="s">
        <v>1570</v>
      </c>
      <c r="AM37" s="1" t="s">
        <v>1453</v>
      </c>
      <c r="AN37" s="1" t="s">
        <v>1046</v>
      </c>
      <c r="AO37" s="1" t="s">
        <v>1047</v>
      </c>
      <c r="AP37" s="1" t="s">
        <v>3093</v>
      </c>
      <c r="AQ37" s="1" t="s">
        <v>1049</v>
      </c>
      <c r="AR37" s="1" t="s">
        <v>1048</v>
      </c>
      <c r="AS37" s="1" t="s">
        <v>1050</v>
      </c>
      <c r="AT37" s="1" t="s">
        <v>1051</v>
      </c>
      <c r="AU37" s="1" t="s">
        <v>1052</v>
      </c>
      <c r="BJ37" s="1" t="s">
        <v>3088</v>
      </c>
    </row>
    <row r="38" spans="1:62" x14ac:dyDescent="0.25">
      <c r="A38" s="1" t="s">
        <v>2938</v>
      </c>
      <c r="B38" s="1" t="s">
        <v>1812</v>
      </c>
      <c r="C38" s="1" t="s">
        <v>2718</v>
      </c>
      <c r="D38" s="1" t="s">
        <v>2462</v>
      </c>
      <c r="F38" s="1" t="s">
        <v>1506</v>
      </c>
      <c r="G38" s="1" t="s">
        <v>1105</v>
      </c>
      <c r="H38" s="1" t="s">
        <v>1190</v>
      </c>
      <c r="I38" s="1" t="s">
        <v>1107</v>
      </c>
      <c r="J38" s="1" t="s">
        <v>1039</v>
      </c>
      <c r="K38" s="1" t="s">
        <v>1764</v>
      </c>
      <c r="L38" s="1" t="s">
        <v>1040</v>
      </c>
      <c r="M38" s="1" t="s">
        <v>1574</v>
      </c>
      <c r="N38" s="1" t="s">
        <v>1041</v>
      </c>
      <c r="O38" s="1" t="s">
        <v>2548</v>
      </c>
      <c r="P38" s="1" t="s">
        <v>2529</v>
      </c>
      <c r="Q38" s="1" t="s">
        <v>1042</v>
      </c>
      <c r="R38" s="1" t="s">
        <v>1444</v>
      </c>
      <c r="S38" s="1" t="s">
        <v>1444</v>
      </c>
      <c r="T38" s="1" t="s">
        <v>1043</v>
      </c>
      <c r="U38" s="1" t="s">
        <v>2939</v>
      </c>
      <c r="W38" s="1" t="s">
        <v>2874</v>
      </c>
      <c r="AC38" s="1" t="s">
        <v>2162</v>
      </c>
      <c r="AD38" s="1" t="s">
        <v>2940</v>
      </c>
      <c r="AG38" s="1" t="s">
        <v>2941</v>
      </c>
      <c r="AH38" s="1" t="s">
        <v>3094</v>
      </c>
      <c r="AI38" s="1" t="s">
        <v>3143</v>
      </c>
      <c r="AJ38" s="1" t="s">
        <v>3144</v>
      </c>
      <c r="AK38" s="1" t="s">
        <v>3145</v>
      </c>
      <c r="AL38" s="1" t="s">
        <v>2166</v>
      </c>
      <c r="AM38" s="1" t="s">
        <v>1453</v>
      </c>
      <c r="AN38" s="1" t="s">
        <v>1046</v>
      </c>
      <c r="AO38" s="1" t="s">
        <v>1047</v>
      </c>
      <c r="AP38" s="1" t="s">
        <v>3097</v>
      </c>
      <c r="AQ38" s="1" t="s">
        <v>1049</v>
      </c>
      <c r="AR38" s="1" t="s">
        <v>1048</v>
      </c>
      <c r="AS38" s="1" t="s">
        <v>1050</v>
      </c>
      <c r="AT38" s="1" t="s">
        <v>1051</v>
      </c>
      <c r="AU38" s="1" t="s">
        <v>1052</v>
      </c>
      <c r="BJ38" s="1" t="s">
        <v>3088</v>
      </c>
    </row>
    <row r="39" spans="1:62" x14ac:dyDescent="0.25">
      <c r="A39" s="1" t="s">
        <v>1135</v>
      </c>
      <c r="B39" s="1" t="s">
        <v>1642</v>
      </c>
      <c r="C39" s="1" t="s">
        <v>1474</v>
      </c>
      <c r="D39" s="1" t="s">
        <v>1437</v>
      </c>
      <c r="E39" s="1" t="s">
        <v>1643</v>
      </c>
      <c r="F39" s="1" t="s">
        <v>1439</v>
      </c>
      <c r="G39" s="1" t="s">
        <v>1136</v>
      </c>
      <c r="H39" s="1" t="s">
        <v>1137</v>
      </c>
      <c r="I39" s="1" t="s">
        <v>1138</v>
      </c>
      <c r="J39" s="1" t="s">
        <v>1128</v>
      </c>
      <c r="K39" s="1" t="s">
        <v>1644</v>
      </c>
      <c r="L39" s="1" t="s">
        <v>1458</v>
      </c>
      <c r="M39" s="1" t="s">
        <v>1506</v>
      </c>
      <c r="N39" s="1" t="s">
        <v>1041</v>
      </c>
      <c r="O39" s="1" t="s">
        <v>1645</v>
      </c>
      <c r="P39" s="1" t="s">
        <v>1646</v>
      </c>
      <c r="Q39" s="1" t="s">
        <v>1042</v>
      </c>
      <c r="R39" s="1" t="s">
        <v>1444</v>
      </c>
      <c r="S39" s="1" t="s">
        <v>1444</v>
      </c>
      <c r="T39" s="1" t="s">
        <v>1043</v>
      </c>
      <c r="U39" s="1" t="s">
        <v>1647</v>
      </c>
      <c r="W39" s="1" t="s">
        <v>1648</v>
      </c>
      <c r="AC39" s="1" t="s">
        <v>1579</v>
      </c>
      <c r="AD39" s="1" t="s">
        <v>1649</v>
      </c>
      <c r="AG39" s="1" t="s">
        <v>1139</v>
      </c>
      <c r="AH39" s="1" t="s">
        <v>1067</v>
      </c>
      <c r="AI39" s="1" t="s">
        <v>1650</v>
      </c>
      <c r="AJ39" s="1" t="s">
        <v>1651</v>
      </c>
      <c r="AK39" s="1" t="s">
        <v>1652</v>
      </c>
      <c r="AL39" s="1" t="s">
        <v>1584</v>
      </c>
      <c r="AM39" s="1" t="s">
        <v>1453</v>
      </c>
      <c r="AN39" s="1" t="s">
        <v>1046</v>
      </c>
      <c r="AO39" s="1" t="s">
        <v>1047</v>
      </c>
      <c r="AP39" s="1" t="s">
        <v>1048</v>
      </c>
      <c r="AQ39" s="1" t="s">
        <v>1049</v>
      </c>
      <c r="AR39" s="1" t="s">
        <v>1048</v>
      </c>
      <c r="AS39" s="1" t="s">
        <v>1050</v>
      </c>
      <c r="AT39" s="1" t="s">
        <v>1051</v>
      </c>
      <c r="AU39" s="1" t="s">
        <v>1052</v>
      </c>
      <c r="BJ39" s="1" t="s">
        <v>1653</v>
      </c>
    </row>
    <row r="40" spans="1:62" x14ac:dyDescent="0.25">
      <c r="A40" s="1" t="s">
        <v>1140</v>
      </c>
      <c r="B40" s="1" t="s">
        <v>1654</v>
      </c>
      <c r="C40" s="1" t="s">
        <v>1436</v>
      </c>
      <c r="D40" s="1" t="s">
        <v>1572</v>
      </c>
      <c r="E40" s="1" t="s">
        <v>1560</v>
      </c>
      <c r="F40" s="1" t="s">
        <v>1439</v>
      </c>
      <c r="G40" s="1" t="s">
        <v>1141</v>
      </c>
      <c r="H40" s="1" t="s">
        <v>1142</v>
      </c>
      <c r="I40" s="1" t="s">
        <v>1143</v>
      </c>
      <c r="J40" s="1" t="s">
        <v>1144</v>
      </c>
      <c r="K40" s="1" t="s">
        <v>1655</v>
      </c>
      <c r="L40" s="1" t="s">
        <v>1506</v>
      </c>
      <c r="M40" s="1" t="s">
        <v>1656</v>
      </c>
      <c r="N40" s="1" t="s">
        <v>1041</v>
      </c>
      <c r="O40" s="1" t="s">
        <v>1657</v>
      </c>
      <c r="P40" s="1" t="s">
        <v>1658</v>
      </c>
      <c r="Q40" s="1" t="s">
        <v>1042</v>
      </c>
      <c r="R40" s="1" t="s">
        <v>1444</v>
      </c>
      <c r="S40" s="1" t="s">
        <v>1444</v>
      </c>
      <c r="T40" s="1" t="s">
        <v>1043</v>
      </c>
      <c r="U40" s="1" t="s">
        <v>1659</v>
      </c>
      <c r="W40" s="1" t="s">
        <v>1660</v>
      </c>
      <c r="AC40" s="1" t="s">
        <v>1661</v>
      </c>
      <c r="AD40" s="1" t="s">
        <v>1662</v>
      </c>
      <c r="AG40" s="1" t="s">
        <v>1145</v>
      </c>
      <c r="AH40" s="1" t="s">
        <v>1045</v>
      </c>
      <c r="AI40" s="1" t="s">
        <v>1663</v>
      </c>
      <c r="AJ40" s="1" t="s">
        <v>1664</v>
      </c>
      <c r="AK40" s="1" t="s">
        <v>1665</v>
      </c>
      <c r="AL40" s="1" t="s">
        <v>1666</v>
      </c>
      <c r="AM40" s="1" t="s">
        <v>1453</v>
      </c>
      <c r="AN40" s="1" t="s">
        <v>1046</v>
      </c>
      <c r="AO40" s="1" t="s">
        <v>1047</v>
      </c>
      <c r="AP40" s="1" t="s">
        <v>1048</v>
      </c>
      <c r="AQ40" s="1" t="s">
        <v>1049</v>
      </c>
      <c r="AR40" s="1" t="s">
        <v>1048</v>
      </c>
      <c r="AS40" s="1" t="s">
        <v>1050</v>
      </c>
      <c r="AT40" s="1" t="s">
        <v>1051</v>
      </c>
      <c r="AU40" s="1" t="s">
        <v>1052</v>
      </c>
      <c r="BJ40" s="1" t="s">
        <v>1667</v>
      </c>
    </row>
    <row r="41" spans="1:62" x14ac:dyDescent="0.25">
      <c r="A41" s="1" t="s">
        <v>1146</v>
      </c>
      <c r="B41" s="1" t="s">
        <v>1668</v>
      </c>
      <c r="C41" s="1" t="s">
        <v>1503</v>
      </c>
      <c r="D41" s="1" t="s">
        <v>1457</v>
      </c>
      <c r="E41" s="1" t="s">
        <v>1517</v>
      </c>
      <c r="F41" s="1" t="s">
        <v>1439</v>
      </c>
      <c r="G41" s="1" t="s">
        <v>1147</v>
      </c>
      <c r="H41" s="1" t="s">
        <v>1148</v>
      </c>
      <c r="I41" s="1" t="s">
        <v>1149</v>
      </c>
      <c r="J41" s="1" t="s">
        <v>1150</v>
      </c>
      <c r="K41" s="1" t="s">
        <v>1669</v>
      </c>
      <c r="L41" s="1" t="s">
        <v>1059</v>
      </c>
      <c r="M41" s="1" t="s">
        <v>1670</v>
      </c>
      <c r="N41" s="1" t="s">
        <v>1041</v>
      </c>
      <c r="O41" s="1" t="s">
        <v>1671</v>
      </c>
      <c r="P41" s="1" t="s">
        <v>1672</v>
      </c>
      <c r="Q41" s="1" t="s">
        <v>1042</v>
      </c>
      <c r="R41" s="1" t="s">
        <v>1444</v>
      </c>
      <c r="S41" s="1" t="s">
        <v>1444</v>
      </c>
      <c r="T41" s="1" t="s">
        <v>1043</v>
      </c>
      <c r="U41" s="1" t="s">
        <v>1673</v>
      </c>
      <c r="W41" s="1" t="s">
        <v>1674</v>
      </c>
      <c r="AC41" s="1" t="s">
        <v>1675</v>
      </c>
      <c r="AD41" s="1" t="s">
        <v>1676</v>
      </c>
      <c r="AG41" s="1" t="s">
        <v>1151</v>
      </c>
      <c r="AH41" s="1" t="s">
        <v>1081</v>
      </c>
      <c r="AI41" s="1" t="s">
        <v>1677</v>
      </c>
      <c r="AJ41" s="1" t="s">
        <v>1678</v>
      </c>
      <c r="AK41" s="1" t="s">
        <v>1679</v>
      </c>
      <c r="AL41" s="1" t="s">
        <v>1680</v>
      </c>
      <c r="AM41" s="1" t="s">
        <v>1453</v>
      </c>
      <c r="AN41" s="1" t="s">
        <v>1046</v>
      </c>
      <c r="AO41" s="1" t="s">
        <v>1047</v>
      </c>
      <c r="AP41" s="1" t="s">
        <v>1048</v>
      </c>
      <c r="AQ41" s="1" t="s">
        <v>1049</v>
      </c>
      <c r="AR41" s="1" t="s">
        <v>1048</v>
      </c>
      <c r="AS41" s="1" t="s">
        <v>1050</v>
      </c>
      <c r="AT41" s="1" t="s">
        <v>1051</v>
      </c>
      <c r="AU41" s="1" t="s">
        <v>1052</v>
      </c>
      <c r="BJ41" s="1" t="s">
        <v>1681</v>
      </c>
    </row>
    <row r="42" spans="1:62" x14ac:dyDescent="0.25">
      <c r="A42" s="1" t="s">
        <v>2945</v>
      </c>
      <c r="B42" s="1" t="s">
        <v>2563</v>
      </c>
      <c r="C42" s="1" t="s">
        <v>1436</v>
      </c>
      <c r="D42" s="1" t="s">
        <v>1437</v>
      </c>
      <c r="E42" s="1" t="s">
        <v>1438</v>
      </c>
      <c r="F42" s="1" t="s">
        <v>1439</v>
      </c>
      <c r="G42" s="1" t="s">
        <v>2796</v>
      </c>
      <c r="H42" s="1" t="s">
        <v>2797</v>
      </c>
      <c r="I42" s="1" t="s">
        <v>2496</v>
      </c>
      <c r="J42" s="1" t="s">
        <v>2345</v>
      </c>
      <c r="K42" s="1" t="s">
        <v>2798</v>
      </c>
      <c r="L42" s="1" t="s">
        <v>1608</v>
      </c>
      <c r="M42" s="1" t="s">
        <v>1994</v>
      </c>
      <c r="N42" s="1" t="s">
        <v>1041</v>
      </c>
      <c r="O42" s="1" t="s">
        <v>2538</v>
      </c>
      <c r="P42" s="1" t="s">
        <v>2559</v>
      </c>
      <c r="Q42" s="1" t="s">
        <v>1042</v>
      </c>
      <c r="R42" s="1" t="s">
        <v>1444</v>
      </c>
      <c r="S42" s="1" t="s">
        <v>1444</v>
      </c>
      <c r="T42" s="1" t="s">
        <v>1463</v>
      </c>
      <c r="U42" s="1" t="s">
        <v>2946</v>
      </c>
      <c r="W42" s="1" t="s">
        <v>2947</v>
      </c>
      <c r="AC42" s="1" t="s">
        <v>1466</v>
      </c>
      <c r="AD42" s="1" t="s">
        <v>2948</v>
      </c>
      <c r="AG42" s="1" t="s">
        <v>2949</v>
      </c>
      <c r="AH42" s="1" t="s">
        <v>1045</v>
      </c>
      <c r="AI42" s="1" t="s">
        <v>3146</v>
      </c>
      <c r="AJ42" s="1" t="s">
        <v>3147</v>
      </c>
      <c r="AK42" s="1" t="s">
        <v>3148</v>
      </c>
      <c r="AL42" s="1" t="s">
        <v>1471</v>
      </c>
      <c r="AM42" s="1" t="s">
        <v>1453</v>
      </c>
      <c r="AN42" s="1" t="s">
        <v>1046</v>
      </c>
      <c r="AO42" s="1" t="s">
        <v>1047</v>
      </c>
      <c r="AP42" s="1" t="s">
        <v>1048</v>
      </c>
      <c r="AQ42" s="1" t="s">
        <v>1049</v>
      </c>
      <c r="AR42" s="1" t="s">
        <v>1048</v>
      </c>
      <c r="AS42" s="1" t="s">
        <v>1050</v>
      </c>
      <c r="AT42" s="1" t="s">
        <v>1051</v>
      </c>
      <c r="AU42" s="1" t="s">
        <v>1052</v>
      </c>
      <c r="BJ42" s="1" t="s">
        <v>3088</v>
      </c>
    </row>
    <row r="43" spans="1:62" x14ac:dyDescent="0.25">
      <c r="A43" s="1" t="s">
        <v>2950</v>
      </c>
      <c r="B43" s="1" t="s">
        <v>2521</v>
      </c>
      <c r="C43" s="1" t="s">
        <v>2486</v>
      </c>
      <c r="D43" s="1" t="s">
        <v>2487</v>
      </c>
      <c r="E43" s="1" t="s">
        <v>2394</v>
      </c>
      <c r="F43" s="1" t="s">
        <v>1439</v>
      </c>
      <c r="G43" s="1" t="s">
        <v>3025</v>
      </c>
      <c r="H43" s="1" t="s">
        <v>3026</v>
      </c>
      <c r="I43" s="1" t="s">
        <v>1096</v>
      </c>
      <c r="J43" s="1" t="s">
        <v>1097</v>
      </c>
      <c r="K43" s="1" t="s">
        <v>3027</v>
      </c>
      <c r="L43" s="1" t="s">
        <v>1439</v>
      </c>
      <c r="M43" s="1" t="s">
        <v>1460</v>
      </c>
      <c r="N43" s="1" t="s">
        <v>1041</v>
      </c>
      <c r="O43" s="1" t="s">
        <v>3018</v>
      </c>
      <c r="P43" s="1" t="s">
        <v>3018</v>
      </c>
      <c r="Q43" s="1" t="s">
        <v>1042</v>
      </c>
      <c r="R43" s="1" t="s">
        <v>1444</v>
      </c>
      <c r="S43" s="1" t="s">
        <v>1444</v>
      </c>
      <c r="T43" s="1" t="s">
        <v>1043</v>
      </c>
      <c r="U43" s="1" t="s">
        <v>2951</v>
      </c>
      <c r="W43" s="1" t="s">
        <v>2704</v>
      </c>
      <c r="AC43" s="1" t="s">
        <v>1661</v>
      </c>
      <c r="AD43" s="1" t="s">
        <v>2952</v>
      </c>
      <c r="AG43" s="1" t="s">
        <v>2953</v>
      </c>
      <c r="AH43" s="1" t="s">
        <v>3084</v>
      </c>
      <c r="AI43" s="1" t="s">
        <v>3149</v>
      </c>
      <c r="AJ43" s="1" t="s">
        <v>3149</v>
      </c>
      <c r="AK43" s="1" t="s">
        <v>3150</v>
      </c>
      <c r="AL43" s="1" t="s">
        <v>1666</v>
      </c>
      <c r="AM43" s="1" t="s">
        <v>1453</v>
      </c>
      <c r="AN43" s="1" t="s">
        <v>1046</v>
      </c>
      <c r="AO43" s="1" t="s">
        <v>1047</v>
      </c>
      <c r="AP43" s="1" t="s">
        <v>3087</v>
      </c>
      <c r="AQ43" s="1" t="s">
        <v>1049</v>
      </c>
      <c r="AR43" s="1" t="s">
        <v>1048</v>
      </c>
      <c r="AS43" s="1" t="s">
        <v>1050</v>
      </c>
      <c r="AT43" s="1" t="s">
        <v>1051</v>
      </c>
      <c r="AU43" s="1" t="s">
        <v>1052</v>
      </c>
      <c r="BJ43" s="1" t="s">
        <v>3088</v>
      </c>
    </row>
    <row r="44" spans="1:62" x14ac:dyDescent="0.25">
      <c r="A44" s="1" t="s">
        <v>1152</v>
      </c>
      <c r="B44" s="1" t="s">
        <v>1682</v>
      </c>
      <c r="C44" s="1" t="s">
        <v>1436</v>
      </c>
      <c r="D44" s="1" t="s">
        <v>1437</v>
      </c>
      <c r="E44" s="1" t="s">
        <v>1560</v>
      </c>
      <c r="F44" s="1" t="s">
        <v>1439</v>
      </c>
      <c r="G44" s="1" t="s">
        <v>1153</v>
      </c>
      <c r="H44" s="1" t="s">
        <v>1154</v>
      </c>
      <c r="I44" s="1" t="s">
        <v>1155</v>
      </c>
      <c r="J44" s="1" t="s">
        <v>1156</v>
      </c>
      <c r="K44" s="1" t="s">
        <v>1683</v>
      </c>
      <c r="L44" s="1" t="s">
        <v>1444</v>
      </c>
      <c r="M44" s="1" t="s">
        <v>1598</v>
      </c>
      <c r="N44" s="1" t="s">
        <v>1041</v>
      </c>
      <c r="O44" s="1" t="s">
        <v>1684</v>
      </c>
      <c r="P44" s="1" t="s">
        <v>1684</v>
      </c>
      <c r="Q44" s="1" t="s">
        <v>1042</v>
      </c>
      <c r="R44" s="1" t="s">
        <v>1444</v>
      </c>
      <c r="S44" s="1" t="s">
        <v>1444</v>
      </c>
      <c r="T44" s="1" t="s">
        <v>1043</v>
      </c>
      <c r="U44" s="1" t="s">
        <v>1685</v>
      </c>
      <c r="W44" s="1" t="s">
        <v>1686</v>
      </c>
      <c r="AC44" s="1" t="s">
        <v>1510</v>
      </c>
      <c r="AD44" s="1" t="s">
        <v>1687</v>
      </c>
      <c r="AG44" s="1" t="s">
        <v>1157</v>
      </c>
      <c r="AH44" s="1" t="s">
        <v>1045</v>
      </c>
      <c r="AI44" s="1" t="s">
        <v>1688</v>
      </c>
      <c r="AJ44" s="1" t="s">
        <v>1688</v>
      </c>
      <c r="AK44" s="1" t="s">
        <v>1689</v>
      </c>
      <c r="AL44" s="1" t="s">
        <v>1514</v>
      </c>
      <c r="AM44" s="1" t="s">
        <v>1453</v>
      </c>
      <c r="AN44" s="1" t="s">
        <v>1046</v>
      </c>
      <c r="AO44" s="1" t="s">
        <v>1047</v>
      </c>
      <c r="AP44" s="1" t="s">
        <v>1048</v>
      </c>
      <c r="AQ44" s="1" t="s">
        <v>1049</v>
      </c>
      <c r="AR44" s="1" t="s">
        <v>1048</v>
      </c>
      <c r="AS44" s="1" t="s">
        <v>1050</v>
      </c>
      <c r="AT44" s="1" t="s">
        <v>1051</v>
      </c>
      <c r="AU44" s="1" t="s">
        <v>1052</v>
      </c>
      <c r="BJ44" s="1" t="s">
        <v>1690</v>
      </c>
    </row>
    <row r="45" spans="1:62" x14ac:dyDescent="0.25">
      <c r="A45" s="1" t="s">
        <v>1158</v>
      </c>
      <c r="B45" s="1" t="s">
        <v>1691</v>
      </c>
      <c r="C45" s="1" t="s">
        <v>1503</v>
      </c>
      <c r="D45" s="1" t="s">
        <v>1437</v>
      </c>
      <c r="E45" s="1" t="s">
        <v>1692</v>
      </c>
      <c r="F45" s="1" t="s">
        <v>1439</v>
      </c>
      <c r="G45" s="1" t="s">
        <v>1159</v>
      </c>
      <c r="H45" s="1" t="s">
        <v>1160</v>
      </c>
      <c r="I45" s="1" t="s">
        <v>1161</v>
      </c>
      <c r="J45" s="1" t="s">
        <v>1121</v>
      </c>
      <c r="K45" s="1" t="s">
        <v>1693</v>
      </c>
      <c r="L45" s="1" t="s">
        <v>1610</v>
      </c>
      <c r="M45" s="1" t="s">
        <v>1562</v>
      </c>
      <c r="N45" s="1" t="s">
        <v>1041</v>
      </c>
      <c r="O45" s="1" t="s">
        <v>1694</v>
      </c>
      <c r="P45" s="1" t="s">
        <v>1694</v>
      </c>
      <c r="Q45" s="1" t="s">
        <v>1042</v>
      </c>
      <c r="R45" s="1" t="s">
        <v>1444</v>
      </c>
      <c r="S45" s="1" t="s">
        <v>1444</v>
      </c>
      <c r="T45" s="1" t="s">
        <v>1043</v>
      </c>
      <c r="U45" s="1" t="s">
        <v>1695</v>
      </c>
      <c r="W45" s="1" t="s">
        <v>1696</v>
      </c>
      <c r="AC45" s="1" t="s">
        <v>1697</v>
      </c>
      <c r="AD45" s="1" t="s">
        <v>1698</v>
      </c>
      <c r="AG45" s="1" t="s">
        <v>1162</v>
      </c>
      <c r="AH45" s="1" t="s">
        <v>1081</v>
      </c>
      <c r="AI45" s="1" t="s">
        <v>1699</v>
      </c>
      <c r="AJ45" s="1" t="s">
        <v>1699</v>
      </c>
      <c r="AK45" s="1" t="s">
        <v>1700</v>
      </c>
      <c r="AL45" s="1" t="s">
        <v>1701</v>
      </c>
      <c r="AM45" s="1" t="s">
        <v>1453</v>
      </c>
      <c r="AN45" s="1" t="s">
        <v>1046</v>
      </c>
      <c r="AO45" s="1" t="s">
        <v>1047</v>
      </c>
      <c r="AP45" s="1" t="s">
        <v>1048</v>
      </c>
      <c r="AQ45" s="1" t="s">
        <v>1049</v>
      </c>
      <c r="AR45" s="1" t="s">
        <v>1048</v>
      </c>
      <c r="AS45" s="1" t="s">
        <v>1050</v>
      </c>
      <c r="AT45" s="1" t="s">
        <v>1051</v>
      </c>
      <c r="AU45" s="1" t="s">
        <v>1052</v>
      </c>
      <c r="AY45" s="1" t="s">
        <v>1163</v>
      </c>
      <c r="AZ45" s="1" t="s">
        <v>1454</v>
      </c>
      <c r="BJ45" s="1" t="s">
        <v>1702</v>
      </c>
    </row>
    <row r="46" spans="1:62" x14ac:dyDescent="0.25">
      <c r="A46" s="1" t="s">
        <v>2957</v>
      </c>
      <c r="B46" s="1" t="s">
        <v>2831</v>
      </c>
      <c r="C46" s="1" t="s">
        <v>2718</v>
      </c>
      <c r="F46" s="1" t="s">
        <v>1439</v>
      </c>
      <c r="G46" s="1" t="s">
        <v>2958</v>
      </c>
      <c r="H46" s="1" t="s">
        <v>2959</v>
      </c>
      <c r="I46" s="1" t="s">
        <v>2660</v>
      </c>
      <c r="J46" s="1" t="s">
        <v>1184</v>
      </c>
      <c r="K46" s="1" t="s">
        <v>2960</v>
      </c>
      <c r="L46" s="1" t="s">
        <v>1608</v>
      </c>
      <c r="M46" s="1" t="s">
        <v>2644</v>
      </c>
      <c r="N46" s="1" t="s">
        <v>1041</v>
      </c>
      <c r="O46" s="1" t="s">
        <v>2431</v>
      </c>
      <c r="P46" s="1" t="s">
        <v>2431</v>
      </c>
      <c r="R46" s="1" t="s">
        <v>1444</v>
      </c>
      <c r="S46" s="1" t="s">
        <v>1444</v>
      </c>
      <c r="T46" s="1" t="s">
        <v>1043</v>
      </c>
      <c r="U46" s="1" t="s">
        <v>2961</v>
      </c>
      <c r="AC46" s="1" t="s">
        <v>1894</v>
      </c>
      <c r="AD46" s="1" t="s">
        <v>2962</v>
      </c>
      <c r="AG46" s="1" t="s">
        <v>2963</v>
      </c>
      <c r="AH46" s="1" t="s">
        <v>3094</v>
      </c>
      <c r="AI46" s="1" t="s">
        <v>3116</v>
      </c>
      <c r="AJ46" s="1" t="s">
        <v>3116</v>
      </c>
      <c r="AL46" s="1" t="s">
        <v>1899</v>
      </c>
      <c r="AM46" s="1" t="s">
        <v>1453</v>
      </c>
      <c r="AN46" s="1" t="s">
        <v>1046</v>
      </c>
      <c r="AO46" s="1" t="s">
        <v>1047</v>
      </c>
      <c r="AP46" s="1" t="s">
        <v>3097</v>
      </c>
      <c r="AQ46" s="1" t="s">
        <v>1049</v>
      </c>
      <c r="AR46" s="1" t="s">
        <v>1048</v>
      </c>
      <c r="AS46" s="1" t="s">
        <v>1050</v>
      </c>
      <c r="AT46" s="1" t="s">
        <v>1051</v>
      </c>
      <c r="AU46" s="1" t="s">
        <v>1052</v>
      </c>
      <c r="BJ46" s="1" t="s">
        <v>3088</v>
      </c>
    </row>
    <row r="47" spans="1:62" x14ac:dyDescent="0.25">
      <c r="A47" s="1" t="s">
        <v>2964</v>
      </c>
      <c r="B47" s="1" t="s">
        <v>1515</v>
      </c>
      <c r="C47" s="1" t="s">
        <v>2486</v>
      </c>
      <c r="D47" s="1" t="s">
        <v>2487</v>
      </c>
      <c r="E47" s="1" t="s">
        <v>2500</v>
      </c>
      <c r="F47" s="1" t="s">
        <v>1439</v>
      </c>
      <c r="G47" s="1" t="s">
        <v>2965</v>
      </c>
      <c r="H47" s="1" t="s">
        <v>2966</v>
      </c>
      <c r="I47" s="1" t="s">
        <v>2630</v>
      </c>
      <c r="J47" s="1" t="s">
        <v>1173</v>
      </c>
      <c r="K47" s="1" t="s">
        <v>2631</v>
      </c>
      <c r="L47" s="1" t="s">
        <v>1439</v>
      </c>
      <c r="M47" s="1" t="s">
        <v>1463</v>
      </c>
      <c r="N47" s="1" t="s">
        <v>1041</v>
      </c>
      <c r="O47" s="1" t="s">
        <v>2565</v>
      </c>
      <c r="P47" s="1" t="s">
        <v>2565</v>
      </c>
      <c r="Q47" s="1" t="s">
        <v>1042</v>
      </c>
      <c r="R47" s="1" t="s">
        <v>1444</v>
      </c>
      <c r="S47" s="1" t="s">
        <v>1444</v>
      </c>
      <c r="T47" s="1" t="s">
        <v>1043</v>
      </c>
      <c r="U47" s="1" t="s">
        <v>2967</v>
      </c>
      <c r="W47" s="1" t="s">
        <v>2708</v>
      </c>
      <c r="AC47" s="1" t="s">
        <v>2385</v>
      </c>
      <c r="AD47" s="1" t="s">
        <v>2968</v>
      </c>
      <c r="AG47" s="1" t="s">
        <v>2969</v>
      </c>
      <c r="AH47" s="1" t="s">
        <v>3084</v>
      </c>
      <c r="AI47" s="1" t="s">
        <v>3151</v>
      </c>
      <c r="AJ47" s="1" t="s">
        <v>3151</v>
      </c>
      <c r="AK47" s="1" t="s">
        <v>3152</v>
      </c>
      <c r="AL47" s="1" t="s">
        <v>3153</v>
      </c>
      <c r="AM47" s="1" t="s">
        <v>1453</v>
      </c>
      <c r="AN47" s="1" t="s">
        <v>1046</v>
      </c>
      <c r="AO47" s="1" t="s">
        <v>1047</v>
      </c>
      <c r="AP47" s="1" t="s">
        <v>3087</v>
      </c>
      <c r="AQ47" s="1" t="s">
        <v>1049</v>
      </c>
      <c r="AR47" s="1" t="s">
        <v>1048</v>
      </c>
      <c r="AS47" s="1" t="s">
        <v>1050</v>
      </c>
      <c r="AT47" s="1" t="s">
        <v>1051</v>
      </c>
      <c r="AU47" s="1" t="s">
        <v>1052</v>
      </c>
      <c r="AY47" s="1" t="s">
        <v>3154</v>
      </c>
      <c r="AZ47" s="1" t="s">
        <v>1454</v>
      </c>
      <c r="BJ47" s="1" t="s">
        <v>3088</v>
      </c>
    </row>
    <row r="48" spans="1:62" x14ac:dyDescent="0.25">
      <c r="A48" s="1" t="s">
        <v>1164</v>
      </c>
      <c r="B48" s="1" t="s">
        <v>1703</v>
      </c>
      <c r="C48" s="1" t="s">
        <v>1436</v>
      </c>
      <c r="D48" s="1" t="s">
        <v>1572</v>
      </c>
      <c r="E48" s="1" t="s">
        <v>1438</v>
      </c>
      <c r="F48" s="1" t="s">
        <v>1439</v>
      </c>
      <c r="G48" s="1" t="s">
        <v>1165</v>
      </c>
      <c r="H48" s="1" t="s">
        <v>1166</v>
      </c>
      <c r="I48" s="1" t="s">
        <v>1167</v>
      </c>
      <c r="J48" s="1" t="s">
        <v>1058</v>
      </c>
      <c r="K48" s="1" t="s">
        <v>1704</v>
      </c>
      <c r="L48" s="1" t="s">
        <v>1059</v>
      </c>
      <c r="M48" s="1" t="s">
        <v>1705</v>
      </c>
      <c r="N48" s="1" t="s">
        <v>1041</v>
      </c>
      <c r="O48" s="1" t="s">
        <v>1706</v>
      </c>
      <c r="P48" s="1" t="s">
        <v>1707</v>
      </c>
      <c r="Q48" s="1" t="s">
        <v>1042</v>
      </c>
      <c r="R48" s="1" t="s">
        <v>1444</v>
      </c>
      <c r="S48" s="1" t="s">
        <v>1444</v>
      </c>
      <c r="T48" s="1" t="s">
        <v>1043</v>
      </c>
      <c r="U48" s="1" t="s">
        <v>1708</v>
      </c>
      <c r="W48" s="1" t="s">
        <v>1709</v>
      </c>
      <c r="AC48" s="1" t="s">
        <v>1495</v>
      </c>
      <c r="AD48" s="1" t="s">
        <v>1710</v>
      </c>
      <c r="AG48" s="1" t="s">
        <v>1168</v>
      </c>
      <c r="AH48" s="1" t="s">
        <v>1045</v>
      </c>
      <c r="AI48" s="1" t="s">
        <v>1711</v>
      </c>
      <c r="AJ48" s="1" t="s">
        <v>1712</v>
      </c>
      <c r="AK48" s="1" t="s">
        <v>1713</v>
      </c>
      <c r="AL48" s="1" t="s">
        <v>1500</v>
      </c>
      <c r="AM48" s="1" t="s">
        <v>1453</v>
      </c>
      <c r="AN48" s="1" t="s">
        <v>1046</v>
      </c>
      <c r="AO48" s="1" t="s">
        <v>1047</v>
      </c>
      <c r="AP48" s="1" t="s">
        <v>1048</v>
      </c>
      <c r="AQ48" s="1" t="s">
        <v>1049</v>
      </c>
      <c r="AR48" s="1" t="s">
        <v>1048</v>
      </c>
      <c r="AS48" s="1" t="s">
        <v>1050</v>
      </c>
      <c r="AT48" s="1" t="s">
        <v>1051</v>
      </c>
      <c r="AU48" s="1" t="s">
        <v>1052</v>
      </c>
      <c r="BJ48" s="1" t="s">
        <v>1714</v>
      </c>
    </row>
    <row r="49" spans="1:62" x14ac:dyDescent="0.25">
      <c r="A49" s="1" t="s">
        <v>1169</v>
      </c>
      <c r="B49" s="1" t="s">
        <v>1715</v>
      </c>
      <c r="C49" s="1" t="s">
        <v>1436</v>
      </c>
      <c r="D49" s="1" t="s">
        <v>1457</v>
      </c>
      <c r="E49" s="1" t="s">
        <v>1438</v>
      </c>
      <c r="F49" s="1" t="s">
        <v>1439</v>
      </c>
      <c r="G49" s="1" t="s">
        <v>1170</v>
      </c>
      <c r="H49" s="1" t="s">
        <v>1171</v>
      </c>
      <c r="I49" s="1" t="s">
        <v>1172</v>
      </c>
      <c r="J49" s="1" t="s">
        <v>1173</v>
      </c>
      <c r="K49" s="1" t="s">
        <v>1716</v>
      </c>
      <c r="L49" s="1" t="s">
        <v>1439</v>
      </c>
      <c r="M49" s="1" t="s">
        <v>1717</v>
      </c>
      <c r="N49" s="1" t="s">
        <v>1041</v>
      </c>
      <c r="O49" s="1" t="s">
        <v>1718</v>
      </c>
      <c r="P49" s="1" t="s">
        <v>1718</v>
      </c>
      <c r="Q49" s="1" t="s">
        <v>1042</v>
      </c>
      <c r="R49" s="1" t="s">
        <v>1444</v>
      </c>
      <c r="S49" s="1" t="s">
        <v>1444</v>
      </c>
      <c r="T49" s="1" t="s">
        <v>1043</v>
      </c>
      <c r="U49" s="1" t="s">
        <v>1719</v>
      </c>
      <c r="W49" s="1" t="s">
        <v>1720</v>
      </c>
      <c r="AC49" s="1" t="s">
        <v>1661</v>
      </c>
      <c r="AD49" s="1" t="s">
        <v>1721</v>
      </c>
      <c r="AG49" s="1" t="s">
        <v>1174</v>
      </c>
      <c r="AH49" s="1" t="s">
        <v>1045</v>
      </c>
      <c r="AI49" s="1" t="s">
        <v>1722</v>
      </c>
      <c r="AJ49" s="1" t="s">
        <v>1722</v>
      </c>
      <c r="AK49" s="1" t="s">
        <v>1723</v>
      </c>
      <c r="AL49" s="1" t="s">
        <v>1666</v>
      </c>
      <c r="AM49" s="1" t="s">
        <v>1453</v>
      </c>
      <c r="AN49" s="1" t="s">
        <v>1046</v>
      </c>
      <c r="AO49" s="1" t="s">
        <v>1047</v>
      </c>
      <c r="AP49" s="1" t="s">
        <v>1048</v>
      </c>
      <c r="AQ49" s="1" t="s">
        <v>1049</v>
      </c>
      <c r="AR49" s="1" t="s">
        <v>1048</v>
      </c>
      <c r="AS49" s="1" t="s">
        <v>1050</v>
      </c>
      <c r="AT49" s="1" t="s">
        <v>1051</v>
      </c>
      <c r="AU49" s="1" t="s">
        <v>1052</v>
      </c>
      <c r="BJ49" s="1" t="s">
        <v>1463</v>
      </c>
    </row>
    <row r="50" spans="1:62" x14ac:dyDescent="0.25">
      <c r="A50" s="1" t="s">
        <v>1175</v>
      </c>
      <c r="B50" s="1" t="s">
        <v>1724</v>
      </c>
      <c r="C50" s="1" t="s">
        <v>1474</v>
      </c>
      <c r="D50" s="1" t="s">
        <v>1437</v>
      </c>
      <c r="E50" s="1" t="s">
        <v>1643</v>
      </c>
      <c r="F50" s="1" t="s">
        <v>1506</v>
      </c>
      <c r="G50" s="1" t="s">
        <v>1176</v>
      </c>
      <c r="H50" s="1" t="s">
        <v>1177</v>
      </c>
      <c r="I50" s="1" t="s">
        <v>1178</v>
      </c>
      <c r="J50" s="1" t="s">
        <v>1150</v>
      </c>
      <c r="K50" s="1" t="s">
        <v>1725</v>
      </c>
      <c r="L50" s="1" t="s">
        <v>1059</v>
      </c>
      <c r="M50" s="1" t="s">
        <v>1726</v>
      </c>
      <c r="N50" s="1" t="s">
        <v>1041</v>
      </c>
      <c r="O50" s="1" t="s">
        <v>1727</v>
      </c>
      <c r="P50" s="1" t="s">
        <v>1728</v>
      </c>
      <c r="Q50" s="1" t="s">
        <v>1042</v>
      </c>
      <c r="R50" s="1" t="s">
        <v>1444</v>
      </c>
      <c r="S50" s="1" t="s">
        <v>1444</v>
      </c>
      <c r="T50" s="1" t="s">
        <v>1043</v>
      </c>
      <c r="U50" s="1" t="s">
        <v>1729</v>
      </c>
      <c r="W50" s="1" t="s">
        <v>1730</v>
      </c>
      <c r="AC50" s="1" t="s">
        <v>1731</v>
      </c>
      <c r="AD50" s="1" t="s">
        <v>1732</v>
      </c>
      <c r="AG50" s="1" t="s">
        <v>1179</v>
      </c>
      <c r="AH50" s="1" t="s">
        <v>1067</v>
      </c>
      <c r="AI50" s="1" t="s">
        <v>1733</v>
      </c>
      <c r="AJ50" s="1" t="s">
        <v>1734</v>
      </c>
      <c r="AK50" s="1" t="s">
        <v>1735</v>
      </c>
      <c r="AL50" s="1" t="s">
        <v>1736</v>
      </c>
      <c r="AM50" s="1" t="s">
        <v>1453</v>
      </c>
      <c r="AN50" s="1" t="s">
        <v>1046</v>
      </c>
      <c r="AO50" s="1" t="s">
        <v>1047</v>
      </c>
      <c r="AP50" s="1" t="s">
        <v>1048</v>
      </c>
      <c r="AQ50" s="1" t="s">
        <v>1049</v>
      </c>
      <c r="AR50" s="1" t="s">
        <v>1048</v>
      </c>
      <c r="AS50" s="1" t="s">
        <v>1050</v>
      </c>
      <c r="AT50" s="1" t="s">
        <v>1051</v>
      </c>
      <c r="AU50" s="1" t="s">
        <v>1052</v>
      </c>
      <c r="BJ50" s="1" t="s">
        <v>1737</v>
      </c>
    </row>
    <row r="51" spans="1:62" x14ac:dyDescent="0.25">
      <c r="A51" s="1" t="s">
        <v>1180</v>
      </c>
      <c r="B51" s="1" t="s">
        <v>1738</v>
      </c>
      <c r="C51" s="1" t="s">
        <v>1503</v>
      </c>
      <c r="D51" s="1" t="s">
        <v>1457</v>
      </c>
      <c r="E51" s="1" t="s">
        <v>1517</v>
      </c>
      <c r="F51" s="1" t="s">
        <v>1506</v>
      </c>
      <c r="G51" s="1" t="s">
        <v>1181</v>
      </c>
      <c r="H51" s="1" t="s">
        <v>1182</v>
      </c>
      <c r="I51" s="1" t="s">
        <v>1183</v>
      </c>
      <c r="J51" s="1" t="s">
        <v>1184</v>
      </c>
      <c r="K51" s="1" t="s">
        <v>1739</v>
      </c>
      <c r="L51" s="1" t="s">
        <v>1608</v>
      </c>
      <c r="M51" s="1" t="s">
        <v>1740</v>
      </c>
      <c r="N51" s="1" t="s">
        <v>1041</v>
      </c>
      <c r="O51" s="1" t="s">
        <v>1741</v>
      </c>
      <c r="P51" s="1" t="s">
        <v>1742</v>
      </c>
      <c r="Q51" s="1" t="s">
        <v>1042</v>
      </c>
      <c r="R51" s="1" t="s">
        <v>1444</v>
      </c>
      <c r="S51" s="1" t="s">
        <v>1444</v>
      </c>
      <c r="T51" s="1" t="s">
        <v>1043</v>
      </c>
      <c r="U51" s="1" t="s">
        <v>1743</v>
      </c>
      <c r="W51" s="1" t="s">
        <v>1744</v>
      </c>
      <c r="AC51" s="1" t="s">
        <v>1745</v>
      </c>
      <c r="AD51" s="1" t="s">
        <v>1746</v>
      </c>
      <c r="AG51" s="1" t="s">
        <v>1185</v>
      </c>
      <c r="AH51" s="1" t="s">
        <v>1081</v>
      </c>
      <c r="AI51" s="1" t="s">
        <v>1747</v>
      </c>
      <c r="AJ51" s="1" t="s">
        <v>1748</v>
      </c>
      <c r="AK51" s="1" t="s">
        <v>1749</v>
      </c>
      <c r="AL51" s="1" t="s">
        <v>1750</v>
      </c>
      <c r="AM51" s="1" t="s">
        <v>1453</v>
      </c>
      <c r="AN51" s="1" t="s">
        <v>1046</v>
      </c>
      <c r="AO51" s="1" t="s">
        <v>1047</v>
      </c>
      <c r="AP51" s="1" t="s">
        <v>1048</v>
      </c>
      <c r="AQ51" s="1" t="s">
        <v>1049</v>
      </c>
      <c r="AR51" s="1" t="s">
        <v>1048</v>
      </c>
      <c r="AS51" s="1" t="s">
        <v>1050</v>
      </c>
      <c r="AT51" s="1" t="s">
        <v>1051</v>
      </c>
      <c r="AU51" s="1" t="s">
        <v>1052</v>
      </c>
      <c r="BJ51" s="1" t="s">
        <v>1547</v>
      </c>
    </row>
    <row r="52" spans="1:62" x14ac:dyDescent="0.25">
      <c r="A52" s="1" t="s">
        <v>1186</v>
      </c>
      <c r="B52" s="1" t="s">
        <v>1751</v>
      </c>
      <c r="C52" s="1" t="s">
        <v>1436</v>
      </c>
      <c r="D52" s="1" t="s">
        <v>1572</v>
      </c>
      <c r="E52" s="1" t="s">
        <v>1560</v>
      </c>
      <c r="F52" s="1" t="s">
        <v>1506</v>
      </c>
      <c r="G52" s="1" t="s">
        <v>1187</v>
      </c>
      <c r="H52" s="1" t="s">
        <v>1115</v>
      </c>
      <c r="I52" s="1" t="s">
        <v>1112</v>
      </c>
      <c r="J52" s="1" t="s">
        <v>1097</v>
      </c>
      <c r="K52" s="1" t="s">
        <v>1587</v>
      </c>
      <c r="L52" s="1" t="s">
        <v>1439</v>
      </c>
      <c r="M52" s="1" t="s">
        <v>1588</v>
      </c>
      <c r="N52" s="1" t="s">
        <v>1041</v>
      </c>
      <c r="O52" s="1" t="s">
        <v>1752</v>
      </c>
      <c r="P52" s="1" t="s">
        <v>1753</v>
      </c>
      <c r="Q52" s="1" t="s">
        <v>1042</v>
      </c>
      <c r="R52" s="1" t="s">
        <v>1444</v>
      </c>
      <c r="S52" s="1" t="s">
        <v>1444</v>
      </c>
      <c r="T52" s="1" t="s">
        <v>1043</v>
      </c>
      <c r="U52" s="1" t="s">
        <v>1754</v>
      </c>
      <c r="W52" s="1" t="s">
        <v>1755</v>
      </c>
      <c r="AC52" s="1" t="s">
        <v>1756</v>
      </c>
      <c r="AD52" s="1" t="s">
        <v>1757</v>
      </c>
      <c r="AG52" s="1" t="s">
        <v>1188</v>
      </c>
      <c r="AH52" s="1" t="s">
        <v>1045</v>
      </c>
      <c r="AI52" s="1" t="s">
        <v>1758</v>
      </c>
      <c r="AJ52" s="1" t="s">
        <v>1759</v>
      </c>
      <c r="AK52" s="1" t="s">
        <v>1760</v>
      </c>
      <c r="AL52" s="1" t="s">
        <v>1761</v>
      </c>
      <c r="AM52" s="1" t="s">
        <v>1453</v>
      </c>
      <c r="AN52" s="1" t="s">
        <v>1046</v>
      </c>
      <c r="AO52" s="1" t="s">
        <v>1047</v>
      </c>
      <c r="AP52" s="1" t="s">
        <v>1048</v>
      </c>
      <c r="AQ52" s="1" t="s">
        <v>1049</v>
      </c>
      <c r="AR52" s="1" t="s">
        <v>1048</v>
      </c>
      <c r="AS52" s="1" t="s">
        <v>1050</v>
      </c>
      <c r="AT52" s="1" t="s">
        <v>1051</v>
      </c>
      <c r="AU52" s="1" t="s">
        <v>1052</v>
      </c>
      <c r="BJ52" s="1" t="s">
        <v>1762</v>
      </c>
    </row>
    <row r="53" spans="1:62" x14ac:dyDescent="0.25">
      <c r="A53" s="1" t="s">
        <v>1189</v>
      </c>
      <c r="B53" s="1" t="s">
        <v>1763</v>
      </c>
      <c r="C53" s="1" t="s">
        <v>1436</v>
      </c>
      <c r="D53" s="1" t="s">
        <v>1572</v>
      </c>
      <c r="E53" s="1" t="s">
        <v>1560</v>
      </c>
      <c r="F53" s="1" t="s">
        <v>1506</v>
      </c>
      <c r="G53" s="1" t="s">
        <v>1105</v>
      </c>
      <c r="H53" s="1" t="s">
        <v>1190</v>
      </c>
      <c r="I53" s="1" t="s">
        <v>1107</v>
      </c>
      <c r="J53" s="1" t="s">
        <v>1039</v>
      </c>
      <c r="K53" s="1" t="s">
        <v>1764</v>
      </c>
      <c r="L53" s="1" t="s">
        <v>1040</v>
      </c>
      <c r="M53" s="1" t="s">
        <v>1574</v>
      </c>
      <c r="N53" s="1" t="s">
        <v>1041</v>
      </c>
      <c r="O53" s="1" t="s">
        <v>1765</v>
      </c>
      <c r="P53" s="1" t="s">
        <v>1766</v>
      </c>
      <c r="Q53" s="1" t="s">
        <v>1042</v>
      </c>
      <c r="R53" s="1" t="s">
        <v>1444</v>
      </c>
      <c r="S53" s="1" t="s">
        <v>1444</v>
      </c>
      <c r="T53" s="1" t="s">
        <v>1043</v>
      </c>
      <c r="U53" s="1" t="s">
        <v>1767</v>
      </c>
      <c r="W53" s="1" t="s">
        <v>1768</v>
      </c>
      <c r="AC53" s="1" t="s">
        <v>1769</v>
      </c>
      <c r="AD53" s="1" t="s">
        <v>1770</v>
      </c>
      <c r="AG53" s="1" t="s">
        <v>1191</v>
      </c>
      <c r="AH53" s="1" t="s">
        <v>1045</v>
      </c>
      <c r="AI53" s="1" t="s">
        <v>1771</v>
      </c>
      <c r="AJ53" s="1" t="s">
        <v>1772</v>
      </c>
      <c r="AK53" s="1" t="s">
        <v>1773</v>
      </c>
      <c r="AL53" s="1" t="s">
        <v>1774</v>
      </c>
      <c r="AM53" s="1" t="s">
        <v>1453</v>
      </c>
      <c r="AN53" s="1" t="s">
        <v>1046</v>
      </c>
      <c r="AO53" s="1" t="s">
        <v>1047</v>
      </c>
      <c r="AP53" s="1" t="s">
        <v>1048</v>
      </c>
      <c r="AQ53" s="1" t="s">
        <v>1049</v>
      </c>
      <c r="AR53" s="1" t="s">
        <v>1048</v>
      </c>
      <c r="AS53" s="1" t="s">
        <v>1050</v>
      </c>
      <c r="AT53" s="1" t="s">
        <v>1051</v>
      </c>
      <c r="AU53" s="1" t="s">
        <v>1052</v>
      </c>
      <c r="BJ53" s="1" t="s">
        <v>1775</v>
      </c>
    </row>
    <row r="54" spans="1:62" x14ac:dyDescent="0.25">
      <c r="A54" s="1" t="s">
        <v>1192</v>
      </c>
      <c r="B54" s="1" t="s">
        <v>1776</v>
      </c>
      <c r="C54" s="1" t="s">
        <v>1503</v>
      </c>
      <c r="D54" s="1" t="s">
        <v>1437</v>
      </c>
      <c r="E54" s="1" t="s">
        <v>1777</v>
      </c>
      <c r="F54" s="1" t="s">
        <v>1506</v>
      </c>
      <c r="G54" s="1" t="s">
        <v>1176</v>
      </c>
      <c r="H54" s="1" t="s">
        <v>1193</v>
      </c>
      <c r="I54" s="1" t="s">
        <v>1178</v>
      </c>
      <c r="J54" s="1" t="s">
        <v>1150</v>
      </c>
      <c r="K54" s="1" t="s">
        <v>1725</v>
      </c>
      <c r="L54" s="1" t="s">
        <v>1059</v>
      </c>
      <c r="M54" s="1" t="s">
        <v>1726</v>
      </c>
      <c r="N54" s="1" t="s">
        <v>1041</v>
      </c>
      <c r="O54" s="1" t="s">
        <v>1778</v>
      </c>
      <c r="P54" s="1" t="s">
        <v>1779</v>
      </c>
      <c r="Q54" s="1" t="s">
        <v>1042</v>
      </c>
      <c r="R54" s="1" t="s">
        <v>1444</v>
      </c>
      <c r="S54" s="1" t="s">
        <v>1444</v>
      </c>
      <c r="T54" s="1" t="s">
        <v>1043</v>
      </c>
      <c r="U54" s="1" t="s">
        <v>1780</v>
      </c>
      <c r="W54" s="1" t="s">
        <v>1781</v>
      </c>
      <c r="AC54" s="1" t="s">
        <v>1579</v>
      </c>
      <c r="AD54" s="1" t="s">
        <v>1782</v>
      </c>
      <c r="AG54" s="1" t="s">
        <v>1194</v>
      </c>
      <c r="AH54" s="1" t="s">
        <v>1081</v>
      </c>
      <c r="AI54" s="1" t="s">
        <v>1783</v>
      </c>
      <c r="AJ54" s="1" t="s">
        <v>1784</v>
      </c>
      <c r="AK54" s="1" t="s">
        <v>1785</v>
      </c>
      <c r="AL54" s="1" t="s">
        <v>1584</v>
      </c>
      <c r="AM54" s="1" t="s">
        <v>1453</v>
      </c>
      <c r="AN54" s="1" t="s">
        <v>1046</v>
      </c>
      <c r="AO54" s="1" t="s">
        <v>1047</v>
      </c>
      <c r="AP54" s="1" t="s">
        <v>1048</v>
      </c>
      <c r="AQ54" s="1" t="s">
        <v>1049</v>
      </c>
      <c r="AR54" s="1" t="s">
        <v>1048</v>
      </c>
      <c r="AS54" s="1" t="s">
        <v>1050</v>
      </c>
      <c r="AT54" s="1" t="s">
        <v>1051</v>
      </c>
      <c r="AU54" s="1" t="s">
        <v>1052</v>
      </c>
      <c r="BJ54" s="1" t="s">
        <v>1786</v>
      </c>
    </row>
    <row r="55" spans="1:62" x14ac:dyDescent="0.25">
      <c r="A55" s="1" t="s">
        <v>2974</v>
      </c>
      <c r="B55" s="1" t="s">
        <v>2423</v>
      </c>
      <c r="C55" s="1" t="s">
        <v>2486</v>
      </c>
      <c r="D55" s="1" t="s">
        <v>2462</v>
      </c>
      <c r="E55" s="1" t="s">
        <v>2469</v>
      </c>
      <c r="F55" s="1" t="s">
        <v>1439</v>
      </c>
      <c r="G55" s="1" t="s">
        <v>2975</v>
      </c>
      <c r="H55" s="1" t="s">
        <v>2976</v>
      </c>
      <c r="I55" s="1" t="s">
        <v>1120</v>
      </c>
      <c r="J55" s="1" t="s">
        <v>1121</v>
      </c>
      <c r="K55" s="1" t="s">
        <v>2977</v>
      </c>
      <c r="L55" s="1" t="s">
        <v>1610</v>
      </c>
      <c r="M55" s="1" t="s">
        <v>1562</v>
      </c>
      <c r="N55" s="1" t="s">
        <v>1041</v>
      </c>
      <c r="O55" s="1" t="s">
        <v>3003</v>
      </c>
      <c r="P55" s="1" t="s">
        <v>2552</v>
      </c>
      <c r="Q55" s="1" t="s">
        <v>1042</v>
      </c>
      <c r="R55" s="1" t="s">
        <v>1444</v>
      </c>
      <c r="S55" s="1" t="s">
        <v>1444</v>
      </c>
      <c r="T55" s="1" t="s">
        <v>1043</v>
      </c>
      <c r="U55" s="1" t="s">
        <v>2978</v>
      </c>
      <c r="W55" s="1" t="s">
        <v>2667</v>
      </c>
      <c r="AC55" s="1" t="s">
        <v>2129</v>
      </c>
      <c r="AD55" s="1" t="s">
        <v>2979</v>
      </c>
      <c r="AG55" s="1" t="s">
        <v>2980</v>
      </c>
      <c r="AH55" s="1" t="s">
        <v>3084</v>
      </c>
      <c r="AI55" s="1" t="s">
        <v>3155</v>
      </c>
      <c r="AJ55" s="1" t="s">
        <v>3156</v>
      </c>
      <c r="AK55" s="1" t="s">
        <v>3157</v>
      </c>
      <c r="AL55" s="1" t="s">
        <v>2134</v>
      </c>
      <c r="AM55" s="1" t="s">
        <v>1453</v>
      </c>
      <c r="AN55" s="1" t="s">
        <v>1046</v>
      </c>
      <c r="AO55" s="1" t="s">
        <v>1047</v>
      </c>
      <c r="AP55" s="1" t="s">
        <v>3087</v>
      </c>
      <c r="AQ55" s="1" t="s">
        <v>1049</v>
      </c>
      <c r="AR55" s="1" t="s">
        <v>1048</v>
      </c>
      <c r="AS55" s="1" t="s">
        <v>1050</v>
      </c>
      <c r="AT55" s="1" t="s">
        <v>1051</v>
      </c>
      <c r="AU55" s="1" t="s">
        <v>1052</v>
      </c>
      <c r="AY55" s="1" t="s">
        <v>3158</v>
      </c>
      <c r="AZ55" s="1" t="s">
        <v>1454</v>
      </c>
      <c r="BJ55" s="1" t="s">
        <v>3088</v>
      </c>
    </row>
    <row r="56" spans="1:62" x14ac:dyDescent="0.25">
      <c r="A56" s="1" t="s">
        <v>2981</v>
      </c>
      <c r="B56" s="1" t="s">
        <v>2401</v>
      </c>
      <c r="C56" s="1" t="s">
        <v>2686</v>
      </c>
      <c r="D56" s="1" t="s">
        <v>2605</v>
      </c>
      <c r="E56" s="1" t="s">
        <v>2412</v>
      </c>
      <c r="F56" s="1" t="s">
        <v>1506</v>
      </c>
      <c r="G56" s="1" t="s">
        <v>3058</v>
      </c>
      <c r="H56" s="1" t="s">
        <v>2934</v>
      </c>
      <c r="I56" s="1" t="s">
        <v>2695</v>
      </c>
      <c r="J56" s="1" t="s">
        <v>1173</v>
      </c>
      <c r="K56" s="1" t="s">
        <v>2935</v>
      </c>
      <c r="L56" s="1" t="s">
        <v>1439</v>
      </c>
      <c r="M56" s="1" t="s">
        <v>1833</v>
      </c>
      <c r="N56" s="1" t="s">
        <v>1041</v>
      </c>
      <c r="O56" s="1" t="s">
        <v>3051</v>
      </c>
      <c r="P56" s="1" t="s">
        <v>3051</v>
      </c>
      <c r="Q56" s="1" t="s">
        <v>1042</v>
      </c>
      <c r="R56" s="1" t="s">
        <v>1444</v>
      </c>
      <c r="S56" s="1" t="s">
        <v>1444</v>
      </c>
      <c r="T56" s="1" t="s">
        <v>1043</v>
      </c>
      <c r="U56" s="1" t="s">
        <v>2982</v>
      </c>
      <c r="W56" s="1" t="s">
        <v>2661</v>
      </c>
      <c r="AC56" s="1" t="s">
        <v>1482</v>
      </c>
      <c r="AD56" s="1" t="s">
        <v>2983</v>
      </c>
      <c r="AG56" s="1" t="s">
        <v>2984</v>
      </c>
      <c r="AH56" s="1" t="s">
        <v>3089</v>
      </c>
      <c r="AI56" s="1" t="s">
        <v>3159</v>
      </c>
      <c r="AJ56" s="1" t="s">
        <v>3159</v>
      </c>
      <c r="AK56" s="1" t="s">
        <v>3160</v>
      </c>
      <c r="AL56" s="1" t="s">
        <v>1487</v>
      </c>
      <c r="AM56" s="1" t="s">
        <v>1453</v>
      </c>
      <c r="AN56" s="1" t="s">
        <v>1046</v>
      </c>
      <c r="AO56" s="1" t="s">
        <v>1047</v>
      </c>
      <c r="AP56" s="1" t="s">
        <v>3093</v>
      </c>
      <c r="AQ56" s="1" t="s">
        <v>1049</v>
      </c>
      <c r="AR56" s="1" t="s">
        <v>1048</v>
      </c>
      <c r="AS56" s="1" t="s">
        <v>1050</v>
      </c>
      <c r="AT56" s="1" t="s">
        <v>1051</v>
      </c>
      <c r="AU56" s="1" t="s">
        <v>1052</v>
      </c>
      <c r="BJ56" s="1" t="s">
        <v>3088</v>
      </c>
    </row>
    <row r="57" spans="1:62" x14ac:dyDescent="0.25">
      <c r="A57" s="1" t="s">
        <v>2988</v>
      </c>
      <c r="B57" s="1" t="s">
        <v>2613</v>
      </c>
      <c r="C57" s="1" t="s">
        <v>2718</v>
      </c>
      <c r="D57" s="1" t="s">
        <v>2462</v>
      </c>
      <c r="E57" s="1" t="s">
        <v>2530</v>
      </c>
      <c r="F57" s="1" t="s">
        <v>1439</v>
      </c>
      <c r="G57" s="1" t="s">
        <v>2877</v>
      </c>
      <c r="H57" s="1" t="s">
        <v>2878</v>
      </c>
      <c r="I57" s="1" t="s">
        <v>2558</v>
      </c>
      <c r="J57" s="1" t="s">
        <v>1058</v>
      </c>
      <c r="K57" s="1" t="s">
        <v>2879</v>
      </c>
      <c r="L57" s="1" t="s">
        <v>1059</v>
      </c>
      <c r="M57" s="1" t="s">
        <v>2603</v>
      </c>
      <c r="N57" s="1" t="s">
        <v>1041</v>
      </c>
      <c r="O57" s="1" t="s">
        <v>2542</v>
      </c>
      <c r="P57" s="1" t="s">
        <v>2497</v>
      </c>
      <c r="Q57" s="1" t="s">
        <v>1042</v>
      </c>
      <c r="R57" s="1" t="s">
        <v>1444</v>
      </c>
      <c r="S57" s="1" t="s">
        <v>1444</v>
      </c>
      <c r="T57" s="1" t="s">
        <v>1043</v>
      </c>
      <c r="U57" s="1" t="s">
        <v>2989</v>
      </c>
      <c r="W57" s="1" t="s">
        <v>2787</v>
      </c>
      <c r="AC57" s="1" t="s">
        <v>1524</v>
      </c>
      <c r="AD57" s="1" t="s">
        <v>2990</v>
      </c>
      <c r="AG57" s="1" t="s">
        <v>2991</v>
      </c>
      <c r="AH57" s="1" t="s">
        <v>3094</v>
      </c>
      <c r="AI57" s="1" t="s">
        <v>3161</v>
      </c>
      <c r="AJ57" s="1" t="s">
        <v>3090</v>
      </c>
      <c r="AK57" s="1" t="s">
        <v>3162</v>
      </c>
      <c r="AL57" s="1" t="s">
        <v>1529</v>
      </c>
      <c r="AM57" s="1" t="s">
        <v>1453</v>
      </c>
      <c r="AN57" s="1" t="s">
        <v>1046</v>
      </c>
      <c r="AO57" s="1" t="s">
        <v>1047</v>
      </c>
      <c r="AP57" s="1" t="s">
        <v>3097</v>
      </c>
      <c r="AQ57" s="1" t="s">
        <v>1049</v>
      </c>
      <c r="AR57" s="1" t="s">
        <v>1048</v>
      </c>
      <c r="AS57" s="1" t="s">
        <v>1050</v>
      </c>
      <c r="AT57" s="1" t="s">
        <v>1051</v>
      </c>
      <c r="AU57" s="1" t="s">
        <v>1052</v>
      </c>
      <c r="BJ57" s="1" t="s">
        <v>3088</v>
      </c>
    </row>
    <row r="58" spans="1:62" x14ac:dyDescent="0.25">
      <c r="A58" s="1" t="s">
        <v>3163</v>
      </c>
      <c r="B58" s="1" t="s">
        <v>2782</v>
      </c>
      <c r="C58" s="1" t="s">
        <v>1503</v>
      </c>
      <c r="D58" s="1" t="s">
        <v>1437</v>
      </c>
      <c r="E58" s="1" t="s">
        <v>1777</v>
      </c>
      <c r="F58" s="1" t="s">
        <v>1439</v>
      </c>
      <c r="G58" s="1" t="s">
        <v>3164</v>
      </c>
      <c r="H58" s="1" t="s">
        <v>3165</v>
      </c>
      <c r="I58" s="1" t="s">
        <v>2359</v>
      </c>
      <c r="J58" s="1" t="s">
        <v>1128</v>
      </c>
      <c r="K58" s="1" t="s">
        <v>2604</v>
      </c>
      <c r="L58" s="1" t="s">
        <v>1458</v>
      </c>
      <c r="M58" s="1" t="s">
        <v>1506</v>
      </c>
      <c r="N58" s="1" t="s">
        <v>1041</v>
      </c>
      <c r="O58" s="1" t="s">
        <v>2365</v>
      </c>
      <c r="P58" s="1" t="s">
        <v>3042</v>
      </c>
      <c r="Q58" s="1" t="s">
        <v>1042</v>
      </c>
      <c r="R58" s="1" t="s">
        <v>1444</v>
      </c>
      <c r="S58" s="1" t="s">
        <v>1444</v>
      </c>
      <c r="T58" s="1" t="s">
        <v>1043</v>
      </c>
      <c r="U58" s="1" t="s">
        <v>3166</v>
      </c>
      <c r="W58" s="1" t="s">
        <v>2828</v>
      </c>
      <c r="AC58" s="1" t="s">
        <v>1566</v>
      </c>
      <c r="AD58" s="1" t="s">
        <v>3167</v>
      </c>
      <c r="AG58" s="1" t="s">
        <v>3168</v>
      </c>
      <c r="AH58" s="1" t="s">
        <v>1081</v>
      </c>
      <c r="AI58" s="1" t="s">
        <v>3169</v>
      </c>
      <c r="AJ58" s="1" t="s">
        <v>3170</v>
      </c>
      <c r="AK58" s="1" t="s">
        <v>3171</v>
      </c>
      <c r="AL58" s="1" t="s">
        <v>1570</v>
      </c>
      <c r="AM58" s="1" t="s">
        <v>1453</v>
      </c>
      <c r="AN58" s="1" t="s">
        <v>1046</v>
      </c>
      <c r="AO58" s="1" t="s">
        <v>1047</v>
      </c>
      <c r="AP58" s="1" t="s">
        <v>1048</v>
      </c>
      <c r="AQ58" s="1" t="s">
        <v>1049</v>
      </c>
      <c r="AR58" s="1" t="s">
        <v>1048</v>
      </c>
      <c r="AS58" s="1" t="s">
        <v>1050</v>
      </c>
      <c r="AT58" s="1" t="s">
        <v>1051</v>
      </c>
      <c r="AU58" s="1" t="s">
        <v>1052</v>
      </c>
      <c r="BJ58" s="1" t="s">
        <v>3088</v>
      </c>
    </row>
    <row r="59" spans="1:62" x14ac:dyDescent="0.25">
      <c r="A59" s="1" t="s">
        <v>1195</v>
      </c>
      <c r="B59" s="1" t="s">
        <v>1787</v>
      </c>
      <c r="C59" s="1" t="s">
        <v>1474</v>
      </c>
      <c r="D59" s="1" t="s">
        <v>1457</v>
      </c>
      <c r="E59" s="1" t="s">
        <v>1643</v>
      </c>
      <c r="F59" s="1" t="s">
        <v>1439</v>
      </c>
      <c r="G59" s="1" t="s">
        <v>1196</v>
      </c>
      <c r="H59" s="1" t="s">
        <v>1197</v>
      </c>
      <c r="I59" s="1" t="s">
        <v>1198</v>
      </c>
      <c r="J59" s="1" t="s">
        <v>1199</v>
      </c>
      <c r="K59" s="1" t="s">
        <v>1788</v>
      </c>
      <c r="L59" s="1" t="s">
        <v>1059</v>
      </c>
      <c r="M59" s="1" t="s">
        <v>1547</v>
      </c>
      <c r="N59" s="1" t="s">
        <v>1041</v>
      </c>
      <c r="O59" s="1" t="s">
        <v>1789</v>
      </c>
      <c r="P59" s="1" t="s">
        <v>1789</v>
      </c>
      <c r="Q59" s="1" t="s">
        <v>1042</v>
      </c>
      <c r="R59" s="1" t="s">
        <v>1444</v>
      </c>
      <c r="S59" s="1" t="s">
        <v>1444</v>
      </c>
      <c r="T59" s="1" t="s">
        <v>1043</v>
      </c>
      <c r="U59" s="1" t="s">
        <v>1790</v>
      </c>
      <c r="W59" s="1" t="s">
        <v>1590</v>
      </c>
      <c r="AC59" s="1" t="s">
        <v>1524</v>
      </c>
      <c r="AD59" s="1" t="s">
        <v>1791</v>
      </c>
      <c r="AG59" s="1" t="s">
        <v>1200</v>
      </c>
      <c r="AH59" s="1" t="s">
        <v>1067</v>
      </c>
      <c r="AI59" s="1" t="s">
        <v>1792</v>
      </c>
      <c r="AJ59" s="1" t="s">
        <v>1792</v>
      </c>
      <c r="AK59" s="1" t="s">
        <v>1595</v>
      </c>
      <c r="AL59" s="1" t="s">
        <v>1529</v>
      </c>
      <c r="AM59" s="1" t="s">
        <v>1453</v>
      </c>
      <c r="AN59" s="1" t="s">
        <v>1046</v>
      </c>
      <c r="AO59" s="1" t="s">
        <v>1047</v>
      </c>
      <c r="AP59" s="1" t="s">
        <v>1048</v>
      </c>
      <c r="AQ59" s="1" t="s">
        <v>1049</v>
      </c>
      <c r="AR59" s="1" t="s">
        <v>1048</v>
      </c>
      <c r="AS59" s="1" t="s">
        <v>1050</v>
      </c>
      <c r="AT59" s="1" t="s">
        <v>1051</v>
      </c>
      <c r="AU59" s="1" t="s">
        <v>1052</v>
      </c>
      <c r="AY59" s="1" t="s">
        <v>1201</v>
      </c>
      <c r="AZ59" s="1" t="s">
        <v>1454</v>
      </c>
      <c r="BJ59" s="1" t="s">
        <v>1793</v>
      </c>
    </row>
    <row r="60" spans="1:62" x14ac:dyDescent="0.25">
      <c r="A60" s="1" t="s">
        <v>3172</v>
      </c>
      <c r="B60" s="1" t="s">
        <v>2037</v>
      </c>
      <c r="C60" s="1" t="s">
        <v>2486</v>
      </c>
      <c r="D60" s="1" t="s">
        <v>2709</v>
      </c>
      <c r="E60" s="1" t="s">
        <v>2500</v>
      </c>
      <c r="F60" s="1" t="s">
        <v>1506</v>
      </c>
      <c r="G60" s="1" t="s">
        <v>1100</v>
      </c>
      <c r="H60" s="1" t="s">
        <v>1101</v>
      </c>
      <c r="I60" s="1" t="s">
        <v>1102</v>
      </c>
      <c r="J60" s="1" t="s">
        <v>1039</v>
      </c>
      <c r="K60" s="1" t="s">
        <v>1561</v>
      </c>
      <c r="L60" s="1" t="s">
        <v>1040</v>
      </c>
      <c r="M60" s="1" t="s">
        <v>1562</v>
      </c>
      <c r="N60" s="1" t="s">
        <v>1041</v>
      </c>
      <c r="O60" s="1" t="s">
        <v>3069</v>
      </c>
      <c r="P60" s="1" t="s">
        <v>3069</v>
      </c>
      <c r="Q60" s="1" t="s">
        <v>1042</v>
      </c>
      <c r="R60" s="1" t="s">
        <v>1444</v>
      </c>
      <c r="S60" s="1" t="s">
        <v>1444</v>
      </c>
      <c r="T60" s="1" t="s">
        <v>1043</v>
      </c>
      <c r="U60" s="1" t="s">
        <v>3173</v>
      </c>
      <c r="W60" s="1" t="s">
        <v>2580</v>
      </c>
      <c r="AC60" s="1" t="s">
        <v>1510</v>
      </c>
      <c r="AD60" s="1" t="s">
        <v>3174</v>
      </c>
      <c r="AG60" s="1" t="s">
        <v>3175</v>
      </c>
      <c r="AH60" s="1" t="s">
        <v>3084</v>
      </c>
      <c r="AI60" s="1" t="s">
        <v>3176</v>
      </c>
      <c r="AJ60" s="1" t="s">
        <v>3176</v>
      </c>
      <c r="AK60" s="1" t="s">
        <v>3177</v>
      </c>
      <c r="AL60" s="1" t="s">
        <v>1514</v>
      </c>
      <c r="AM60" s="1" t="s">
        <v>1453</v>
      </c>
      <c r="AN60" s="1" t="s">
        <v>1046</v>
      </c>
      <c r="AO60" s="1" t="s">
        <v>1047</v>
      </c>
      <c r="AP60" s="1" t="s">
        <v>3087</v>
      </c>
      <c r="AQ60" s="1" t="s">
        <v>1049</v>
      </c>
      <c r="AR60" s="1" t="s">
        <v>1048</v>
      </c>
      <c r="AS60" s="1" t="s">
        <v>1050</v>
      </c>
      <c r="AT60" s="1" t="s">
        <v>1051</v>
      </c>
      <c r="AU60" s="1" t="s">
        <v>1052</v>
      </c>
      <c r="BJ60" s="1" t="s">
        <v>3088</v>
      </c>
    </row>
    <row r="61" spans="1:62" x14ac:dyDescent="0.25">
      <c r="A61" s="1" t="s">
        <v>3178</v>
      </c>
      <c r="B61" s="1" t="s">
        <v>2415</v>
      </c>
      <c r="C61" s="1" t="s">
        <v>2718</v>
      </c>
      <c r="D61" s="1" t="s">
        <v>2462</v>
      </c>
      <c r="E61" s="1" t="s">
        <v>2475</v>
      </c>
      <c r="F61" s="1" t="s">
        <v>1439</v>
      </c>
      <c r="G61" s="1" t="s">
        <v>3179</v>
      </c>
      <c r="H61" s="1" t="s">
        <v>3180</v>
      </c>
      <c r="I61" s="1" t="s">
        <v>2806</v>
      </c>
      <c r="J61" s="1" t="s">
        <v>2353</v>
      </c>
      <c r="K61" s="1" t="s">
        <v>3181</v>
      </c>
      <c r="L61" s="1" t="s">
        <v>1439</v>
      </c>
      <c r="M61" s="1" t="s">
        <v>2212</v>
      </c>
      <c r="N61" s="1" t="s">
        <v>1041</v>
      </c>
      <c r="O61" s="1" t="s">
        <v>2411</v>
      </c>
      <c r="P61" s="1" t="s">
        <v>2512</v>
      </c>
      <c r="Q61" s="1" t="s">
        <v>1042</v>
      </c>
      <c r="R61" s="1" t="s">
        <v>1444</v>
      </c>
      <c r="S61" s="1" t="s">
        <v>1444</v>
      </c>
      <c r="T61" s="1" t="s">
        <v>1043</v>
      </c>
      <c r="U61" s="1" t="s">
        <v>3182</v>
      </c>
      <c r="W61" s="1" t="s">
        <v>2788</v>
      </c>
      <c r="AC61" s="1" t="s">
        <v>1495</v>
      </c>
      <c r="AD61" s="1" t="s">
        <v>3183</v>
      </c>
      <c r="AG61" s="1" t="s">
        <v>3184</v>
      </c>
      <c r="AH61" s="1" t="s">
        <v>3094</v>
      </c>
      <c r="AI61" s="1" t="s">
        <v>3185</v>
      </c>
      <c r="AJ61" s="1" t="s">
        <v>3186</v>
      </c>
      <c r="AK61" s="1" t="s">
        <v>3187</v>
      </c>
      <c r="AL61" s="1" t="s">
        <v>1500</v>
      </c>
      <c r="AM61" s="1" t="s">
        <v>1453</v>
      </c>
      <c r="AN61" s="1" t="s">
        <v>1046</v>
      </c>
      <c r="AO61" s="1" t="s">
        <v>1047</v>
      </c>
      <c r="AP61" s="1" t="s">
        <v>3097</v>
      </c>
      <c r="AQ61" s="1" t="s">
        <v>1049</v>
      </c>
      <c r="AR61" s="1" t="s">
        <v>1048</v>
      </c>
      <c r="AS61" s="1" t="s">
        <v>1050</v>
      </c>
      <c r="AT61" s="1" t="s">
        <v>1051</v>
      </c>
      <c r="AU61" s="1" t="s">
        <v>1052</v>
      </c>
      <c r="BJ61" s="1" t="s">
        <v>3088</v>
      </c>
    </row>
    <row r="62" spans="1:62" x14ac:dyDescent="0.25">
      <c r="A62" s="1" t="s">
        <v>3188</v>
      </c>
      <c r="B62" s="1" t="s">
        <v>2812</v>
      </c>
      <c r="C62" s="1" t="s">
        <v>1436</v>
      </c>
      <c r="D62" s="1" t="s">
        <v>1572</v>
      </c>
      <c r="E62" s="1" t="s">
        <v>1560</v>
      </c>
      <c r="F62" s="1" t="s">
        <v>1506</v>
      </c>
      <c r="G62" s="1" t="s">
        <v>3189</v>
      </c>
      <c r="H62" s="1" t="s">
        <v>3190</v>
      </c>
      <c r="I62" s="1" t="s">
        <v>2658</v>
      </c>
      <c r="J62" s="1" t="s">
        <v>1433</v>
      </c>
      <c r="K62" s="1" t="s">
        <v>3191</v>
      </c>
      <c r="L62" s="1" t="s">
        <v>1040</v>
      </c>
      <c r="M62" s="1" t="s">
        <v>1956</v>
      </c>
      <c r="N62" s="1" t="s">
        <v>1041</v>
      </c>
      <c r="O62" s="1" t="s">
        <v>3049</v>
      </c>
      <c r="P62" s="1" t="s">
        <v>2528</v>
      </c>
      <c r="Q62" s="1" t="s">
        <v>1042</v>
      </c>
      <c r="R62" s="1" t="s">
        <v>1444</v>
      </c>
      <c r="S62" s="1" t="s">
        <v>1444</v>
      </c>
      <c r="T62" s="1" t="s">
        <v>1043</v>
      </c>
      <c r="U62" s="1" t="s">
        <v>3192</v>
      </c>
      <c r="W62" s="1" t="s">
        <v>2623</v>
      </c>
      <c r="AC62" s="1" t="s">
        <v>1963</v>
      </c>
      <c r="AD62" s="1" t="s">
        <v>3193</v>
      </c>
      <c r="AG62" s="1" t="s">
        <v>3194</v>
      </c>
      <c r="AH62" s="1" t="s">
        <v>1045</v>
      </c>
      <c r="AI62" s="1" t="s">
        <v>3195</v>
      </c>
      <c r="AJ62" s="1" t="s">
        <v>3196</v>
      </c>
      <c r="AK62" s="1" t="s">
        <v>3197</v>
      </c>
      <c r="AL62" s="1" t="s">
        <v>1968</v>
      </c>
      <c r="AM62" s="1" t="s">
        <v>1453</v>
      </c>
      <c r="AN62" s="1" t="s">
        <v>1046</v>
      </c>
      <c r="AO62" s="1" t="s">
        <v>1047</v>
      </c>
      <c r="AP62" s="1" t="s">
        <v>1048</v>
      </c>
      <c r="AQ62" s="1" t="s">
        <v>1049</v>
      </c>
      <c r="AR62" s="1" t="s">
        <v>1048</v>
      </c>
      <c r="AS62" s="1" t="s">
        <v>1050</v>
      </c>
      <c r="AT62" s="1" t="s">
        <v>1051</v>
      </c>
      <c r="AU62" s="1" t="s">
        <v>1052</v>
      </c>
      <c r="BJ62" s="1" t="s">
        <v>3088</v>
      </c>
    </row>
    <row r="63" spans="1:62" x14ac:dyDescent="0.25">
      <c r="A63" s="1" t="s">
        <v>3198</v>
      </c>
      <c r="B63" s="1" t="s">
        <v>1562</v>
      </c>
      <c r="C63" s="1" t="s">
        <v>2718</v>
      </c>
      <c r="F63" s="1" t="s">
        <v>1506</v>
      </c>
      <c r="G63" s="1" t="s">
        <v>3199</v>
      </c>
      <c r="H63" s="1" t="s">
        <v>3200</v>
      </c>
      <c r="I63" s="1" t="s">
        <v>2567</v>
      </c>
      <c r="J63" s="1" t="s">
        <v>2371</v>
      </c>
      <c r="K63" s="1" t="s">
        <v>2618</v>
      </c>
      <c r="L63" s="1" t="s">
        <v>1040</v>
      </c>
      <c r="M63" s="1" t="s">
        <v>1455</v>
      </c>
      <c r="N63" s="1" t="s">
        <v>1041</v>
      </c>
      <c r="O63" s="1" t="s">
        <v>2783</v>
      </c>
      <c r="P63" s="1" t="s">
        <v>2515</v>
      </c>
      <c r="R63" s="1" t="s">
        <v>1444</v>
      </c>
      <c r="S63" s="1" t="s">
        <v>1444</v>
      </c>
      <c r="T63" s="1" t="s">
        <v>1043</v>
      </c>
      <c r="U63" s="1" t="s">
        <v>3201</v>
      </c>
      <c r="AC63" s="1" t="s">
        <v>1872</v>
      </c>
      <c r="AD63" s="1" t="s">
        <v>3202</v>
      </c>
      <c r="AG63" s="1" t="s">
        <v>3203</v>
      </c>
      <c r="AH63" s="1" t="s">
        <v>3094</v>
      </c>
      <c r="AI63" s="1" t="s">
        <v>3204</v>
      </c>
      <c r="AJ63" s="1" t="s">
        <v>3205</v>
      </c>
      <c r="AL63" s="1" t="s">
        <v>1876</v>
      </c>
      <c r="AM63" s="1" t="s">
        <v>1453</v>
      </c>
      <c r="AN63" s="1" t="s">
        <v>1046</v>
      </c>
      <c r="AO63" s="1" t="s">
        <v>1047</v>
      </c>
      <c r="AP63" s="1" t="s">
        <v>3097</v>
      </c>
      <c r="AQ63" s="1" t="s">
        <v>1049</v>
      </c>
      <c r="AR63" s="1" t="s">
        <v>1048</v>
      </c>
      <c r="AS63" s="1" t="s">
        <v>1050</v>
      </c>
      <c r="AT63" s="1" t="s">
        <v>1051</v>
      </c>
      <c r="AU63" s="1" t="s">
        <v>1052</v>
      </c>
      <c r="BJ63" s="1" t="s">
        <v>3088</v>
      </c>
    </row>
    <row r="64" spans="1:62" x14ac:dyDescent="0.25">
      <c r="A64" s="1" t="s">
        <v>3206</v>
      </c>
      <c r="B64" s="1" t="s">
        <v>2348</v>
      </c>
      <c r="C64" s="1" t="s">
        <v>2486</v>
      </c>
      <c r="D64" s="1" t="s">
        <v>2605</v>
      </c>
      <c r="E64" s="1" t="s">
        <v>2500</v>
      </c>
      <c r="F64" s="1" t="s">
        <v>1439</v>
      </c>
      <c r="G64" s="1" t="s">
        <v>3207</v>
      </c>
      <c r="H64" s="1" t="s">
        <v>2706</v>
      </c>
      <c r="I64" s="1" t="s">
        <v>3208</v>
      </c>
      <c r="J64" s="1" t="s">
        <v>1144</v>
      </c>
      <c r="K64" s="1" t="s">
        <v>3209</v>
      </c>
      <c r="L64" s="1" t="s">
        <v>1506</v>
      </c>
      <c r="M64" s="1" t="s">
        <v>2253</v>
      </c>
      <c r="N64" s="1" t="s">
        <v>1041</v>
      </c>
      <c r="O64" s="1" t="s">
        <v>3061</v>
      </c>
      <c r="P64" s="1" t="s">
        <v>3061</v>
      </c>
      <c r="Q64" s="1" t="s">
        <v>1042</v>
      </c>
      <c r="R64" s="1" t="s">
        <v>1444</v>
      </c>
      <c r="S64" s="1" t="s">
        <v>1444</v>
      </c>
      <c r="T64" s="1" t="s">
        <v>1043</v>
      </c>
      <c r="U64" s="1" t="s">
        <v>3210</v>
      </c>
      <c r="W64" s="1" t="s">
        <v>2691</v>
      </c>
      <c r="AC64" s="1" t="s">
        <v>2006</v>
      </c>
      <c r="AD64" s="1" t="s">
        <v>3211</v>
      </c>
      <c r="AG64" s="1" t="s">
        <v>3212</v>
      </c>
      <c r="AH64" s="1" t="s">
        <v>3084</v>
      </c>
      <c r="AI64" s="1" t="s">
        <v>3213</v>
      </c>
      <c r="AJ64" s="1" t="s">
        <v>3213</v>
      </c>
      <c r="AK64" s="1" t="s">
        <v>3092</v>
      </c>
      <c r="AL64" s="1" t="s">
        <v>2010</v>
      </c>
      <c r="AM64" s="1" t="s">
        <v>1453</v>
      </c>
      <c r="AN64" s="1" t="s">
        <v>1046</v>
      </c>
      <c r="AO64" s="1" t="s">
        <v>1047</v>
      </c>
      <c r="AP64" s="1" t="s">
        <v>3087</v>
      </c>
      <c r="AQ64" s="1" t="s">
        <v>1049</v>
      </c>
      <c r="AR64" s="1" t="s">
        <v>1048</v>
      </c>
      <c r="AS64" s="1" t="s">
        <v>1050</v>
      </c>
      <c r="AT64" s="1" t="s">
        <v>1051</v>
      </c>
      <c r="AU64" s="1" t="s">
        <v>1052</v>
      </c>
      <c r="BJ64" s="1" t="s">
        <v>3088</v>
      </c>
    </row>
    <row r="65" spans="1:62" x14ac:dyDescent="0.25">
      <c r="A65" s="1" t="s">
        <v>3214</v>
      </c>
      <c r="B65" s="1" t="s">
        <v>1994</v>
      </c>
      <c r="C65" s="1" t="s">
        <v>2486</v>
      </c>
      <c r="D65" s="1" t="s">
        <v>2605</v>
      </c>
      <c r="E65" s="1" t="s">
        <v>2392</v>
      </c>
      <c r="F65" s="1" t="s">
        <v>1439</v>
      </c>
      <c r="G65" s="1" t="s">
        <v>3215</v>
      </c>
      <c r="H65" s="1" t="s">
        <v>3216</v>
      </c>
      <c r="I65" s="1" t="s">
        <v>2645</v>
      </c>
      <c r="J65" s="1" t="s">
        <v>1058</v>
      </c>
      <c r="K65" s="1" t="s">
        <v>3217</v>
      </c>
      <c r="L65" s="1" t="s">
        <v>1059</v>
      </c>
      <c r="M65" s="1" t="s">
        <v>1441</v>
      </c>
      <c r="N65" s="1" t="s">
        <v>1041</v>
      </c>
      <c r="O65" s="1" t="s">
        <v>2464</v>
      </c>
      <c r="P65" s="1" t="s">
        <v>2464</v>
      </c>
      <c r="Q65" s="1" t="s">
        <v>1042</v>
      </c>
      <c r="R65" s="1" t="s">
        <v>1444</v>
      </c>
      <c r="S65" s="1" t="s">
        <v>1444</v>
      </c>
      <c r="T65" s="1" t="s">
        <v>1043</v>
      </c>
      <c r="U65" s="1" t="s">
        <v>3218</v>
      </c>
      <c r="W65" s="1" t="s">
        <v>2808</v>
      </c>
      <c r="AC65" s="1" t="s">
        <v>2385</v>
      </c>
      <c r="AD65" s="1" t="s">
        <v>3219</v>
      </c>
      <c r="AG65" s="1" t="s">
        <v>3220</v>
      </c>
      <c r="AH65" s="1" t="s">
        <v>3084</v>
      </c>
      <c r="AI65" s="1" t="s">
        <v>3221</v>
      </c>
      <c r="AJ65" s="1" t="s">
        <v>3221</v>
      </c>
      <c r="AK65" s="1" t="s">
        <v>3222</v>
      </c>
      <c r="AL65" s="1" t="s">
        <v>3153</v>
      </c>
      <c r="AM65" s="1" t="s">
        <v>1453</v>
      </c>
      <c r="AN65" s="1" t="s">
        <v>1046</v>
      </c>
      <c r="AO65" s="1" t="s">
        <v>1047</v>
      </c>
      <c r="AP65" s="1" t="s">
        <v>3087</v>
      </c>
      <c r="AQ65" s="1" t="s">
        <v>1049</v>
      </c>
      <c r="AR65" s="1" t="s">
        <v>1048</v>
      </c>
      <c r="AS65" s="1" t="s">
        <v>1050</v>
      </c>
      <c r="AT65" s="1" t="s">
        <v>1051</v>
      </c>
      <c r="AU65" s="1" t="s">
        <v>1052</v>
      </c>
      <c r="AY65" s="1" t="s">
        <v>3223</v>
      </c>
      <c r="AZ65" s="1" t="s">
        <v>1454</v>
      </c>
      <c r="BJ65" s="1" t="s">
        <v>3088</v>
      </c>
    </row>
    <row r="66" spans="1:62" x14ac:dyDescent="0.25">
      <c r="A66" s="1" t="s">
        <v>3224</v>
      </c>
      <c r="B66" s="1" t="s">
        <v>1530</v>
      </c>
      <c r="C66" s="1" t="s">
        <v>2486</v>
      </c>
      <c r="D66" s="1" t="s">
        <v>2942</v>
      </c>
      <c r="E66" s="1" t="s">
        <v>2392</v>
      </c>
      <c r="F66" s="1" t="s">
        <v>1439</v>
      </c>
      <c r="G66" s="1" t="s">
        <v>3225</v>
      </c>
      <c r="H66" s="1" t="s">
        <v>3226</v>
      </c>
      <c r="I66" s="1" t="s">
        <v>1112</v>
      </c>
      <c r="J66" s="1" t="s">
        <v>1097</v>
      </c>
      <c r="K66" s="1" t="s">
        <v>3227</v>
      </c>
      <c r="L66" s="1" t="s">
        <v>1439</v>
      </c>
      <c r="M66" s="1" t="s">
        <v>1588</v>
      </c>
      <c r="N66" s="1" t="s">
        <v>1041</v>
      </c>
      <c r="O66" s="1" t="s">
        <v>3053</v>
      </c>
      <c r="P66" s="1" t="s">
        <v>3053</v>
      </c>
      <c r="Q66" s="1" t="s">
        <v>1042</v>
      </c>
      <c r="R66" s="1" t="s">
        <v>1444</v>
      </c>
      <c r="S66" s="1" t="s">
        <v>1444</v>
      </c>
      <c r="T66" s="1" t="s">
        <v>1043</v>
      </c>
      <c r="U66" s="1" t="s">
        <v>3228</v>
      </c>
      <c r="W66" s="1" t="s">
        <v>2740</v>
      </c>
      <c r="AC66" s="1" t="s">
        <v>2218</v>
      </c>
      <c r="AD66" s="1" t="s">
        <v>3229</v>
      </c>
      <c r="AG66" s="1" t="s">
        <v>3230</v>
      </c>
      <c r="AH66" s="1" t="s">
        <v>3084</v>
      </c>
      <c r="AI66" s="1" t="s">
        <v>3231</v>
      </c>
      <c r="AJ66" s="1" t="s">
        <v>3231</v>
      </c>
      <c r="AK66" s="1" t="s">
        <v>3232</v>
      </c>
      <c r="AL66" s="1" t="s">
        <v>2223</v>
      </c>
      <c r="AM66" s="1" t="s">
        <v>1453</v>
      </c>
      <c r="AN66" s="1" t="s">
        <v>1046</v>
      </c>
      <c r="AO66" s="1" t="s">
        <v>1047</v>
      </c>
      <c r="AP66" s="1" t="s">
        <v>3087</v>
      </c>
      <c r="AQ66" s="1" t="s">
        <v>1049</v>
      </c>
      <c r="AR66" s="1" t="s">
        <v>1048</v>
      </c>
      <c r="AS66" s="1" t="s">
        <v>1050</v>
      </c>
      <c r="AT66" s="1" t="s">
        <v>1051</v>
      </c>
      <c r="AU66" s="1" t="s">
        <v>1052</v>
      </c>
      <c r="BJ66" s="1" t="s">
        <v>3088</v>
      </c>
    </row>
    <row r="67" spans="1:62" x14ac:dyDescent="0.25">
      <c r="A67" s="1" t="s">
        <v>3233</v>
      </c>
      <c r="B67" s="1" t="s">
        <v>2422</v>
      </c>
      <c r="C67" s="1" t="s">
        <v>2686</v>
      </c>
      <c r="D67" s="1" t="s">
        <v>2605</v>
      </c>
      <c r="E67" s="1" t="s">
        <v>2123</v>
      </c>
      <c r="F67" s="1" t="s">
        <v>1439</v>
      </c>
      <c r="G67" s="1" t="s">
        <v>3234</v>
      </c>
      <c r="H67" s="1" t="s">
        <v>3235</v>
      </c>
      <c r="I67" s="1" t="s">
        <v>2591</v>
      </c>
      <c r="J67" s="1" t="s">
        <v>1097</v>
      </c>
      <c r="K67" s="1" t="s">
        <v>3236</v>
      </c>
      <c r="L67" s="1" t="s">
        <v>1439</v>
      </c>
      <c r="M67" s="1" t="s">
        <v>1547</v>
      </c>
      <c r="N67" s="1" t="s">
        <v>1041</v>
      </c>
      <c r="O67" s="1" t="s">
        <v>3075</v>
      </c>
      <c r="P67" s="1" t="s">
        <v>2714</v>
      </c>
      <c r="Q67" s="1" t="s">
        <v>1042</v>
      </c>
      <c r="R67" s="1" t="s">
        <v>1444</v>
      </c>
      <c r="S67" s="1" t="s">
        <v>1444</v>
      </c>
      <c r="T67" s="1" t="s">
        <v>1043</v>
      </c>
      <c r="U67" s="1" t="s">
        <v>3237</v>
      </c>
      <c r="W67" s="1" t="s">
        <v>2868</v>
      </c>
      <c r="AC67" s="1" t="s">
        <v>3074</v>
      </c>
      <c r="AD67" s="1" t="s">
        <v>3238</v>
      </c>
      <c r="AG67" s="1" t="s">
        <v>3239</v>
      </c>
      <c r="AH67" s="1" t="s">
        <v>3089</v>
      </c>
      <c r="AI67" s="1" t="s">
        <v>3240</v>
      </c>
      <c r="AJ67" s="1" t="s">
        <v>3241</v>
      </c>
      <c r="AK67" s="1" t="s">
        <v>3242</v>
      </c>
      <c r="AL67" s="1" t="s">
        <v>3243</v>
      </c>
      <c r="AM67" s="1" t="s">
        <v>1453</v>
      </c>
      <c r="AN67" s="1" t="s">
        <v>1046</v>
      </c>
      <c r="AO67" s="1" t="s">
        <v>1047</v>
      </c>
      <c r="AP67" s="1" t="s">
        <v>3093</v>
      </c>
      <c r="AQ67" s="1" t="s">
        <v>1049</v>
      </c>
      <c r="AR67" s="1" t="s">
        <v>1048</v>
      </c>
      <c r="AS67" s="1" t="s">
        <v>1050</v>
      </c>
      <c r="AT67" s="1" t="s">
        <v>1051</v>
      </c>
      <c r="AU67" s="1" t="s">
        <v>1052</v>
      </c>
      <c r="BJ67" s="1" t="s">
        <v>3088</v>
      </c>
    </row>
    <row r="68" spans="1:62" x14ac:dyDescent="0.25">
      <c r="A68" s="1" t="s">
        <v>3244</v>
      </c>
      <c r="B68" s="1" t="s">
        <v>2398</v>
      </c>
      <c r="C68" s="1" t="s">
        <v>2718</v>
      </c>
      <c r="D68" s="1" t="s">
        <v>2462</v>
      </c>
      <c r="E68" s="1" t="s">
        <v>2530</v>
      </c>
      <c r="F68" s="1" t="s">
        <v>1439</v>
      </c>
      <c r="G68" s="1" t="s">
        <v>2995</v>
      </c>
      <c r="H68" s="1" t="s">
        <v>2993</v>
      </c>
      <c r="I68" s="1" t="s">
        <v>2376</v>
      </c>
      <c r="J68" s="1" t="s">
        <v>1079</v>
      </c>
      <c r="K68" s="1" t="s">
        <v>2994</v>
      </c>
      <c r="L68" s="1" t="s">
        <v>1059</v>
      </c>
      <c r="M68" s="1" t="s">
        <v>2674</v>
      </c>
      <c r="N68" s="1" t="s">
        <v>1041</v>
      </c>
      <c r="O68" s="1" t="s">
        <v>2405</v>
      </c>
      <c r="P68" s="1" t="s">
        <v>2405</v>
      </c>
      <c r="Q68" s="1" t="s">
        <v>1042</v>
      </c>
      <c r="R68" s="1" t="s">
        <v>1444</v>
      </c>
      <c r="S68" s="1" t="s">
        <v>1444</v>
      </c>
      <c r="T68" s="1" t="s">
        <v>1463</v>
      </c>
      <c r="U68" s="1" t="s">
        <v>3245</v>
      </c>
      <c r="W68" s="1" t="s">
        <v>2669</v>
      </c>
      <c r="AC68" s="1" t="s">
        <v>2406</v>
      </c>
      <c r="AD68" s="1" t="s">
        <v>3246</v>
      </c>
      <c r="AG68" s="1" t="s">
        <v>3247</v>
      </c>
      <c r="AH68" s="1" t="s">
        <v>3094</v>
      </c>
      <c r="AI68" s="1" t="s">
        <v>3248</v>
      </c>
      <c r="AJ68" s="1" t="s">
        <v>3248</v>
      </c>
      <c r="AK68" s="1" t="s">
        <v>3249</v>
      </c>
      <c r="AL68" s="1" t="s">
        <v>3250</v>
      </c>
      <c r="AM68" s="1" t="s">
        <v>1453</v>
      </c>
      <c r="AN68" s="1" t="s">
        <v>1046</v>
      </c>
      <c r="AO68" s="1" t="s">
        <v>1047</v>
      </c>
      <c r="AP68" s="1" t="s">
        <v>3097</v>
      </c>
      <c r="AQ68" s="1" t="s">
        <v>1049</v>
      </c>
      <c r="AR68" s="1" t="s">
        <v>1048</v>
      </c>
      <c r="AS68" s="1" t="s">
        <v>1050</v>
      </c>
      <c r="AT68" s="1" t="s">
        <v>1051</v>
      </c>
      <c r="AU68" s="1" t="s">
        <v>1052</v>
      </c>
      <c r="BJ68" s="1" t="s">
        <v>3088</v>
      </c>
    </row>
    <row r="69" spans="1:62" x14ac:dyDescent="0.25">
      <c r="A69" s="1" t="s">
        <v>1202</v>
      </c>
      <c r="B69" s="1" t="s">
        <v>1794</v>
      </c>
      <c r="C69" s="1" t="s">
        <v>1436</v>
      </c>
      <c r="D69" s="1" t="s">
        <v>1572</v>
      </c>
      <c r="E69" s="1" t="s">
        <v>1438</v>
      </c>
      <c r="F69" s="1" t="s">
        <v>1439</v>
      </c>
      <c r="G69" s="1" t="s">
        <v>1203</v>
      </c>
      <c r="H69" s="1" t="s">
        <v>1204</v>
      </c>
      <c r="I69" s="1" t="s">
        <v>1205</v>
      </c>
      <c r="J69" s="1" t="s">
        <v>1206</v>
      </c>
      <c r="K69" s="1" t="s">
        <v>1795</v>
      </c>
      <c r="L69" s="1" t="s">
        <v>1610</v>
      </c>
      <c r="M69" s="1" t="s">
        <v>1656</v>
      </c>
      <c r="N69" s="1" t="s">
        <v>1041</v>
      </c>
      <c r="O69" s="1" t="s">
        <v>1796</v>
      </c>
      <c r="P69" s="1" t="s">
        <v>1796</v>
      </c>
      <c r="Q69" s="1" t="s">
        <v>1042</v>
      </c>
      <c r="R69" s="1" t="s">
        <v>1444</v>
      </c>
      <c r="S69" s="1" t="s">
        <v>1444</v>
      </c>
      <c r="T69" s="1" t="s">
        <v>1043</v>
      </c>
      <c r="U69" s="1" t="s">
        <v>1797</v>
      </c>
      <c r="W69" s="1" t="s">
        <v>1798</v>
      </c>
      <c r="AC69" s="1" t="s">
        <v>1579</v>
      </c>
      <c r="AD69" s="1" t="s">
        <v>1799</v>
      </c>
      <c r="AG69" s="1" t="s">
        <v>1207</v>
      </c>
      <c r="AH69" s="1" t="s">
        <v>1045</v>
      </c>
      <c r="AI69" s="1" t="s">
        <v>1800</v>
      </c>
      <c r="AJ69" s="1" t="s">
        <v>1800</v>
      </c>
      <c r="AK69" s="1" t="s">
        <v>1801</v>
      </c>
      <c r="AL69" s="1" t="s">
        <v>1584</v>
      </c>
      <c r="AM69" s="1" t="s">
        <v>1453</v>
      </c>
      <c r="AN69" s="1" t="s">
        <v>1046</v>
      </c>
      <c r="AO69" s="1" t="s">
        <v>1047</v>
      </c>
      <c r="AP69" s="1" t="s">
        <v>1048</v>
      </c>
      <c r="AQ69" s="1" t="s">
        <v>1049</v>
      </c>
      <c r="AR69" s="1" t="s">
        <v>1048</v>
      </c>
      <c r="AS69" s="1" t="s">
        <v>1050</v>
      </c>
      <c r="AT69" s="1" t="s">
        <v>1051</v>
      </c>
      <c r="AU69" s="1" t="s">
        <v>1052</v>
      </c>
      <c r="AY69" s="1" t="s">
        <v>1208</v>
      </c>
      <c r="AZ69" s="1" t="s">
        <v>1454</v>
      </c>
      <c r="BJ69" s="1" t="s">
        <v>1802</v>
      </c>
    </row>
    <row r="70" spans="1:62" x14ac:dyDescent="0.25">
      <c r="A70" s="1" t="s">
        <v>3251</v>
      </c>
      <c r="B70" s="1" t="s">
        <v>2346</v>
      </c>
      <c r="C70" s="1" t="s">
        <v>2486</v>
      </c>
      <c r="D70" s="1" t="s">
        <v>2621</v>
      </c>
      <c r="E70" s="1" t="s">
        <v>2440</v>
      </c>
      <c r="F70" s="1" t="s">
        <v>1439</v>
      </c>
      <c r="G70" s="1" t="s">
        <v>3252</v>
      </c>
      <c r="H70" s="1" t="s">
        <v>3253</v>
      </c>
      <c r="I70" s="1" t="s">
        <v>2556</v>
      </c>
      <c r="J70" s="1" t="s">
        <v>1173</v>
      </c>
      <c r="K70" s="1" t="s">
        <v>3254</v>
      </c>
      <c r="L70" s="1" t="s">
        <v>1439</v>
      </c>
      <c r="M70" s="1" t="s">
        <v>1463</v>
      </c>
      <c r="N70" s="1" t="s">
        <v>1041</v>
      </c>
      <c r="O70" s="1" t="s">
        <v>3010</v>
      </c>
      <c r="P70" s="1" t="s">
        <v>3010</v>
      </c>
      <c r="Q70" s="1" t="s">
        <v>1042</v>
      </c>
      <c r="R70" s="1" t="s">
        <v>1444</v>
      </c>
      <c r="S70" s="1" t="s">
        <v>1444</v>
      </c>
      <c r="T70" s="1" t="s">
        <v>1043</v>
      </c>
      <c r="U70" s="1" t="s">
        <v>3255</v>
      </c>
      <c r="W70" s="1" t="s">
        <v>2731</v>
      </c>
      <c r="AC70" s="1" t="s">
        <v>1731</v>
      </c>
      <c r="AD70" s="1" t="s">
        <v>3256</v>
      </c>
      <c r="AG70" s="1" t="s">
        <v>3257</v>
      </c>
      <c r="AH70" s="1" t="s">
        <v>3084</v>
      </c>
      <c r="AI70" s="1" t="s">
        <v>3258</v>
      </c>
      <c r="AJ70" s="1" t="s">
        <v>3258</v>
      </c>
      <c r="AK70" s="1" t="s">
        <v>3259</v>
      </c>
      <c r="AL70" s="1" t="s">
        <v>1736</v>
      </c>
      <c r="AM70" s="1" t="s">
        <v>1453</v>
      </c>
      <c r="AN70" s="1" t="s">
        <v>1046</v>
      </c>
      <c r="AO70" s="1" t="s">
        <v>1047</v>
      </c>
      <c r="AP70" s="1" t="s">
        <v>3087</v>
      </c>
      <c r="AQ70" s="1" t="s">
        <v>1049</v>
      </c>
      <c r="AR70" s="1" t="s">
        <v>1048</v>
      </c>
      <c r="AS70" s="1" t="s">
        <v>1050</v>
      </c>
      <c r="AT70" s="1" t="s">
        <v>1051</v>
      </c>
      <c r="AU70" s="1" t="s">
        <v>1052</v>
      </c>
      <c r="BJ70" s="1" t="s">
        <v>3088</v>
      </c>
    </row>
    <row r="71" spans="1:62" x14ac:dyDescent="0.25">
      <c r="A71" s="1" t="s">
        <v>1209</v>
      </c>
      <c r="B71" s="1" t="s">
        <v>1803</v>
      </c>
      <c r="C71" s="1" t="s">
        <v>1436</v>
      </c>
      <c r="D71" s="1" t="s">
        <v>1437</v>
      </c>
      <c r="E71" s="1" t="s">
        <v>1438</v>
      </c>
      <c r="F71" s="1" t="s">
        <v>1439</v>
      </c>
      <c r="G71" s="1" t="s">
        <v>1110</v>
      </c>
      <c r="H71" s="1" t="s">
        <v>1210</v>
      </c>
      <c r="I71" s="1" t="s">
        <v>1112</v>
      </c>
      <c r="J71" s="1" t="s">
        <v>1097</v>
      </c>
      <c r="K71" s="1" t="s">
        <v>1587</v>
      </c>
      <c r="L71" s="1" t="s">
        <v>1439</v>
      </c>
      <c r="M71" s="1" t="s">
        <v>1588</v>
      </c>
      <c r="N71" s="1" t="s">
        <v>1041</v>
      </c>
      <c r="O71" s="1" t="s">
        <v>1804</v>
      </c>
      <c r="P71" s="1" t="s">
        <v>1805</v>
      </c>
      <c r="Q71" s="1" t="s">
        <v>1042</v>
      </c>
      <c r="R71" s="1" t="s">
        <v>1444</v>
      </c>
      <c r="S71" s="1" t="s">
        <v>1444</v>
      </c>
      <c r="T71" s="1" t="s">
        <v>1463</v>
      </c>
      <c r="U71" s="1" t="s">
        <v>1806</v>
      </c>
      <c r="W71" s="1" t="s">
        <v>1709</v>
      </c>
      <c r="AC71" s="1" t="s">
        <v>1807</v>
      </c>
      <c r="AD71" s="1" t="s">
        <v>1808</v>
      </c>
      <c r="AG71" s="1" t="s">
        <v>1211</v>
      </c>
      <c r="AH71" s="1" t="s">
        <v>1045</v>
      </c>
      <c r="AI71" s="1" t="s">
        <v>1809</v>
      </c>
      <c r="AJ71" s="1" t="s">
        <v>1810</v>
      </c>
      <c r="AK71" s="1" t="s">
        <v>1713</v>
      </c>
      <c r="AL71" s="1" t="s">
        <v>1811</v>
      </c>
      <c r="AM71" s="1" t="s">
        <v>1453</v>
      </c>
      <c r="AN71" s="1" t="s">
        <v>1046</v>
      </c>
      <c r="AO71" s="1" t="s">
        <v>1047</v>
      </c>
      <c r="AP71" s="1" t="s">
        <v>1048</v>
      </c>
      <c r="AQ71" s="1" t="s">
        <v>1049</v>
      </c>
      <c r="AR71" s="1" t="s">
        <v>1048</v>
      </c>
      <c r="AS71" s="1" t="s">
        <v>1050</v>
      </c>
      <c r="AT71" s="1" t="s">
        <v>1051</v>
      </c>
      <c r="AU71" s="1" t="s">
        <v>1052</v>
      </c>
      <c r="BJ71" s="1" t="s">
        <v>1812</v>
      </c>
    </row>
    <row r="72" spans="1:62" x14ac:dyDescent="0.25">
      <c r="A72" s="1" t="s">
        <v>1212</v>
      </c>
      <c r="B72" s="1" t="s">
        <v>1813</v>
      </c>
      <c r="C72" s="1" t="s">
        <v>1474</v>
      </c>
      <c r="D72" s="1" t="s">
        <v>1437</v>
      </c>
      <c r="E72" s="1" t="s">
        <v>1475</v>
      </c>
      <c r="F72" s="1" t="s">
        <v>1610</v>
      </c>
      <c r="G72" s="1" t="s">
        <v>1213</v>
      </c>
      <c r="H72" s="1" t="s">
        <v>1214</v>
      </c>
      <c r="I72" s="1" t="s">
        <v>1215</v>
      </c>
      <c r="J72" s="1" t="s">
        <v>1184</v>
      </c>
      <c r="K72" s="1" t="s">
        <v>1814</v>
      </c>
      <c r="L72" s="1" t="s">
        <v>1608</v>
      </c>
      <c r="M72" s="1" t="s">
        <v>1740</v>
      </c>
      <c r="N72" s="1" t="s">
        <v>1041</v>
      </c>
      <c r="O72" s="1" t="s">
        <v>1815</v>
      </c>
      <c r="P72" s="1" t="s">
        <v>1815</v>
      </c>
      <c r="Q72" s="1" t="s">
        <v>1042</v>
      </c>
      <c r="R72" s="1" t="s">
        <v>1444</v>
      </c>
      <c r="S72" s="1" t="s">
        <v>1444</v>
      </c>
      <c r="T72" s="1" t="s">
        <v>1043</v>
      </c>
      <c r="U72" s="1" t="s">
        <v>1816</v>
      </c>
      <c r="W72" s="1" t="s">
        <v>1817</v>
      </c>
      <c r="X72" s="1" t="s">
        <v>1216</v>
      </c>
      <c r="Y72" s="1" t="s">
        <v>1217</v>
      </c>
      <c r="AC72" s="1" t="s">
        <v>1697</v>
      </c>
      <c r="AD72" s="1" t="s">
        <v>1818</v>
      </c>
      <c r="AG72" s="1" t="s">
        <v>1218</v>
      </c>
      <c r="AH72" s="1" t="s">
        <v>1067</v>
      </c>
      <c r="AI72" s="1" t="s">
        <v>1819</v>
      </c>
      <c r="AJ72" s="1" t="s">
        <v>1819</v>
      </c>
      <c r="AK72" s="1" t="s">
        <v>1820</v>
      </c>
      <c r="AL72" s="1" t="s">
        <v>1701</v>
      </c>
      <c r="AM72" s="1" t="s">
        <v>1453</v>
      </c>
      <c r="AN72" s="1" t="s">
        <v>1046</v>
      </c>
      <c r="AO72" s="1" t="s">
        <v>1047</v>
      </c>
      <c r="AP72" s="1" t="s">
        <v>1048</v>
      </c>
      <c r="AQ72" s="1" t="s">
        <v>1049</v>
      </c>
      <c r="AR72" s="1" t="s">
        <v>1048</v>
      </c>
      <c r="AS72" s="1" t="s">
        <v>1050</v>
      </c>
      <c r="AT72" s="1" t="s">
        <v>1051</v>
      </c>
      <c r="AU72" s="1" t="s">
        <v>1052</v>
      </c>
      <c r="BJ72" s="1" t="s">
        <v>1821</v>
      </c>
    </row>
    <row r="73" spans="1:62" x14ac:dyDescent="0.25">
      <c r="A73" s="1" t="s">
        <v>3260</v>
      </c>
      <c r="B73" s="1" t="s">
        <v>2449</v>
      </c>
      <c r="C73" s="1" t="s">
        <v>1474</v>
      </c>
      <c r="F73" s="1" t="s">
        <v>1439</v>
      </c>
      <c r="G73" s="1" t="s">
        <v>3261</v>
      </c>
      <c r="H73" s="1" t="s">
        <v>3262</v>
      </c>
      <c r="I73" s="1" t="s">
        <v>2459</v>
      </c>
      <c r="J73" s="1" t="s">
        <v>2460</v>
      </c>
      <c r="K73" s="1" t="s">
        <v>3263</v>
      </c>
      <c r="L73" s="1" t="s">
        <v>1610</v>
      </c>
      <c r="M73" s="1" t="s">
        <v>1506</v>
      </c>
      <c r="N73" s="1" t="s">
        <v>1041</v>
      </c>
      <c r="O73" s="1" t="s">
        <v>3054</v>
      </c>
      <c r="P73" s="1" t="s">
        <v>3054</v>
      </c>
      <c r="R73" s="1" t="s">
        <v>1444</v>
      </c>
      <c r="S73" s="1" t="s">
        <v>1444</v>
      </c>
      <c r="T73" s="1" t="s">
        <v>1043</v>
      </c>
      <c r="U73" s="1" t="s">
        <v>3264</v>
      </c>
      <c r="AC73" s="1" t="s">
        <v>2218</v>
      </c>
      <c r="AD73" s="1" t="s">
        <v>3265</v>
      </c>
      <c r="AG73" s="1" t="s">
        <v>3266</v>
      </c>
      <c r="AH73" s="1" t="s">
        <v>1067</v>
      </c>
      <c r="AI73" s="1" t="s">
        <v>3267</v>
      </c>
      <c r="AJ73" s="1" t="s">
        <v>3267</v>
      </c>
      <c r="AL73" s="1" t="s">
        <v>2223</v>
      </c>
      <c r="AM73" s="1" t="s">
        <v>1453</v>
      </c>
      <c r="AN73" s="1" t="s">
        <v>1046</v>
      </c>
      <c r="AO73" s="1" t="s">
        <v>1047</v>
      </c>
      <c r="AP73" s="1" t="s">
        <v>1048</v>
      </c>
      <c r="AQ73" s="1" t="s">
        <v>1049</v>
      </c>
      <c r="AR73" s="1" t="s">
        <v>1048</v>
      </c>
      <c r="AS73" s="1" t="s">
        <v>1050</v>
      </c>
      <c r="AT73" s="1" t="s">
        <v>1051</v>
      </c>
      <c r="AU73" s="1" t="s">
        <v>1052</v>
      </c>
      <c r="AY73" s="1" t="s">
        <v>3268</v>
      </c>
      <c r="AZ73" s="1" t="s">
        <v>1454</v>
      </c>
      <c r="BJ73" s="1" t="s">
        <v>3088</v>
      </c>
    </row>
    <row r="74" spans="1:62" x14ac:dyDescent="0.25">
      <c r="A74" s="1" t="s">
        <v>3269</v>
      </c>
      <c r="B74" s="1" t="s">
        <v>2350</v>
      </c>
      <c r="C74" s="1" t="s">
        <v>2486</v>
      </c>
      <c r="D74" s="1" t="s">
        <v>2621</v>
      </c>
      <c r="E74" s="1" t="s">
        <v>2375</v>
      </c>
      <c r="F74" s="1" t="s">
        <v>1439</v>
      </c>
      <c r="G74" s="1" t="s">
        <v>3207</v>
      </c>
      <c r="H74" s="1" t="s">
        <v>2830</v>
      </c>
      <c r="I74" s="1" t="s">
        <v>3208</v>
      </c>
      <c r="J74" s="1" t="s">
        <v>1144</v>
      </c>
      <c r="K74" s="1" t="s">
        <v>3270</v>
      </c>
      <c r="L74" s="1" t="s">
        <v>1506</v>
      </c>
      <c r="M74" s="1" t="s">
        <v>2253</v>
      </c>
      <c r="N74" s="1" t="s">
        <v>1041</v>
      </c>
      <c r="O74" s="1" t="s">
        <v>2374</v>
      </c>
      <c r="P74" s="1" t="s">
        <v>2535</v>
      </c>
      <c r="Q74" s="1" t="s">
        <v>1042</v>
      </c>
      <c r="R74" s="1" t="s">
        <v>1444</v>
      </c>
      <c r="S74" s="1" t="s">
        <v>1444</v>
      </c>
      <c r="T74" s="1" t="s">
        <v>1043</v>
      </c>
      <c r="U74" s="1" t="s">
        <v>3271</v>
      </c>
      <c r="W74" s="1" t="s">
        <v>2684</v>
      </c>
      <c r="AC74" s="1" t="s">
        <v>1675</v>
      </c>
      <c r="AD74" s="1" t="s">
        <v>3272</v>
      </c>
      <c r="AG74" s="1" t="s">
        <v>3273</v>
      </c>
      <c r="AH74" s="1" t="s">
        <v>3084</v>
      </c>
      <c r="AI74" s="1" t="s">
        <v>3274</v>
      </c>
      <c r="AJ74" s="1" t="s">
        <v>3275</v>
      </c>
      <c r="AK74" s="1" t="s">
        <v>3276</v>
      </c>
      <c r="AL74" s="1" t="s">
        <v>1680</v>
      </c>
      <c r="AM74" s="1" t="s">
        <v>1453</v>
      </c>
      <c r="AN74" s="1" t="s">
        <v>1046</v>
      </c>
      <c r="AO74" s="1" t="s">
        <v>1047</v>
      </c>
      <c r="AP74" s="1" t="s">
        <v>3087</v>
      </c>
      <c r="AQ74" s="1" t="s">
        <v>1049</v>
      </c>
      <c r="AR74" s="1" t="s">
        <v>1048</v>
      </c>
      <c r="AS74" s="1" t="s">
        <v>1050</v>
      </c>
      <c r="AT74" s="1" t="s">
        <v>1051</v>
      </c>
      <c r="AU74" s="1" t="s">
        <v>1052</v>
      </c>
      <c r="BJ74" s="1" t="s">
        <v>3088</v>
      </c>
    </row>
    <row r="75" spans="1:62" x14ac:dyDescent="0.25">
      <c r="A75" s="1" t="s">
        <v>3277</v>
      </c>
      <c r="B75" s="1" t="s">
        <v>2234</v>
      </c>
      <c r="C75" s="1" t="s">
        <v>2718</v>
      </c>
      <c r="D75" s="1" t="s">
        <v>2462</v>
      </c>
      <c r="F75" s="1" t="s">
        <v>1439</v>
      </c>
      <c r="G75" s="1" t="s">
        <v>3278</v>
      </c>
      <c r="H75" s="1" t="s">
        <v>3279</v>
      </c>
      <c r="I75" s="1" t="s">
        <v>2513</v>
      </c>
      <c r="J75" s="1" t="s">
        <v>1173</v>
      </c>
      <c r="K75" s="1" t="s">
        <v>3280</v>
      </c>
      <c r="L75" s="1" t="s">
        <v>1439</v>
      </c>
      <c r="M75" s="1" t="s">
        <v>1853</v>
      </c>
      <c r="N75" s="1" t="s">
        <v>1041</v>
      </c>
      <c r="O75" s="1" t="s">
        <v>2544</v>
      </c>
      <c r="P75" s="1" t="s">
        <v>2544</v>
      </c>
      <c r="Q75" s="1" t="s">
        <v>1458</v>
      </c>
      <c r="R75" s="1" t="s">
        <v>1444</v>
      </c>
      <c r="S75" s="1" t="s">
        <v>1444</v>
      </c>
      <c r="T75" s="1" t="s">
        <v>1043</v>
      </c>
      <c r="U75" s="1" t="s">
        <v>3281</v>
      </c>
      <c r="W75" s="1" t="s">
        <v>2833</v>
      </c>
      <c r="AC75" s="1" t="s">
        <v>1675</v>
      </c>
      <c r="AD75" s="1" t="s">
        <v>3282</v>
      </c>
      <c r="AG75" s="1" t="s">
        <v>3283</v>
      </c>
      <c r="AH75" s="1" t="s">
        <v>3094</v>
      </c>
      <c r="AI75" s="1" t="s">
        <v>3284</v>
      </c>
      <c r="AJ75" s="1" t="s">
        <v>3284</v>
      </c>
      <c r="AK75" s="1" t="s">
        <v>3285</v>
      </c>
      <c r="AL75" s="1" t="s">
        <v>1680</v>
      </c>
      <c r="AM75" s="1" t="s">
        <v>1453</v>
      </c>
      <c r="AN75" s="1" t="s">
        <v>1046</v>
      </c>
      <c r="AO75" s="1" t="s">
        <v>1047</v>
      </c>
      <c r="AP75" s="1" t="s">
        <v>3097</v>
      </c>
      <c r="AQ75" s="1" t="s">
        <v>1049</v>
      </c>
      <c r="AR75" s="1" t="s">
        <v>1048</v>
      </c>
      <c r="AS75" s="1" t="s">
        <v>1050</v>
      </c>
      <c r="AT75" s="1" t="s">
        <v>1051</v>
      </c>
      <c r="AU75" s="1" t="s">
        <v>1052</v>
      </c>
      <c r="BJ75" s="1" t="s">
        <v>3088</v>
      </c>
    </row>
    <row r="76" spans="1:62" x14ac:dyDescent="0.25">
      <c r="A76" s="1" t="s">
        <v>3286</v>
      </c>
      <c r="B76" s="1" t="s">
        <v>2682</v>
      </c>
      <c r="C76" s="1" t="s">
        <v>2718</v>
      </c>
      <c r="D76" s="1" t="s">
        <v>2462</v>
      </c>
      <c r="E76" s="1" t="s">
        <v>2425</v>
      </c>
      <c r="F76" s="1" t="s">
        <v>1439</v>
      </c>
      <c r="G76" s="1" t="s">
        <v>2975</v>
      </c>
      <c r="H76" s="1" t="s">
        <v>2976</v>
      </c>
      <c r="I76" s="1" t="s">
        <v>1120</v>
      </c>
      <c r="J76" s="1" t="s">
        <v>1121</v>
      </c>
      <c r="K76" s="1" t="s">
        <v>2977</v>
      </c>
      <c r="L76" s="1" t="s">
        <v>1610</v>
      </c>
      <c r="M76" s="1" t="s">
        <v>1562</v>
      </c>
      <c r="N76" s="1" t="s">
        <v>1041</v>
      </c>
      <c r="O76" s="1" t="s">
        <v>2113</v>
      </c>
      <c r="P76" s="1" t="s">
        <v>2384</v>
      </c>
      <c r="Q76" s="1" t="s">
        <v>1042</v>
      </c>
      <c r="R76" s="1" t="s">
        <v>1444</v>
      </c>
      <c r="S76" s="1" t="s">
        <v>1444</v>
      </c>
      <c r="T76" s="1" t="s">
        <v>1043</v>
      </c>
      <c r="U76" s="1" t="s">
        <v>3287</v>
      </c>
      <c r="W76" s="1" t="s">
        <v>2987</v>
      </c>
      <c r="AC76" s="1" t="s">
        <v>2385</v>
      </c>
      <c r="AD76" s="1" t="s">
        <v>3288</v>
      </c>
      <c r="AG76" s="1" t="s">
        <v>3289</v>
      </c>
      <c r="AH76" s="1" t="s">
        <v>3094</v>
      </c>
      <c r="AI76" s="1" t="s">
        <v>2118</v>
      </c>
      <c r="AJ76" s="1" t="s">
        <v>3290</v>
      </c>
      <c r="AK76" s="1" t="s">
        <v>3291</v>
      </c>
      <c r="AL76" s="1" t="s">
        <v>3153</v>
      </c>
      <c r="AM76" s="1" t="s">
        <v>1453</v>
      </c>
      <c r="AN76" s="1" t="s">
        <v>1046</v>
      </c>
      <c r="AO76" s="1" t="s">
        <v>1047</v>
      </c>
      <c r="AP76" s="1" t="s">
        <v>3097</v>
      </c>
      <c r="AQ76" s="1" t="s">
        <v>1049</v>
      </c>
      <c r="AR76" s="1" t="s">
        <v>1048</v>
      </c>
      <c r="AS76" s="1" t="s">
        <v>1050</v>
      </c>
      <c r="AT76" s="1" t="s">
        <v>1051</v>
      </c>
      <c r="AU76" s="1" t="s">
        <v>1052</v>
      </c>
      <c r="BJ76" s="1" t="s">
        <v>3088</v>
      </c>
    </row>
    <row r="77" spans="1:62" x14ac:dyDescent="0.25">
      <c r="A77" s="1" t="s">
        <v>1219</v>
      </c>
      <c r="B77" s="1" t="s">
        <v>1822</v>
      </c>
      <c r="C77" s="1" t="s">
        <v>1503</v>
      </c>
      <c r="D77" s="1" t="s">
        <v>1457</v>
      </c>
      <c r="E77" s="1" t="s">
        <v>1545</v>
      </c>
      <c r="F77" s="1" t="s">
        <v>1439</v>
      </c>
      <c r="G77" s="1" t="s">
        <v>1220</v>
      </c>
      <c r="H77" s="1" t="s">
        <v>1221</v>
      </c>
      <c r="I77" s="1" t="s">
        <v>1161</v>
      </c>
      <c r="J77" s="1" t="s">
        <v>1121</v>
      </c>
      <c r="K77" s="1" t="s">
        <v>1823</v>
      </c>
      <c r="L77" s="1" t="s">
        <v>1610</v>
      </c>
      <c r="M77" s="1" t="s">
        <v>1562</v>
      </c>
      <c r="N77" s="1" t="s">
        <v>1041</v>
      </c>
      <c r="O77" s="1" t="s">
        <v>1600</v>
      </c>
      <c r="P77" s="1" t="s">
        <v>1824</v>
      </c>
      <c r="Q77" s="1" t="s">
        <v>1042</v>
      </c>
      <c r="R77" s="1" t="s">
        <v>1444</v>
      </c>
      <c r="S77" s="1" t="s">
        <v>1444</v>
      </c>
      <c r="T77" s="1" t="s">
        <v>1043</v>
      </c>
      <c r="U77" s="1" t="s">
        <v>1825</v>
      </c>
      <c r="W77" s="1" t="s">
        <v>1826</v>
      </c>
      <c r="AC77" s="1" t="s">
        <v>1745</v>
      </c>
      <c r="AD77" s="1" t="s">
        <v>1827</v>
      </c>
      <c r="AG77" s="1" t="s">
        <v>1222</v>
      </c>
      <c r="AH77" s="1" t="s">
        <v>1081</v>
      </c>
      <c r="AI77" s="1" t="s">
        <v>1605</v>
      </c>
      <c r="AJ77" s="1" t="s">
        <v>1828</v>
      </c>
      <c r="AK77" s="1" t="s">
        <v>1829</v>
      </c>
      <c r="AL77" s="1" t="s">
        <v>1750</v>
      </c>
      <c r="AM77" s="1" t="s">
        <v>1453</v>
      </c>
      <c r="AN77" s="1" t="s">
        <v>1046</v>
      </c>
      <c r="AO77" s="1" t="s">
        <v>1047</v>
      </c>
      <c r="AP77" s="1" t="s">
        <v>1048</v>
      </c>
      <c r="AQ77" s="1" t="s">
        <v>1049</v>
      </c>
      <c r="AR77" s="1" t="s">
        <v>1048</v>
      </c>
      <c r="AS77" s="1" t="s">
        <v>1050</v>
      </c>
      <c r="AT77" s="1" t="s">
        <v>1051</v>
      </c>
      <c r="AU77" s="1" t="s">
        <v>1052</v>
      </c>
      <c r="BJ77" s="1" t="s">
        <v>1830</v>
      </c>
    </row>
    <row r="78" spans="1:62" x14ac:dyDescent="0.25">
      <c r="A78" s="1" t="s">
        <v>3292</v>
      </c>
      <c r="B78" s="1" t="s">
        <v>2414</v>
      </c>
      <c r="C78" s="1" t="s">
        <v>2718</v>
      </c>
      <c r="D78" s="1" t="s">
        <v>2462</v>
      </c>
      <c r="E78" s="1" t="s">
        <v>2407</v>
      </c>
      <c r="F78" s="1" t="s">
        <v>1439</v>
      </c>
      <c r="G78" s="1" t="s">
        <v>3293</v>
      </c>
      <c r="H78" s="1" t="s">
        <v>3294</v>
      </c>
      <c r="I78" s="1" t="s">
        <v>2663</v>
      </c>
      <c r="J78" s="1" t="s">
        <v>1058</v>
      </c>
      <c r="K78" s="1" t="s">
        <v>2986</v>
      </c>
      <c r="L78" s="1" t="s">
        <v>1059</v>
      </c>
      <c r="M78" s="1" t="s">
        <v>2577</v>
      </c>
      <c r="N78" s="1" t="s">
        <v>1041</v>
      </c>
      <c r="O78" s="1" t="s">
        <v>2642</v>
      </c>
      <c r="P78" s="1" t="s">
        <v>2570</v>
      </c>
      <c r="Q78" s="1" t="s">
        <v>1042</v>
      </c>
      <c r="R78" s="1" t="s">
        <v>1444</v>
      </c>
      <c r="S78" s="1" t="s">
        <v>1444</v>
      </c>
      <c r="T78" s="1" t="s">
        <v>1463</v>
      </c>
      <c r="U78" s="1" t="s">
        <v>3295</v>
      </c>
      <c r="W78" s="1" t="s">
        <v>2795</v>
      </c>
      <c r="AC78" s="1" t="s">
        <v>2349</v>
      </c>
      <c r="AD78" s="1" t="s">
        <v>3296</v>
      </c>
      <c r="AG78" s="1" t="s">
        <v>3297</v>
      </c>
      <c r="AH78" s="1" t="s">
        <v>3094</v>
      </c>
      <c r="AI78" s="1" t="s">
        <v>3298</v>
      </c>
      <c r="AJ78" s="1" t="s">
        <v>3299</v>
      </c>
      <c r="AK78" s="1" t="s">
        <v>3300</v>
      </c>
      <c r="AL78" s="1" t="s">
        <v>3301</v>
      </c>
      <c r="AM78" s="1" t="s">
        <v>1453</v>
      </c>
      <c r="AN78" s="1" t="s">
        <v>1046</v>
      </c>
      <c r="AO78" s="1" t="s">
        <v>1047</v>
      </c>
      <c r="AP78" s="1" t="s">
        <v>3097</v>
      </c>
      <c r="AQ78" s="1" t="s">
        <v>1049</v>
      </c>
      <c r="AR78" s="1" t="s">
        <v>1048</v>
      </c>
      <c r="AS78" s="1" t="s">
        <v>1050</v>
      </c>
      <c r="AT78" s="1" t="s">
        <v>1051</v>
      </c>
      <c r="AU78" s="1" t="s">
        <v>1052</v>
      </c>
      <c r="AY78" s="1" t="s">
        <v>3158</v>
      </c>
      <c r="AZ78" s="1" t="s">
        <v>1454</v>
      </c>
      <c r="BJ78" s="1" t="s">
        <v>3088</v>
      </c>
    </row>
    <row r="79" spans="1:62" x14ac:dyDescent="0.25">
      <c r="A79" s="1" t="s">
        <v>1223</v>
      </c>
      <c r="B79" s="1" t="s">
        <v>1831</v>
      </c>
      <c r="C79" s="1" t="s">
        <v>1474</v>
      </c>
      <c r="D79" s="1" t="s">
        <v>1437</v>
      </c>
      <c r="E79" s="1" t="s">
        <v>1475</v>
      </c>
      <c r="F79" s="1" t="s">
        <v>1439</v>
      </c>
      <c r="G79" s="1" t="s">
        <v>1224</v>
      </c>
      <c r="H79" s="1" t="s">
        <v>1225</v>
      </c>
      <c r="I79" s="1" t="s">
        <v>1226</v>
      </c>
      <c r="J79" s="1" t="s">
        <v>1173</v>
      </c>
      <c r="K79" s="1" t="s">
        <v>1832</v>
      </c>
      <c r="L79" s="1" t="s">
        <v>1439</v>
      </c>
      <c r="M79" s="1" t="s">
        <v>1833</v>
      </c>
      <c r="N79" s="1" t="s">
        <v>1041</v>
      </c>
      <c r="O79" s="1" t="s">
        <v>1834</v>
      </c>
      <c r="P79" s="1" t="s">
        <v>1534</v>
      </c>
      <c r="Q79" s="1" t="s">
        <v>1042</v>
      </c>
      <c r="R79" s="1" t="s">
        <v>1444</v>
      </c>
      <c r="S79" s="1" t="s">
        <v>1444</v>
      </c>
      <c r="T79" s="1" t="s">
        <v>1043</v>
      </c>
      <c r="U79" s="1" t="s">
        <v>1835</v>
      </c>
      <c r="W79" s="1" t="s">
        <v>1836</v>
      </c>
      <c r="AC79" s="1" t="s">
        <v>1537</v>
      </c>
      <c r="AD79" s="1" t="s">
        <v>1837</v>
      </c>
      <c r="AG79" s="1" t="s">
        <v>1227</v>
      </c>
      <c r="AH79" s="1" t="s">
        <v>1067</v>
      </c>
      <c r="AI79" s="1" t="s">
        <v>1838</v>
      </c>
      <c r="AJ79" s="1" t="s">
        <v>1540</v>
      </c>
      <c r="AK79" s="1" t="s">
        <v>1839</v>
      </c>
      <c r="AL79" s="1" t="s">
        <v>1542</v>
      </c>
      <c r="AM79" s="1" t="s">
        <v>1453</v>
      </c>
      <c r="AN79" s="1" t="s">
        <v>1046</v>
      </c>
      <c r="AO79" s="1" t="s">
        <v>1047</v>
      </c>
      <c r="AP79" s="1" t="s">
        <v>1048</v>
      </c>
      <c r="AQ79" s="1" t="s">
        <v>1049</v>
      </c>
      <c r="AR79" s="1" t="s">
        <v>1048</v>
      </c>
      <c r="AS79" s="1" t="s">
        <v>1050</v>
      </c>
      <c r="AT79" s="1" t="s">
        <v>1051</v>
      </c>
      <c r="AU79" s="1" t="s">
        <v>1052</v>
      </c>
      <c r="BJ79" s="1" t="s">
        <v>1840</v>
      </c>
    </row>
    <row r="80" spans="1:62" x14ac:dyDescent="0.25">
      <c r="A80" s="1" t="s">
        <v>3302</v>
      </c>
      <c r="B80" s="1" t="s">
        <v>1547</v>
      </c>
      <c r="C80" s="1" t="s">
        <v>2486</v>
      </c>
      <c r="D80" s="1" t="s">
        <v>2942</v>
      </c>
      <c r="E80" s="1" t="s">
        <v>2392</v>
      </c>
      <c r="F80" s="1" t="s">
        <v>1439</v>
      </c>
      <c r="G80" s="1" t="s">
        <v>3303</v>
      </c>
      <c r="H80" s="1" t="s">
        <v>3304</v>
      </c>
      <c r="I80" s="1" t="s">
        <v>2579</v>
      </c>
      <c r="J80" s="1" t="s">
        <v>2345</v>
      </c>
      <c r="K80" s="1" t="s">
        <v>3545</v>
      </c>
      <c r="L80" s="1" t="s">
        <v>1608</v>
      </c>
      <c r="M80" s="1" t="s">
        <v>2177</v>
      </c>
      <c r="N80" s="1" t="s">
        <v>1041</v>
      </c>
      <c r="O80" s="1" t="s">
        <v>2202</v>
      </c>
      <c r="P80" s="1" t="s">
        <v>2572</v>
      </c>
      <c r="Q80" s="1" t="s">
        <v>1042</v>
      </c>
      <c r="R80" s="1" t="s">
        <v>1444</v>
      </c>
      <c r="S80" s="1" t="s">
        <v>1444</v>
      </c>
      <c r="T80" s="1" t="s">
        <v>1043</v>
      </c>
      <c r="U80" s="1" t="s">
        <v>3546</v>
      </c>
      <c r="W80" s="1" t="s">
        <v>2716</v>
      </c>
      <c r="AC80" s="1" t="s">
        <v>2093</v>
      </c>
      <c r="AD80" s="1" t="s">
        <v>3547</v>
      </c>
      <c r="AG80" s="1" t="s">
        <v>3305</v>
      </c>
      <c r="AH80" s="1" t="s">
        <v>3084</v>
      </c>
      <c r="AI80" s="1" t="s">
        <v>2208</v>
      </c>
      <c r="AJ80" s="1" t="s">
        <v>3548</v>
      </c>
      <c r="AK80" s="1" t="s">
        <v>3549</v>
      </c>
      <c r="AL80" s="1" t="s">
        <v>2098</v>
      </c>
      <c r="AM80" s="1" t="s">
        <v>1453</v>
      </c>
      <c r="AN80" s="1" t="s">
        <v>1046</v>
      </c>
      <c r="AO80" s="1" t="s">
        <v>1047</v>
      </c>
      <c r="AP80" s="1" t="s">
        <v>3087</v>
      </c>
      <c r="AQ80" s="1" t="s">
        <v>1049</v>
      </c>
      <c r="AR80" s="1" t="s">
        <v>1048</v>
      </c>
      <c r="AS80" s="1" t="s">
        <v>1050</v>
      </c>
      <c r="AT80" s="1" t="s">
        <v>1051</v>
      </c>
      <c r="AU80" s="1" t="s">
        <v>1052</v>
      </c>
      <c r="BJ80" s="1" t="s">
        <v>3088</v>
      </c>
    </row>
    <row r="81" spans="1:62" x14ac:dyDescent="0.25">
      <c r="A81" s="1" t="s">
        <v>3306</v>
      </c>
      <c r="B81" s="1" t="s">
        <v>2400</v>
      </c>
      <c r="C81" s="1" t="s">
        <v>2718</v>
      </c>
      <c r="D81" s="1" t="s">
        <v>2621</v>
      </c>
      <c r="F81" s="1" t="s">
        <v>1439</v>
      </c>
      <c r="G81" s="1" t="s">
        <v>3307</v>
      </c>
      <c r="H81" s="1" t="s">
        <v>3308</v>
      </c>
      <c r="I81" s="1" t="s">
        <v>2472</v>
      </c>
      <c r="J81" s="1" t="s">
        <v>1184</v>
      </c>
      <c r="K81" s="1" t="s">
        <v>3550</v>
      </c>
      <c r="L81" s="1" t="s">
        <v>1608</v>
      </c>
      <c r="M81" s="1" t="s">
        <v>1598</v>
      </c>
      <c r="N81" s="1" t="s">
        <v>1041</v>
      </c>
      <c r="O81" s="1" t="s">
        <v>2620</v>
      </c>
      <c r="P81" s="1" t="s">
        <v>2572</v>
      </c>
      <c r="Q81" s="1" t="s">
        <v>1042</v>
      </c>
      <c r="R81" s="1" t="s">
        <v>1444</v>
      </c>
      <c r="S81" s="1" t="s">
        <v>1444</v>
      </c>
      <c r="T81" s="1" t="s">
        <v>1043</v>
      </c>
      <c r="U81" s="1" t="s">
        <v>3551</v>
      </c>
      <c r="W81" s="1" t="s">
        <v>2807</v>
      </c>
      <c r="AC81" s="1" t="s">
        <v>2093</v>
      </c>
      <c r="AD81" s="1" t="s">
        <v>3552</v>
      </c>
      <c r="AG81" s="1" t="s">
        <v>3309</v>
      </c>
      <c r="AH81" s="1" t="s">
        <v>3094</v>
      </c>
      <c r="AI81" s="1" t="s">
        <v>3553</v>
      </c>
      <c r="AJ81" s="1" t="s">
        <v>3548</v>
      </c>
      <c r="AK81" s="1" t="s">
        <v>3554</v>
      </c>
      <c r="AL81" s="1" t="s">
        <v>2098</v>
      </c>
      <c r="AM81" s="1" t="s">
        <v>1453</v>
      </c>
      <c r="AN81" s="1" t="s">
        <v>1046</v>
      </c>
      <c r="AO81" s="1" t="s">
        <v>1047</v>
      </c>
      <c r="AP81" s="1" t="s">
        <v>3097</v>
      </c>
      <c r="AQ81" s="1" t="s">
        <v>1049</v>
      </c>
      <c r="AR81" s="1" t="s">
        <v>1048</v>
      </c>
      <c r="AS81" s="1" t="s">
        <v>1050</v>
      </c>
      <c r="AT81" s="1" t="s">
        <v>1051</v>
      </c>
      <c r="AU81" s="1" t="s">
        <v>1052</v>
      </c>
      <c r="BJ81" s="1" t="s">
        <v>3088</v>
      </c>
    </row>
    <row r="82" spans="1:62" x14ac:dyDescent="0.25">
      <c r="A82" s="1" t="s">
        <v>3310</v>
      </c>
      <c r="B82" s="1" t="s">
        <v>2085</v>
      </c>
      <c r="C82" s="1" t="s">
        <v>2486</v>
      </c>
      <c r="D82" s="1" t="s">
        <v>1572</v>
      </c>
      <c r="E82" s="1" t="s">
        <v>2500</v>
      </c>
      <c r="F82" s="1" t="s">
        <v>1439</v>
      </c>
      <c r="G82" s="1" t="s">
        <v>3311</v>
      </c>
      <c r="H82" s="1" t="s">
        <v>3312</v>
      </c>
      <c r="I82" s="1" t="s">
        <v>2593</v>
      </c>
      <c r="J82" s="1" t="s">
        <v>1065</v>
      </c>
      <c r="K82" s="1" t="s">
        <v>3555</v>
      </c>
      <c r="L82" s="1" t="s">
        <v>1458</v>
      </c>
      <c r="M82" s="1" t="s">
        <v>1956</v>
      </c>
      <c r="N82" s="1" t="s">
        <v>1041</v>
      </c>
      <c r="O82" s="1" t="s">
        <v>3031</v>
      </c>
      <c r="P82" s="1" t="s">
        <v>2380</v>
      </c>
      <c r="Q82" s="1" t="s">
        <v>1042</v>
      </c>
      <c r="R82" s="1" t="s">
        <v>1444</v>
      </c>
      <c r="S82" s="1" t="s">
        <v>1444</v>
      </c>
      <c r="T82" s="1" t="s">
        <v>1043</v>
      </c>
      <c r="U82" s="1" t="s">
        <v>3556</v>
      </c>
      <c r="W82" s="1" t="s">
        <v>2627</v>
      </c>
      <c r="AC82" s="1" t="s">
        <v>1495</v>
      </c>
      <c r="AD82" s="1" t="s">
        <v>3557</v>
      </c>
      <c r="AG82" s="1" t="s">
        <v>3313</v>
      </c>
      <c r="AH82" s="1" t="s">
        <v>3084</v>
      </c>
      <c r="AI82" s="1" t="s">
        <v>3558</v>
      </c>
      <c r="AJ82" s="1" t="s">
        <v>3559</v>
      </c>
      <c r="AK82" s="1" t="s">
        <v>3560</v>
      </c>
      <c r="AL82" s="1" t="s">
        <v>1500</v>
      </c>
      <c r="AM82" s="1" t="s">
        <v>1453</v>
      </c>
      <c r="AN82" s="1" t="s">
        <v>1046</v>
      </c>
      <c r="AO82" s="1" t="s">
        <v>1047</v>
      </c>
      <c r="AP82" s="1" t="s">
        <v>3087</v>
      </c>
      <c r="AQ82" s="1" t="s">
        <v>1049</v>
      </c>
      <c r="AR82" s="1" t="s">
        <v>1048</v>
      </c>
      <c r="AS82" s="1" t="s">
        <v>1050</v>
      </c>
      <c r="AT82" s="1" t="s">
        <v>1051</v>
      </c>
      <c r="AU82" s="1" t="s">
        <v>1052</v>
      </c>
      <c r="BJ82" s="1" t="s">
        <v>3088</v>
      </c>
    </row>
    <row r="83" spans="1:62" x14ac:dyDescent="0.25">
      <c r="A83" s="1" t="s">
        <v>3314</v>
      </c>
      <c r="B83" s="1" t="s">
        <v>2824</v>
      </c>
      <c r="C83" s="1" t="s">
        <v>2486</v>
      </c>
      <c r="D83" s="1" t="s">
        <v>2605</v>
      </c>
      <c r="E83" s="1" t="s">
        <v>2412</v>
      </c>
      <c r="F83" s="1" t="s">
        <v>1439</v>
      </c>
      <c r="G83" s="1" t="s">
        <v>3315</v>
      </c>
      <c r="H83" s="1" t="s">
        <v>3316</v>
      </c>
      <c r="I83" s="1" t="s">
        <v>2592</v>
      </c>
      <c r="J83" s="1" t="s">
        <v>1079</v>
      </c>
      <c r="K83" s="1" t="s">
        <v>3561</v>
      </c>
      <c r="L83" s="1" t="s">
        <v>1059</v>
      </c>
      <c r="M83" s="1" t="s">
        <v>1956</v>
      </c>
      <c r="N83" s="1" t="s">
        <v>1041</v>
      </c>
      <c r="O83" s="1" t="s">
        <v>3038</v>
      </c>
      <c r="P83" s="1" t="s">
        <v>2581</v>
      </c>
      <c r="Q83" s="1" t="s">
        <v>1042</v>
      </c>
      <c r="R83" s="1" t="s">
        <v>1444</v>
      </c>
      <c r="S83" s="1" t="s">
        <v>1444</v>
      </c>
      <c r="T83" s="1" t="s">
        <v>1043</v>
      </c>
      <c r="U83" s="1" t="s">
        <v>3562</v>
      </c>
      <c r="W83" s="1" t="s">
        <v>2662</v>
      </c>
      <c r="AC83" s="1" t="s">
        <v>1510</v>
      </c>
      <c r="AD83" s="1" t="s">
        <v>3563</v>
      </c>
      <c r="AG83" s="1" t="s">
        <v>3317</v>
      </c>
      <c r="AH83" s="1" t="s">
        <v>3084</v>
      </c>
      <c r="AI83" s="1" t="s">
        <v>3564</v>
      </c>
      <c r="AJ83" s="1" t="s">
        <v>3565</v>
      </c>
      <c r="AK83" s="1" t="s">
        <v>3566</v>
      </c>
      <c r="AL83" s="1" t="s">
        <v>1514</v>
      </c>
      <c r="AM83" s="1" t="s">
        <v>1453</v>
      </c>
      <c r="AN83" s="1" t="s">
        <v>1046</v>
      </c>
      <c r="AO83" s="1" t="s">
        <v>1047</v>
      </c>
      <c r="AP83" s="1" t="s">
        <v>3087</v>
      </c>
      <c r="AQ83" s="1" t="s">
        <v>1049</v>
      </c>
      <c r="AR83" s="1" t="s">
        <v>1048</v>
      </c>
      <c r="AS83" s="1" t="s">
        <v>1050</v>
      </c>
      <c r="AT83" s="1" t="s">
        <v>1051</v>
      </c>
      <c r="AU83" s="1" t="s">
        <v>1052</v>
      </c>
      <c r="BJ83" s="1" t="s">
        <v>3088</v>
      </c>
    </row>
    <row r="84" spans="1:62" x14ac:dyDescent="0.25">
      <c r="A84" s="1" t="s">
        <v>3318</v>
      </c>
      <c r="B84" s="1" t="s">
        <v>2841</v>
      </c>
      <c r="C84" s="1" t="s">
        <v>2718</v>
      </c>
      <c r="D84" s="1" t="s">
        <v>2786</v>
      </c>
      <c r="E84" s="1" t="s">
        <v>2429</v>
      </c>
      <c r="F84" s="1" t="s">
        <v>1506</v>
      </c>
      <c r="G84" s="1" t="s">
        <v>2539</v>
      </c>
      <c r="H84" s="1" t="s">
        <v>2508</v>
      </c>
      <c r="I84" s="1" t="s">
        <v>2359</v>
      </c>
      <c r="J84" s="1" t="s">
        <v>1128</v>
      </c>
      <c r="K84" s="1" t="s">
        <v>2509</v>
      </c>
      <c r="L84" s="1" t="s">
        <v>1458</v>
      </c>
      <c r="M84" s="1" t="s">
        <v>1506</v>
      </c>
      <c r="N84" s="1" t="s">
        <v>1041</v>
      </c>
      <c r="O84" s="1" t="s">
        <v>3050</v>
      </c>
      <c r="P84" s="1" t="s">
        <v>2821</v>
      </c>
      <c r="Q84" s="1" t="s">
        <v>1042</v>
      </c>
      <c r="R84" s="1" t="s">
        <v>1444</v>
      </c>
      <c r="S84" s="1" t="s">
        <v>1444</v>
      </c>
      <c r="T84" s="1" t="s">
        <v>1043</v>
      </c>
      <c r="U84" s="1" t="s">
        <v>3567</v>
      </c>
      <c r="W84" s="1" t="s">
        <v>2619</v>
      </c>
      <c r="AC84" s="1" t="s">
        <v>2269</v>
      </c>
      <c r="AD84" s="1" t="s">
        <v>3568</v>
      </c>
      <c r="AG84" s="1" t="s">
        <v>3319</v>
      </c>
      <c r="AH84" s="1" t="s">
        <v>3094</v>
      </c>
      <c r="AI84" s="1" t="s">
        <v>3569</v>
      </c>
      <c r="AJ84" s="1" t="s">
        <v>3570</v>
      </c>
      <c r="AK84" s="1" t="s">
        <v>3571</v>
      </c>
      <c r="AL84" s="1" t="s">
        <v>2274</v>
      </c>
      <c r="AM84" s="1" t="s">
        <v>1453</v>
      </c>
      <c r="AN84" s="1" t="s">
        <v>1046</v>
      </c>
      <c r="AO84" s="1" t="s">
        <v>1047</v>
      </c>
      <c r="AP84" s="1" t="s">
        <v>3097</v>
      </c>
      <c r="AQ84" s="1" t="s">
        <v>1049</v>
      </c>
      <c r="AR84" s="1" t="s">
        <v>1048</v>
      </c>
      <c r="AS84" s="1" t="s">
        <v>1050</v>
      </c>
      <c r="AT84" s="1" t="s">
        <v>1051</v>
      </c>
      <c r="AU84" s="1" t="s">
        <v>1052</v>
      </c>
      <c r="BJ84" s="1" t="s">
        <v>3088</v>
      </c>
    </row>
    <row r="85" spans="1:62" x14ac:dyDescent="0.25">
      <c r="A85" s="1" t="s">
        <v>1228</v>
      </c>
      <c r="B85" s="1" t="s">
        <v>1841</v>
      </c>
      <c r="C85" s="1" t="s">
        <v>1436</v>
      </c>
      <c r="D85" s="1" t="s">
        <v>1572</v>
      </c>
      <c r="E85" s="1" t="s">
        <v>1560</v>
      </c>
      <c r="F85" s="1" t="s">
        <v>1439</v>
      </c>
      <c r="G85" s="1" t="s">
        <v>1229</v>
      </c>
      <c r="H85" s="1" t="s">
        <v>1230</v>
      </c>
      <c r="I85" s="1" t="s">
        <v>1096</v>
      </c>
      <c r="J85" s="1" t="s">
        <v>1097</v>
      </c>
      <c r="K85" s="1" t="s">
        <v>1842</v>
      </c>
      <c r="L85" s="1" t="s">
        <v>1439</v>
      </c>
      <c r="M85" s="1" t="s">
        <v>1547</v>
      </c>
      <c r="N85" s="1" t="s">
        <v>1041</v>
      </c>
      <c r="O85" s="1" t="s">
        <v>1843</v>
      </c>
      <c r="P85" s="1" t="s">
        <v>1844</v>
      </c>
      <c r="Q85" s="1" t="s">
        <v>1042</v>
      </c>
      <c r="R85" s="1" t="s">
        <v>1444</v>
      </c>
      <c r="S85" s="1" t="s">
        <v>1444</v>
      </c>
      <c r="T85" s="1" t="s">
        <v>1043</v>
      </c>
      <c r="U85" s="1" t="s">
        <v>1845</v>
      </c>
      <c r="W85" s="1" t="s">
        <v>1846</v>
      </c>
      <c r="AC85" s="1" t="s">
        <v>1847</v>
      </c>
      <c r="AD85" s="1" t="s">
        <v>1848</v>
      </c>
      <c r="AG85" s="1" t="s">
        <v>1231</v>
      </c>
      <c r="AH85" s="1" t="s">
        <v>1045</v>
      </c>
      <c r="AI85" s="1" t="s">
        <v>1849</v>
      </c>
      <c r="AJ85" s="1" t="s">
        <v>1850</v>
      </c>
      <c r="AK85" s="1" t="s">
        <v>1851</v>
      </c>
      <c r="AL85" s="1" t="s">
        <v>1852</v>
      </c>
      <c r="AM85" s="1" t="s">
        <v>1453</v>
      </c>
      <c r="AN85" s="1" t="s">
        <v>1046</v>
      </c>
      <c r="AO85" s="1" t="s">
        <v>1047</v>
      </c>
      <c r="AP85" s="1" t="s">
        <v>1048</v>
      </c>
      <c r="AQ85" s="1" t="s">
        <v>1049</v>
      </c>
      <c r="AR85" s="1" t="s">
        <v>1048</v>
      </c>
      <c r="AS85" s="1" t="s">
        <v>1050</v>
      </c>
      <c r="AT85" s="1" t="s">
        <v>1051</v>
      </c>
      <c r="AU85" s="1" t="s">
        <v>1052</v>
      </c>
      <c r="BJ85" s="1" t="s">
        <v>1853</v>
      </c>
    </row>
    <row r="86" spans="1:62" x14ac:dyDescent="0.25">
      <c r="A86" s="1" t="s">
        <v>3320</v>
      </c>
      <c r="B86" s="1" t="s">
        <v>2852</v>
      </c>
      <c r="C86" s="1" t="s">
        <v>2718</v>
      </c>
      <c r="D86" s="1" t="s">
        <v>3572</v>
      </c>
      <c r="E86" s="1" t="s">
        <v>2475</v>
      </c>
      <c r="F86" s="1" t="s">
        <v>1439</v>
      </c>
      <c r="G86" s="1" t="s">
        <v>3321</v>
      </c>
      <c r="H86" s="1" t="s">
        <v>2996</v>
      </c>
      <c r="I86" s="1" t="s">
        <v>2359</v>
      </c>
      <c r="J86" s="1" t="s">
        <v>1128</v>
      </c>
      <c r="K86" s="1" t="s">
        <v>2997</v>
      </c>
      <c r="L86" s="1" t="s">
        <v>1458</v>
      </c>
      <c r="M86" s="1" t="s">
        <v>1506</v>
      </c>
      <c r="N86" s="1" t="s">
        <v>1041</v>
      </c>
      <c r="O86" s="1" t="s">
        <v>3033</v>
      </c>
      <c r="P86" s="1" t="s">
        <v>3033</v>
      </c>
      <c r="Q86" s="1" t="s">
        <v>1042</v>
      </c>
      <c r="R86" s="1" t="s">
        <v>1444</v>
      </c>
      <c r="S86" s="1" t="s">
        <v>1444</v>
      </c>
      <c r="T86" s="1" t="s">
        <v>1043</v>
      </c>
      <c r="U86" s="1" t="s">
        <v>3573</v>
      </c>
      <c r="W86" s="1" t="s">
        <v>2794</v>
      </c>
      <c r="AC86" s="1" t="s">
        <v>1697</v>
      </c>
      <c r="AD86" s="1" t="s">
        <v>3574</v>
      </c>
      <c r="AG86" s="1" t="s">
        <v>3322</v>
      </c>
      <c r="AH86" s="1" t="s">
        <v>3094</v>
      </c>
      <c r="AI86" s="1" t="s">
        <v>3575</v>
      </c>
      <c r="AJ86" s="1" t="s">
        <v>3575</v>
      </c>
      <c r="AK86" s="1" t="s">
        <v>3576</v>
      </c>
      <c r="AL86" s="1" t="s">
        <v>1701</v>
      </c>
      <c r="AM86" s="1" t="s">
        <v>1453</v>
      </c>
      <c r="AN86" s="1" t="s">
        <v>1046</v>
      </c>
      <c r="AO86" s="1" t="s">
        <v>1047</v>
      </c>
      <c r="AP86" s="1" t="s">
        <v>3097</v>
      </c>
      <c r="AQ86" s="1" t="s">
        <v>1049</v>
      </c>
      <c r="AR86" s="1" t="s">
        <v>1048</v>
      </c>
      <c r="AS86" s="1" t="s">
        <v>1050</v>
      </c>
      <c r="AT86" s="1" t="s">
        <v>1051</v>
      </c>
      <c r="AU86" s="1" t="s">
        <v>1052</v>
      </c>
      <c r="BJ86" s="1" t="s">
        <v>3088</v>
      </c>
    </row>
    <row r="87" spans="1:62" x14ac:dyDescent="0.25">
      <c r="A87" s="1" t="s">
        <v>3323</v>
      </c>
      <c r="B87" s="1" t="s">
        <v>2574</v>
      </c>
      <c r="C87" s="1" t="s">
        <v>2486</v>
      </c>
      <c r="D87" s="1" t="s">
        <v>2605</v>
      </c>
      <c r="E87" s="1" t="s">
        <v>2392</v>
      </c>
      <c r="F87" s="1" t="s">
        <v>1506</v>
      </c>
      <c r="G87" s="1" t="s">
        <v>1105</v>
      </c>
      <c r="H87" s="1" t="s">
        <v>1106</v>
      </c>
      <c r="I87" s="1" t="s">
        <v>1107</v>
      </c>
      <c r="J87" s="1" t="s">
        <v>1039</v>
      </c>
      <c r="K87" s="1" t="s">
        <v>1573</v>
      </c>
      <c r="L87" s="1" t="s">
        <v>1040</v>
      </c>
      <c r="M87" s="1" t="s">
        <v>1574</v>
      </c>
      <c r="N87" s="1" t="s">
        <v>1041</v>
      </c>
      <c r="O87" s="1" t="s">
        <v>1622</v>
      </c>
      <c r="P87" s="1" t="s">
        <v>2519</v>
      </c>
      <c r="Q87" s="1" t="s">
        <v>1042</v>
      </c>
      <c r="R87" s="1" t="s">
        <v>1444</v>
      </c>
      <c r="S87" s="1" t="s">
        <v>1444</v>
      </c>
      <c r="T87" s="1" t="s">
        <v>1043</v>
      </c>
      <c r="U87" s="1" t="s">
        <v>3577</v>
      </c>
      <c r="W87" s="1" t="s">
        <v>2672</v>
      </c>
      <c r="AC87" s="1" t="s">
        <v>1510</v>
      </c>
      <c r="AD87" s="1" t="s">
        <v>3578</v>
      </c>
      <c r="AG87" s="1" t="s">
        <v>3324</v>
      </c>
      <c r="AH87" s="1" t="s">
        <v>3084</v>
      </c>
      <c r="AI87" s="1" t="s">
        <v>1626</v>
      </c>
      <c r="AJ87" s="1" t="s">
        <v>3579</v>
      </c>
      <c r="AK87" s="1" t="s">
        <v>3580</v>
      </c>
      <c r="AL87" s="1" t="s">
        <v>1514</v>
      </c>
      <c r="AM87" s="1" t="s">
        <v>1453</v>
      </c>
      <c r="AN87" s="1" t="s">
        <v>1046</v>
      </c>
      <c r="AO87" s="1" t="s">
        <v>1047</v>
      </c>
      <c r="AP87" s="1" t="s">
        <v>3087</v>
      </c>
      <c r="AQ87" s="1" t="s">
        <v>1049</v>
      </c>
      <c r="AR87" s="1" t="s">
        <v>1048</v>
      </c>
      <c r="AS87" s="1" t="s">
        <v>1050</v>
      </c>
      <c r="AT87" s="1" t="s">
        <v>1051</v>
      </c>
      <c r="AU87" s="1" t="s">
        <v>1052</v>
      </c>
      <c r="BJ87" s="1" t="s">
        <v>3088</v>
      </c>
    </row>
    <row r="88" spans="1:62" x14ac:dyDescent="0.25">
      <c r="A88" s="1" t="s">
        <v>3325</v>
      </c>
      <c r="B88" s="1" t="s">
        <v>2634</v>
      </c>
      <c r="C88" s="1" t="s">
        <v>2718</v>
      </c>
      <c r="D88" s="1" t="s">
        <v>2462</v>
      </c>
      <c r="E88" s="1" t="s">
        <v>2429</v>
      </c>
      <c r="F88" s="1" t="s">
        <v>1506</v>
      </c>
      <c r="G88" s="1" t="s">
        <v>3326</v>
      </c>
      <c r="H88" s="1" t="s">
        <v>3327</v>
      </c>
      <c r="I88" s="1" t="s">
        <v>2527</v>
      </c>
      <c r="J88" s="1" t="s">
        <v>2460</v>
      </c>
      <c r="K88" s="1" t="s">
        <v>2933</v>
      </c>
      <c r="L88" s="1" t="s">
        <v>1610</v>
      </c>
      <c r="M88" s="1" t="s">
        <v>2014</v>
      </c>
      <c r="N88" s="1" t="s">
        <v>1041</v>
      </c>
      <c r="O88" s="1" t="s">
        <v>3011</v>
      </c>
      <c r="P88" s="1" t="s">
        <v>2481</v>
      </c>
      <c r="Q88" s="1" t="s">
        <v>1042</v>
      </c>
      <c r="R88" s="1" t="s">
        <v>1444</v>
      </c>
      <c r="S88" s="1" t="s">
        <v>1444</v>
      </c>
      <c r="T88" s="1" t="s">
        <v>1043</v>
      </c>
      <c r="U88" s="1" t="s">
        <v>3581</v>
      </c>
      <c r="W88" s="1" t="s">
        <v>2664</v>
      </c>
      <c r="AC88" s="1" t="s">
        <v>2019</v>
      </c>
      <c r="AD88" s="1" t="s">
        <v>3582</v>
      </c>
      <c r="AG88" s="1" t="s">
        <v>3328</v>
      </c>
      <c r="AH88" s="1" t="s">
        <v>3094</v>
      </c>
      <c r="AI88" s="1" t="s">
        <v>3583</v>
      </c>
      <c r="AJ88" s="1" t="s">
        <v>3584</v>
      </c>
      <c r="AK88" s="1" t="s">
        <v>3585</v>
      </c>
      <c r="AL88" s="1" t="s">
        <v>2024</v>
      </c>
      <c r="AM88" s="1" t="s">
        <v>1453</v>
      </c>
      <c r="AN88" s="1" t="s">
        <v>1046</v>
      </c>
      <c r="AO88" s="1" t="s">
        <v>1047</v>
      </c>
      <c r="AP88" s="1" t="s">
        <v>3097</v>
      </c>
      <c r="AQ88" s="1" t="s">
        <v>1049</v>
      </c>
      <c r="AR88" s="1" t="s">
        <v>1048</v>
      </c>
      <c r="AS88" s="1" t="s">
        <v>1050</v>
      </c>
      <c r="AT88" s="1" t="s">
        <v>1051</v>
      </c>
      <c r="AU88" s="1" t="s">
        <v>1052</v>
      </c>
      <c r="BJ88" s="1" t="s">
        <v>3088</v>
      </c>
    </row>
    <row r="89" spans="1:62" x14ac:dyDescent="0.25">
      <c r="A89" s="1" t="s">
        <v>1232</v>
      </c>
      <c r="B89" s="1" t="s">
        <v>1854</v>
      </c>
      <c r="C89" s="1" t="s">
        <v>1436</v>
      </c>
      <c r="D89" s="1" t="s">
        <v>1457</v>
      </c>
      <c r="E89" s="1" t="s">
        <v>1438</v>
      </c>
      <c r="F89" s="1" t="s">
        <v>1439</v>
      </c>
      <c r="G89" s="1" t="s">
        <v>1233</v>
      </c>
      <c r="H89" s="1" t="s">
        <v>1234</v>
      </c>
      <c r="I89" s="1" t="s">
        <v>1235</v>
      </c>
      <c r="J89" s="1" t="s">
        <v>1206</v>
      </c>
      <c r="K89" s="1" t="s">
        <v>1855</v>
      </c>
      <c r="L89" s="1" t="s">
        <v>1610</v>
      </c>
      <c r="M89" s="1" t="s">
        <v>1737</v>
      </c>
      <c r="N89" s="1" t="s">
        <v>1041</v>
      </c>
      <c r="O89" s="1" t="s">
        <v>1856</v>
      </c>
      <c r="P89" s="1" t="s">
        <v>1857</v>
      </c>
      <c r="Q89" s="1" t="s">
        <v>1042</v>
      </c>
      <c r="R89" s="1" t="s">
        <v>1444</v>
      </c>
      <c r="S89" s="1" t="s">
        <v>1444</v>
      </c>
      <c r="T89" s="1" t="s">
        <v>1043</v>
      </c>
      <c r="U89" s="1" t="s">
        <v>1858</v>
      </c>
      <c r="W89" s="1" t="s">
        <v>1859</v>
      </c>
      <c r="AC89" s="1" t="s">
        <v>1860</v>
      </c>
      <c r="AD89" s="1" t="s">
        <v>1861</v>
      </c>
      <c r="AG89" s="1" t="s">
        <v>1236</v>
      </c>
      <c r="AH89" s="1" t="s">
        <v>1045</v>
      </c>
      <c r="AI89" s="1" t="s">
        <v>1862</v>
      </c>
      <c r="AJ89" s="1" t="s">
        <v>1863</v>
      </c>
      <c r="AK89" s="1" t="s">
        <v>1864</v>
      </c>
      <c r="AL89" s="1" t="s">
        <v>1865</v>
      </c>
      <c r="AM89" s="1" t="s">
        <v>1453</v>
      </c>
      <c r="AN89" s="1" t="s">
        <v>1046</v>
      </c>
      <c r="AO89" s="1" t="s">
        <v>1047</v>
      </c>
      <c r="AP89" s="1" t="s">
        <v>1048</v>
      </c>
      <c r="AQ89" s="1" t="s">
        <v>1049</v>
      </c>
      <c r="AR89" s="1" t="s">
        <v>1048</v>
      </c>
      <c r="AS89" s="1" t="s">
        <v>1050</v>
      </c>
      <c r="AT89" s="1" t="s">
        <v>1051</v>
      </c>
      <c r="AU89" s="1" t="s">
        <v>1052</v>
      </c>
      <c r="BJ89" s="1" t="s">
        <v>1441</v>
      </c>
    </row>
    <row r="90" spans="1:62" x14ac:dyDescent="0.25">
      <c r="A90" s="1" t="s">
        <v>1237</v>
      </c>
      <c r="B90" s="1" t="s">
        <v>1866</v>
      </c>
      <c r="C90" s="1" t="s">
        <v>1474</v>
      </c>
      <c r="D90" s="1" t="s">
        <v>1437</v>
      </c>
      <c r="E90" s="1" t="s">
        <v>1475</v>
      </c>
      <c r="F90" s="1" t="s">
        <v>1610</v>
      </c>
      <c r="G90" s="1" t="s">
        <v>1238</v>
      </c>
      <c r="H90" s="1" t="s">
        <v>1239</v>
      </c>
      <c r="I90" s="1" t="s">
        <v>1240</v>
      </c>
      <c r="J90" s="1" t="s">
        <v>1241</v>
      </c>
      <c r="K90" s="1" t="s">
        <v>1867</v>
      </c>
      <c r="L90" s="1" t="s">
        <v>1608</v>
      </c>
      <c r="M90" s="1" t="s">
        <v>1868</v>
      </c>
      <c r="N90" s="1" t="s">
        <v>1041</v>
      </c>
      <c r="O90" s="1" t="s">
        <v>1869</v>
      </c>
      <c r="P90" s="1" t="s">
        <v>1869</v>
      </c>
      <c r="Q90" s="1" t="s">
        <v>1042</v>
      </c>
      <c r="R90" s="1" t="s">
        <v>1444</v>
      </c>
      <c r="S90" s="1" t="s">
        <v>1444</v>
      </c>
      <c r="T90" s="1" t="s">
        <v>1043</v>
      </c>
      <c r="U90" s="1" t="s">
        <v>1870</v>
      </c>
      <c r="W90" s="1" t="s">
        <v>1871</v>
      </c>
      <c r="X90" s="1" t="s">
        <v>1242</v>
      </c>
      <c r="AC90" s="1" t="s">
        <v>1872</v>
      </c>
      <c r="AD90" s="1" t="s">
        <v>1873</v>
      </c>
      <c r="AG90" s="1" t="s">
        <v>1243</v>
      </c>
      <c r="AH90" s="1" t="s">
        <v>1067</v>
      </c>
      <c r="AI90" s="1" t="s">
        <v>1874</v>
      </c>
      <c r="AJ90" s="1" t="s">
        <v>1874</v>
      </c>
      <c r="AK90" s="1" t="s">
        <v>1875</v>
      </c>
      <c r="AL90" s="1" t="s">
        <v>1876</v>
      </c>
      <c r="AM90" s="1" t="s">
        <v>1453</v>
      </c>
      <c r="AN90" s="1" t="s">
        <v>1046</v>
      </c>
      <c r="AO90" s="1" t="s">
        <v>1047</v>
      </c>
      <c r="AP90" s="1" t="s">
        <v>1048</v>
      </c>
      <c r="AQ90" s="1" t="s">
        <v>1049</v>
      </c>
      <c r="AR90" s="1" t="s">
        <v>1048</v>
      </c>
      <c r="AS90" s="1" t="s">
        <v>1050</v>
      </c>
      <c r="AT90" s="1" t="s">
        <v>1051</v>
      </c>
      <c r="AU90" s="1" t="s">
        <v>1052</v>
      </c>
      <c r="BJ90" s="1" t="s">
        <v>1877</v>
      </c>
    </row>
    <row r="91" spans="1:62" x14ac:dyDescent="0.25">
      <c r="A91" s="1" t="s">
        <v>3329</v>
      </c>
      <c r="B91" s="1" t="s">
        <v>2742</v>
      </c>
      <c r="C91" s="1" t="s">
        <v>2718</v>
      </c>
      <c r="D91" s="1" t="s">
        <v>2462</v>
      </c>
      <c r="E91" s="1" t="s">
        <v>2429</v>
      </c>
      <c r="F91" s="1" t="s">
        <v>1506</v>
      </c>
      <c r="G91" s="1" t="s">
        <v>3330</v>
      </c>
      <c r="H91" s="1" t="s">
        <v>2915</v>
      </c>
      <c r="I91" s="1" t="s">
        <v>3331</v>
      </c>
      <c r="J91" s="1" t="s">
        <v>2378</v>
      </c>
      <c r="K91" s="1" t="s">
        <v>3586</v>
      </c>
      <c r="L91" s="1" t="s">
        <v>1608</v>
      </c>
      <c r="M91" s="1" t="s">
        <v>2438</v>
      </c>
      <c r="N91" s="1" t="s">
        <v>1041</v>
      </c>
      <c r="O91" s="1" t="s">
        <v>2365</v>
      </c>
      <c r="P91" s="1" t="s">
        <v>2790</v>
      </c>
      <c r="Q91" s="1" t="s">
        <v>1042</v>
      </c>
      <c r="R91" s="1" t="s">
        <v>1444</v>
      </c>
      <c r="S91" s="1" t="s">
        <v>1444</v>
      </c>
      <c r="T91" s="1" t="s">
        <v>1043</v>
      </c>
      <c r="U91" s="1" t="s">
        <v>3587</v>
      </c>
      <c r="W91" s="1" t="s">
        <v>2873</v>
      </c>
      <c r="AC91" s="1" t="s">
        <v>1510</v>
      </c>
      <c r="AD91" s="1" t="s">
        <v>3588</v>
      </c>
      <c r="AG91" s="1" t="s">
        <v>3332</v>
      </c>
      <c r="AH91" s="1" t="s">
        <v>3094</v>
      </c>
      <c r="AI91" s="1" t="s">
        <v>3169</v>
      </c>
      <c r="AJ91" s="1" t="s">
        <v>3589</v>
      </c>
      <c r="AK91" s="1" t="s">
        <v>3590</v>
      </c>
      <c r="AL91" s="1" t="s">
        <v>1514</v>
      </c>
      <c r="AM91" s="1" t="s">
        <v>1453</v>
      </c>
      <c r="AN91" s="1" t="s">
        <v>1046</v>
      </c>
      <c r="AO91" s="1" t="s">
        <v>1047</v>
      </c>
      <c r="AP91" s="1" t="s">
        <v>3097</v>
      </c>
      <c r="AQ91" s="1" t="s">
        <v>1049</v>
      </c>
      <c r="AR91" s="1" t="s">
        <v>1048</v>
      </c>
      <c r="AS91" s="1" t="s">
        <v>1050</v>
      </c>
      <c r="AT91" s="1" t="s">
        <v>1051</v>
      </c>
      <c r="AU91" s="1" t="s">
        <v>1052</v>
      </c>
      <c r="BJ91" s="1" t="s">
        <v>3088</v>
      </c>
    </row>
    <row r="92" spans="1:62" x14ac:dyDescent="0.25">
      <c r="A92" s="1" t="s">
        <v>1244</v>
      </c>
      <c r="B92" s="1" t="s">
        <v>1878</v>
      </c>
      <c r="C92" s="1" t="s">
        <v>1474</v>
      </c>
      <c r="D92" s="1" t="s">
        <v>1437</v>
      </c>
      <c r="E92" s="1" t="s">
        <v>1475</v>
      </c>
      <c r="F92" s="1" t="s">
        <v>1506</v>
      </c>
      <c r="G92" s="1" t="s">
        <v>1245</v>
      </c>
      <c r="H92" s="1" t="s">
        <v>1246</v>
      </c>
      <c r="I92" s="1" t="s">
        <v>1247</v>
      </c>
      <c r="J92" s="1" t="s">
        <v>1199</v>
      </c>
      <c r="K92" s="1" t="s">
        <v>1879</v>
      </c>
      <c r="L92" s="1" t="s">
        <v>1059</v>
      </c>
      <c r="M92" s="1" t="s">
        <v>1681</v>
      </c>
      <c r="N92" s="1" t="s">
        <v>1041</v>
      </c>
      <c r="O92" s="1" t="s">
        <v>1880</v>
      </c>
      <c r="P92" s="1" t="s">
        <v>1880</v>
      </c>
      <c r="Q92" s="1" t="s">
        <v>1042</v>
      </c>
      <c r="R92" s="1" t="s">
        <v>1444</v>
      </c>
      <c r="S92" s="1" t="s">
        <v>1444</v>
      </c>
      <c r="T92" s="1" t="s">
        <v>1043</v>
      </c>
      <c r="U92" s="1" t="s">
        <v>1881</v>
      </c>
      <c r="W92" s="1" t="s">
        <v>1882</v>
      </c>
      <c r="AC92" s="1" t="s">
        <v>1661</v>
      </c>
      <c r="AD92" s="1" t="s">
        <v>1883</v>
      </c>
      <c r="AG92" s="1" t="s">
        <v>1248</v>
      </c>
      <c r="AH92" s="1" t="s">
        <v>1067</v>
      </c>
      <c r="AI92" s="1" t="s">
        <v>1884</v>
      </c>
      <c r="AJ92" s="1" t="s">
        <v>1884</v>
      </c>
      <c r="AK92" s="1" t="s">
        <v>1885</v>
      </c>
      <c r="AL92" s="1" t="s">
        <v>1666</v>
      </c>
      <c r="AM92" s="1" t="s">
        <v>1453</v>
      </c>
      <c r="AN92" s="1" t="s">
        <v>1046</v>
      </c>
      <c r="AO92" s="1" t="s">
        <v>1047</v>
      </c>
      <c r="AP92" s="1" t="s">
        <v>1048</v>
      </c>
      <c r="AQ92" s="1" t="s">
        <v>1049</v>
      </c>
      <c r="AR92" s="1" t="s">
        <v>1048</v>
      </c>
      <c r="AS92" s="1" t="s">
        <v>1050</v>
      </c>
      <c r="AT92" s="1" t="s">
        <v>1051</v>
      </c>
      <c r="AU92" s="1" t="s">
        <v>1052</v>
      </c>
      <c r="AY92" s="1" t="s">
        <v>1249</v>
      </c>
      <c r="AZ92" s="1" t="s">
        <v>1454</v>
      </c>
      <c r="BJ92" s="1" t="s">
        <v>1886</v>
      </c>
    </row>
    <row r="93" spans="1:62" x14ac:dyDescent="0.25">
      <c r="A93" s="1" t="s">
        <v>3333</v>
      </c>
      <c r="B93" s="1" t="s">
        <v>2391</v>
      </c>
      <c r="C93" s="1" t="s">
        <v>2718</v>
      </c>
      <c r="D93" s="1" t="s">
        <v>2462</v>
      </c>
      <c r="F93" s="1" t="s">
        <v>1439</v>
      </c>
      <c r="G93" s="1" t="s">
        <v>3334</v>
      </c>
      <c r="H93" s="1" t="s">
        <v>3335</v>
      </c>
      <c r="I93" s="1" t="s">
        <v>2641</v>
      </c>
      <c r="J93" s="1" t="s">
        <v>1206</v>
      </c>
      <c r="K93" s="1" t="s">
        <v>3591</v>
      </c>
      <c r="L93" s="1" t="s">
        <v>1610</v>
      </c>
      <c r="M93" s="1" t="s">
        <v>2253</v>
      </c>
      <c r="N93" s="1" t="s">
        <v>1041</v>
      </c>
      <c r="O93" s="1" t="s">
        <v>3001</v>
      </c>
      <c r="P93" s="1" t="s">
        <v>1728</v>
      </c>
      <c r="Q93" s="1" t="s">
        <v>1042</v>
      </c>
      <c r="R93" s="1" t="s">
        <v>1444</v>
      </c>
      <c r="S93" s="1" t="s">
        <v>1444</v>
      </c>
      <c r="T93" s="1" t="s">
        <v>1043</v>
      </c>
      <c r="U93" s="1" t="s">
        <v>3592</v>
      </c>
      <c r="W93" s="1" t="s">
        <v>3593</v>
      </c>
      <c r="AC93" s="1" t="s">
        <v>1731</v>
      </c>
      <c r="AD93" s="1" t="s">
        <v>3594</v>
      </c>
      <c r="AG93" s="1" t="s">
        <v>3336</v>
      </c>
      <c r="AH93" s="1" t="s">
        <v>3094</v>
      </c>
      <c r="AI93" s="1" t="s">
        <v>3595</v>
      </c>
      <c r="AJ93" s="1" t="s">
        <v>1734</v>
      </c>
      <c r="AK93" s="1" t="s">
        <v>3596</v>
      </c>
      <c r="AL93" s="1" t="s">
        <v>1736</v>
      </c>
      <c r="AM93" s="1" t="s">
        <v>1453</v>
      </c>
      <c r="AN93" s="1" t="s">
        <v>1046</v>
      </c>
      <c r="AO93" s="1" t="s">
        <v>1047</v>
      </c>
      <c r="AP93" s="1" t="s">
        <v>3097</v>
      </c>
      <c r="AQ93" s="1" t="s">
        <v>1049</v>
      </c>
      <c r="AR93" s="1" t="s">
        <v>1048</v>
      </c>
      <c r="AS93" s="1" t="s">
        <v>1050</v>
      </c>
      <c r="AT93" s="1" t="s">
        <v>1051</v>
      </c>
      <c r="AU93" s="1" t="s">
        <v>1052</v>
      </c>
      <c r="AY93" s="1" t="s">
        <v>3334</v>
      </c>
      <c r="AZ93" s="1" t="s">
        <v>1454</v>
      </c>
      <c r="BJ93" s="1" t="s">
        <v>3088</v>
      </c>
    </row>
    <row r="94" spans="1:62" x14ac:dyDescent="0.25">
      <c r="A94" s="1" t="s">
        <v>3337</v>
      </c>
      <c r="B94" s="1" t="s">
        <v>2701</v>
      </c>
      <c r="C94" s="1" t="s">
        <v>2486</v>
      </c>
      <c r="D94" s="1" t="s">
        <v>2942</v>
      </c>
      <c r="E94" s="1" t="s">
        <v>2392</v>
      </c>
      <c r="F94" s="1" t="s">
        <v>1506</v>
      </c>
      <c r="G94" s="1" t="s">
        <v>3338</v>
      </c>
      <c r="H94" s="1" t="s">
        <v>3339</v>
      </c>
      <c r="I94" s="1" t="s">
        <v>2562</v>
      </c>
      <c r="J94" s="1" t="s">
        <v>1097</v>
      </c>
      <c r="K94" s="1" t="s">
        <v>3597</v>
      </c>
      <c r="L94" s="1" t="s">
        <v>1439</v>
      </c>
      <c r="M94" s="1" t="s">
        <v>1956</v>
      </c>
      <c r="N94" s="1" t="s">
        <v>1041</v>
      </c>
      <c r="O94" s="1" t="s">
        <v>3042</v>
      </c>
      <c r="P94" s="1" t="s">
        <v>3042</v>
      </c>
      <c r="Q94" s="1" t="s">
        <v>1042</v>
      </c>
      <c r="R94" s="1" t="s">
        <v>1444</v>
      </c>
      <c r="S94" s="1" t="s">
        <v>1444</v>
      </c>
      <c r="T94" s="1" t="s">
        <v>1043</v>
      </c>
      <c r="U94" s="1" t="s">
        <v>3598</v>
      </c>
      <c r="W94" s="1" t="s">
        <v>2584</v>
      </c>
      <c r="AC94" s="1" t="s">
        <v>1566</v>
      </c>
      <c r="AD94" s="1" t="s">
        <v>3599</v>
      </c>
      <c r="AG94" s="1" t="s">
        <v>3340</v>
      </c>
      <c r="AH94" s="1" t="s">
        <v>3084</v>
      </c>
      <c r="AI94" s="1" t="s">
        <v>3170</v>
      </c>
      <c r="AJ94" s="1" t="s">
        <v>3170</v>
      </c>
      <c r="AK94" s="1" t="s">
        <v>3600</v>
      </c>
      <c r="AL94" s="1" t="s">
        <v>1570</v>
      </c>
      <c r="AM94" s="1" t="s">
        <v>1453</v>
      </c>
      <c r="AN94" s="1" t="s">
        <v>1046</v>
      </c>
      <c r="AO94" s="1" t="s">
        <v>1047</v>
      </c>
      <c r="AP94" s="1" t="s">
        <v>3087</v>
      </c>
      <c r="AQ94" s="1" t="s">
        <v>1049</v>
      </c>
      <c r="AR94" s="1" t="s">
        <v>1048</v>
      </c>
      <c r="AS94" s="1" t="s">
        <v>1050</v>
      </c>
      <c r="AT94" s="1" t="s">
        <v>1051</v>
      </c>
      <c r="AU94" s="1" t="s">
        <v>1052</v>
      </c>
      <c r="BJ94" s="1" t="s">
        <v>3088</v>
      </c>
    </row>
    <row r="95" spans="1:62" x14ac:dyDescent="0.25">
      <c r="A95" s="1" t="s">
        <v>3341</v>
      </c>
      <c r="B95" s="1" t="s">
        <v>2650</v>
      </c>
      <c r="C95" s="1" t="s">
        <v>2486</v>
      </c>
      <c r="D95" s="1" t="s">
        <v>2487</v>
      </c>
      <c r="E95" s="1" t="s">
        <v>2394</v>
      </c>
      <c r="F95" s="1" t="s">
        <v>1506</v>
      </c>
      <c r="G95" s="1" t="s">
        <v>3342</v>
      </c>
      <c r="H95" s="1" t="s">
        <v>3343</v>
      </c>
      <c r="I95" s="1" t="s">
        <v>2435</v>
      </c>
      <c r="J95" s="1" t="s">
        <v>1079</v>
      </c>
      <c r="K95" s="1" t="s">
        <v>3601</v>
      </c>
      <c r="L95" s="1" t="s">
        <v>1059</v>
      </c>
      <c r="M95" s="1" t="s">
        <v>2577</v>
      </c>
      <c r="N95" s="1" t="s">
        <v>1041</v>
      </c>
      <c r="O95" s="1" t="s">
        <v>2569</v>
      </c>
      <c r="P95" s="1" t="s">
        <v>2523</v>
      </c>
      <c r="Q95" s="1" t="s">
        <v>1042</v>
      </c>
      <c r="R95" s="1" t="s">
        <v>1444</v>
      </c>
      <c r="S95" s="1" t="s">
        <v>1444</v>
      </c>
      <c r="T95" s="1" t="s">
        <v>1043</v>
      </c>
      <c r="U95" s="1" t="s">
        <v>3602</v>
      </c>
      <c r="W95" s="1" t="s">
        <v>2802</v>
      </c>
      <c r="AC95" s="1" t="s">
        <v>1872</v>
      </c>
      <c r="AD95" s="1" t="s">
        <v>3603</v>
      </c>
      <c r="AG95" s="1" t="s">
        <v>3344</v>
      </c>
      <c r="AH95" s="1" t="s">
        <v>3084</v>
      </c>
      <c r="AI95" s="1" t="s">
        <v>3604</v>
      </c>
      <c r="AJ95" s="1" t="s">
        <v>3605</v>
      </c>
      <c r="AK95" s="1" t="s">
        <v>3606</v>
      </c>
      <c r="AL95" s="1" t="s">
        <v>1876</v>
      </c>
      <c r="AM95" s="1" t="s">
        <v>1453</v>
      </c>
      <c r="AN95" s="1" t="s">
        <v>1046</v>
      </c>
      <c r="AO95" s="1" t="s">
        <v>1047</v>
      </c>
      <c r="AP95" s="1" t="s">
        <v>3087</v>
      </c>
      <c r="AQ95" s="1" t="s">
        <v>1049</v>
      </c>
      <c r="AR95" s="1" t="s">
        <v>1048</v>
      </c>
      <c r="AS95" s="1" t="s">
        <v>1050</v>
      </c>
      <c r="AT95" s="1" t="s">
        <v>1051</v>
      </c>
      <c r="AU95" s="1" t="s">
        <v>1052</v>
      </c>
      <c r="BJ95" s="1" t="s">
        <v>3088</v>
      </c>
    </row>
    <row r="96" spans="1:62" x14ac:dyDescent="0.25">
      <c r="A96" s="1" t="s">
        <v>1250</v>
      </c>
      <c r="B96" s="1" t="s">
        <v>1887</v>
      </c>
      <c r="C96" s="1" t="s">
        <v>1503</v>
      </c>
      <c r="D96" s="1" t="s">
        <v>1437</v>
      </c>
      <c r="E96" s="1" t="s">
        <v>1504</v>
      </c>
      <c r="F96" s="1" t="s">
        <v>1506</v>
      </c>
      <c r="G96" s="1" t="s">
        <v>1251</v>
      </c>
      <c r="H96" s="1" t="s">
        <v>1252</v>
      </c>
      <c r="I96" s="1" t="s">
        <v>1253</v>
      </c>
      <c r="J96" s="1" t="s">
        <v>1150</v>
      </c>
      <c r="K96" s="1" t="s">
        <v>1888</v>
      </c>
      <c r="L96" s="1" t="s">
        <v>1059</v>
      </c>
      <c r="M96" s="1" t="s">
        <v>1889</v>
      </c>
      <c r="N96" s="1" t="s">
        <v>1041</v>
      </c>
      <c r="O96" s="1" t="s">
        <v>1890</v>
      </c>
      <c r="P96" s="1" t="s">
        <v>1891</v>
      </c>
      <c r="Q96" s="1" t="s">
        <v>1042</v>
      </c>
      <c r="R96" s="1" t="s">
        <v>1444</v>
      </c>
      <c r="S96" s="1" t="s">
        <v>1444</v>
      </c>
      <c r="T96" s="1" t="s">
        <v>1043</v>
      </c>
      <c r="U96" s="1" t="s">
        <v>1892</v>
      </c>
      <c r="W96" s="1" t="s">
        <v>1893</v>
      </c>
      <c r="AC96" s="1" t="s">
        <v>1894</v>
      </c>
      <c r="AD96" s="1" t="s">
        <v>1895</v>
      </c>
      <c r="AG96" s="1" t="s">
        <v>1254</v>
      </c>
      <c r="AH96" s="1" t="s">
        <v>1081</v>
      </c>
      <c r="AI96" s="1" t="s">
        <v>1896</v>
      </c>
      <c r="AJ96" s="1" t="s">
        <v>1897</v>
      </c>
      <c r="AK96" s="1" t="s">
        <v>1898</v>
      </c>
      <c r="AL96" s="1" t="s">
        <v>1899</v>
      </c>
      <c r="AM96" s="1" t="s">
        <v>1453</v>
      </c>
      <c r="AN96" s="1" t="s">
        <v>1046</v>
      </c>
      <c r="AO96" s="1" t="s">
        <v>1047</v>
      </c>
      <c r="AP96" s="1" t="s">
        <v>1048</v>
      </c>
      <c r="AQ96" s="1" t="s">
        <v>1049</v>
      </c>
      <c r="AR96" s="1" t="s">
        <v>1048</v>
      </c>
      <c r="AS96" s="1" t="s">
        <v>1050</v>
      </c>
      <c r="AT96" s="1" t="s">
        <v>1051</v>
      </c>
      <c r="AU96" s="1" t="s">
        <v>1052</v>
      </c>
      <c r="BJ96" s="1" t="s">
        <v>1900</v>
      </c>
    </row>
    <row r="97" spans="1:62" x14ac:dyDescent="0.25">
      <c r="A97" s="1" t="s">
        <v>1255</v>
      </c>
      <c r="B97" s="1" t="s">
        <v>1901</v>
      </c>
      <c r="C97" s="1" t="s">
        <v>1503</v>
      </c>
      <c r="D97" s="1" t="s">
        <v>1457</v>
      </c>
      <c r="E97" s="1" t="s">
        <v>1504</v>
      </c>
      <c r="F97" s="1" t="s">
        <v>1439</v>
      </c>
      <c r="G97" s="1" t="s">
        <v>1256</v>
      </c>
      <c r="H97" s="1" t="s">
        <v>1257</v>
      </c>
      <c r="I97" s="1" t="s">
        <v>1258</v>
      </c>
      <c r="J97" s="1" t="s">
        <v>1259</v>
      </c>
      <c r="K97" s="1" t="s">
        <v>1902</v>
      </c>
      <c r="L97" s="1" t="s">
        <v>1458</v>
      </c>
      <c r="M97" s="1" t="s">
        <v>1853</v>
      </c>
      <c r="N97" s="1" t="s">
        <v>1041</v>
      </c>
      <c r="O97" s="1" t="s">
        <v>1903</v>
      </c>
      <c r="P97" s="1" t="s">
        <v>1903</v>
      </c>
      <c r="Q97" s="1" t="s">
        <v>1042</v>
      </c>
      <c r="R97" s="1" t="s">
        <v>1444</v>
      </c>
      <c r="S97" s="1" t="s">
        <v>1444</v>
      </c>
      <c r="T97" s="1" t="s">
        <v>1043</v>
      </c>
      <c r="U97" s="1" t="s">
        <v>1904</v>
      </c>
      <c r="W97" s="1" t="s">
        <v>1905</v>
      </c>
      <c r="AC97" s="1" t="s">
        <v>1510</v>
      </c>
      <c r="AD97" s="1" t="s">
        <v>1906</v>
      </c>
      <c r="AG97" s="1" t="s">
        <v>1260</v>
      </c>
      <c r="AH97" s="1" t="s">
        <v>1081</v>
      </c>
      <c r="AI97" s="1" t="s">
        <v>1907</v>
      </c>
      <c r="AJ97" s="1" t="s">
        <v>1907</v>
      </c>
      <c r="AK97" s="1" t="s">
        <v>1908</v>
      </c>
      <c r="AL97" s="1" t="s">
        <v>1514</v>
      </c>
      <c r="AM97" s="1" t="s">
        <v>1453</v>
      </c>
      <c r="AN97" s="1" t="s">
        <v>1046</v>
      </c>
      <c r="AO97" s="1" t="s">
        <v>1047</v>
      </c>
      <c r="AP97" s="1" t="s">
        <v>1048</v>
      </c>
      <c r="AQ97" s="1" t="s">
        <v>1049</v>
      </c>
      <c r="AR97" s="1" t="s">
        <v>1048</v>
      </c>
      <c r="AS97" s="1" t="s">
        <v>1050</v>
      </c>
      <c r="AT97" s="1" t="s">
        <v>1051</v>
      </c>
      <c r="AU97" s="1" t="s">
        <v>1052</v>
      </c>
      <c r="BJ97" s="1" t="s">
        <v>1909</v>
      </c>
    </row>
    <row r="98" spans="1:62" x14ac:dyDescent="0.25">
      <c r="A98" s="1" t="s">
        <v>3345</v>
      </c>
      <c r="B98" s="1" t="s">
        <v>2352</v>
      </c>
      <c r="C98" s="1" t="s">
        <v>2454</v>
      </c>
      <c r="D98" s="1" t="s">
        <v>1572</v>
      </c>
      <c r="E98" s="1" t="s">
        <v>2412</v>
      </c>
      <c r="F98" s="1" t="s">
        <v>1439</v>
      </c>
      <c r="G98" s="1" t="s">
        <v>3346</v>
      </c>
      <c r="H98" s="1" t="s">
        <v>3347</v>
      </c>
      <c r="I98" s="1" t="s">
        <v>2432</v>
      </c>
      <c r="J98" s="1" t="s">
        <v>1184</v>
      </c>
      <c r="K98" s="1" t="s">
        <v>3607</v>
      </c>
      <c r="L98" s="1" t="s">
        <v>1608</v>
      </c>
      <c r="M98" s="1" t="s">
        <v>2422</v>
      </c>
      <c r="N98" s="1" t="s">
        <v>1041</v>
      </c>
      <c r="O98" s="1" t="s">
        <v>3039</v>
      </c>
      <c r="P98" s="1" t="s">
        <v>2427</v>
      </c>
      <c r="Q98" s="1" t="s">
        <v>1042</v>
      </c>
      <c r="R98" s="1" t="s">
        <v>1444</v>
      </c>
      <c r="S98" s="1" t="s">
        <v>1444</v>
      </c>
      <c r="T98" s="1" t="s">
        <v>1043</v>
      </c>
      <c r="U98" s="1" t="s">
        <v>3608</v>
      </c>
      <c r="W98" s="1" t="s">
        <v>2427</v>
      </c>
      <c r="AC98" s="1" t="s">
        <v>1566</v>
      </c>
      <c r="AD98" s="1" t="s">
        <v>3609</v>
      </c>
      <c r="AG98" s="1" t="s">
        <v>3348</v>
      </c>
      <c r="AH98" s="1" t="s">
        <v>3140</v>
      </c>
      <c r="AI98" s="1" t="s">
        <v>3610</v>
      </c>
      <c r="AJ98" s="1" t="s">
        <v>3611</v>
      </c>
      <c r="AK98" s="1" t="s">
        <v>3611</v>
      </c>
      <c r="AL98" s="1" t="s">
        <v>1570</v>
      </c>
      <c r="AM98" s="1" t="s">
        <v>1453</v>
      </c>
      <c r="AN98" s="1" t="s">
        <v>1046</v>
      </c>
      <c r="AO98" s="1" t="s">
        <v>1047</v>
      </c>
      <c r="AP98" s="1" t="s">
        <v>3093</v>
      </c>
      <c r="AQ98" s="1" t="s">
        <v>1049</v>
      </c>
      <c r="AR98" s="1" t="s">
        <v>1048</v>
      </c>
      <c r="AS98" s="1" t="s">
        <v>1050</v>
      </c>
      <c r="AT98" s="1" t="s">
        <v>1051</v>
      </c>
      <c r="AU98" s="1" t="s">
        <v>1052</v>
      </c>
      <c r="BJ98" s="1" t="s">
        <v>3088</v>
      </c>
    </row>
    <row r="99" spans="1:62" x14ac:dyDescent="0.25">
      <c r="A99" s="1" t="s">
        <v>1261</v>
      </c>
      <c r="B99" s="1" t="s">
        <v>1910</v>
      </c>
      <c r="C99" s="1" t="s">
        <v>1503</v>
      </c>
      <c r="D99" s="1" t="s">
        <v>1437</v>
      </c>
      <c r="E99" s="1" t="s">
        <v>1504</v>
      </c>
      <c r="F99" s="1" t="s">
        <v>1506</v>
      </c>
      <c r="G99" s="1" t="s">
        <v>1100</v>
      </c>
      <c r="H99" s="1" t="s">
        <v>1101</v>
      </c>
      <c r="I99" s="1" t="s">
        <v>1102</v>
      </c>
      <c r="J99" s="1" t="s">
        <v>1039</v>
      </c>
      <c r="K99" s="1" t="s">
        <v>1561</v>
      </c>
      <c r="L99" s="1" t="s">
        <v>1040</v>
      </c>
      <c r="M99" s="1" t="s">
        <v>1562</v>
      </c>
      <c r="N99" s="1" t="s">
        <v>1041</v>
      </c>
      <c r="O99" s="1" t="s">
        <v>1911</v>
      </c>
      <c r="P99" s="1" t="s">
        <v>1911</v>
      </c>
      <c r="Q99" s="1" t="s">
        <v>1042</v>
      </c>
      <c r="R99" s="1" t="s">
        <v>1444</v>
      </c>
      <c r="S99" s="1" t="s">
        <v>1444</v>
      </c>
      <c r="T99" s="1" t="s">
        <v>1043</v>
      </c>
      <c r="U99" s="1" t="s">
        <v>1912</v>
      </c>
      <c r="W99" s="1" t="s">
        <v>1913</v>
      </c>
      <c r="AC99" s="1" t="s">
        <v>1482</v>
      </c>
      <c r="AD99" s="1" t="s">
        <v>1914</v>
      </c>
      <c r="AG99" s="1" t="s">
        <v>1262</v>
      </c>
      <c r="AH99" s="1" t="s">
        <v>1081</v>
      </c>
      <c r="AI99" s="1" t="s">
        <v>1915</v>
      </c>
      <c r="AJ99" s="1" t="s">
        <v>1915</v>
      </c>
      <c r="AK99" s="1" t="s">
        <v>1916</v>
      </c>
      <c r="AL99" s="1" t="s">
        <v>1487</v>
      </c>
      <c r="AM99" s="1" t="s">
        <v>1453</v>
      </c>
      <c r="AN99" s="1" t="s">
        <v>1046</v>
      </c>
      <c r="AO99" s="1" t="s">
        <v>1047</v>
      </c>
      <c r="AP99" s="1" t="s">
        <v>1048</v>
      </c>
      <c r="AQ99" s="1" t="s">
        <v>1049</v>
      </c>
      <c r="AR99" s="1" t="s">
        <v>1048</v>
      </c>
      <c r="AS99" s="1" t="s">
        <v>1050</v>
      </c>
      <c r="AT99" s="1" t="s">
        <v>1051</v>
      </c>
      <c r="AU99" s="1" t="s">
        <v>1052</v>
      </c>
      <c r="AY99" s="1" t="s">
        <v>1263</v>
      </c>
      <c r="AZ99" s="1" t="s">
        <v>1454</v>
      </c>
      <c r="BJ99" s="1" t="s">
        <v>1917</v>
      </c>
    </row>
    <row r="100" spans="1:62" x14ac:dyDescent="0.25">
      <c r="A100" s="1" t="s">
        <v>1264</v>
      </c>
      <c r="B100" s="1" t="s">
        <v>1918</v>
      </c>
      <c r="C100" s="1" t="s">
        <v>1436</v>
      </c>
      <c r="F100" s="1" t="s">
        <v>1439</v>
      </c>
      <c r="G100" s="1" t="s">
        <v>1265</v>
      </c>
      <c r="H100" s="1" t="s">
        <v>1266</v>
      </c>
      <c r="I100" s="1" t="s">
        <v>1267</v>
      </c>
      <c r="J100" s="1" t="s">
        <v>1268</v>
      </c>
      <c r="K100" s="1" t="s">
        <v>1919</v>
      </c>
      <c r="L100" s="1" t="s">
        <v>1506</v>
      </c>
      <c r="M100" s="1" t="s">
        <v>1920</v>
      </c>
      <c r="N100" s="1" t="s">
        <v>1041</v>
      </c>
      <c r="O100" s="1" t="s">
        <v>1921</v>
      </c>
      <c r="P100" s="1" t="s">
        <v>1921</v>
      </c>
      <c r="R100" s="1" t="s">
        <v>1444</v>
      </c>
      <c r="S100" s="1" t="s">
        <v>1444</v>
      </c>
      <c r="T100" s="1" t="s">
        <v>1043</v>
      </c>
      <c r="U100" s="1" t="s">
        <v>1922</v>
      </c>
      <c r="AC100" s="1" t="s">
        <v>1495</v>
      </c>
      <c r="AD100" s="1" t="s">
        <v>1923</v>
      </c>
      <c r="AG100" s="1" t="s">
        <v>1269</v>
      </c>
      <c r="AH100" s="1" t="s">
        <v>1045</v>
      </c>
      <c r="AI100" s="1" t="s">
        <v>1924</v>
      </c>
      <c r="AJ100" s="1" t="s">
        <v>1924</v>
      </c>
      <c r="AL100" s="1" t="s">
        <v>1500</v>
      </c>
      <c r="AM100" s="1" t="s">
        <v>1453</v>
      </c>
      <c r="AN100" s="1" t="s">
        <v>1046</v>
      </c>
      <c r="AO100" s="1" t="s">
        <v>1047</v>
      </c>
      <c r="AP100" s="1" t="s">
        <v>1048</v>
      </c>
      <c r="AQ100" s="1" t="s">
        <v>1049</v>
      </c>
      <c r="AR100" s="1" t="s">
        <v>1048</v>
      </c>
      <c r="AS100" s="1" t="s">
        <v>1050</v>
      </c>
      <c r="AT100" s="1" t="s">
        <v>1051</v>
      </c>
      <c r="AU100" s="1" t="s">
        <v>1052</v>
      </c>
      <c r="BJ100" s="1" t="s">
        <v>1574</v>
      </c>
    </row>
    <row r="101" spans="1:62" x14ac:dyDescent="0.25">
      <c r="A101" s="1" t="s">
        <v>3349</v>
      </c>
      <c r="B101" s="1" t="s">
        <v>2837</v>
      </c>
      <c r="C101" s="1" t="s">
        <v>2718</v>
      </c>
      <c r="D101" s="1" t="s">
        <v>2462</v>
      </c>
      <c r="E101" s="1" t="s">
        <v>2425</v>
      </c>
      <c r="F101" s="1" t="s">
        <v>1439</v>
      </c>
      <c r="G101" s="1" t="s">
        <v>3046</v>
      </c>
      <c r="H101" s="1" t="s">
        <v>2880</v>
      </c>
      <c r="I101" s="1" t="s">
        <v>2876</v>
      </c>
      <c r="J101" s="1" t="s">
        <v>1184</v>
      </c>
      <c r="K101" s="1" t="s">
        <v>2881</v>
      </c>
      <c r="L101" s="1" t="s">
        <v>1608</v>
      </c>
      <c r="M101" s="1" t="s">
        <v>1740</v>
      </c>
      <c r="N101" s="1" t="s">
        <v>1041</v>
      </c>
      <c r="O101" s="1" t="s">
        <v>3040</v>
      </c>
      <c r="P101" s="1" t="s">
        <v>3040</v>
      </c>
      <c r="Q101" s="1" t="s">
        <v>1458</v>
      </c>
      <c r="R101" s="1" t="s">
        <v>1444</v>
      </c>
      <c r="S101" s="1" t="s">
        <v>1444</v>
      </c>
      <c r="T101" s="1" t="s">
        <v>1043</v>
      </c>
      <c r="U101" s="1" t="s">
        <v>3612</v>
      </c>
      <c r="W101" s="1" t="s">
        <v>2943</v>
      </c>
      <c r="AC101" s="1" t="s">
        <v>1847</v>
      </c>
      <c r="AD101" s="1" t="s">
        <v>3613</v>
      </c>
      <c r="AG101" s="1" t="s">
        <v>3350</v>
      </c>
      <c r="AH101" s="1" t="s">
        <v>3094</v>
      </c>
      <c r="AI101" s="1" t="s">
        <v>3614</v>
      </c>
      <c r="AJ101" s="1" t="s">
        <v>3614</v>
      </c>
      <c r="AK101" s="1" t="s">
        <v>3615</v>
      </c>
      <c r="AL101" s="1" t="s">
        <v>1852</v>
      </c>
      <c r="AM101" s="1" t="s">
        <v>1453</v>
      </c>
      <c r="AN101" s="1" t="s">
        <v>1046</v>
      </c>
      <c r="AO101" s="1" t="s">
        <v>1047</v>
      </c>
      <c r="AP101" s="1" t="s">
        <v>3097</v>
      </c>
      <c r="AQ101" s="1" t="s">
        <v>1049</v>
      </c>
      <c r="AR101" s="1" t="s">
        <v>1048</v>
      </c>
      <c r="AS101" s="1" t="s">
        <v>1050</v>
      </c>
      <c r="AT101" s="1" t="s">
        <v>1051</v>
      </c>
      <c r="AU101" s="1" t="s">
        <v>1052</v>
      </c>
      <c r="BJ101" s="1" t="s">
        <v>3088</v>
      </c>
    </row>
    <row r="102" spans="1:62" x14ac:dyDescent="0.25">
      <c r="A102" s="1" t="s">
        <v>3351</v>
      </c>
      <c r="B102" s="1" t="s">
        <v>2470</v>
      </c>
      <c r="C102" s="1" t="s">
        <v>1436</v>
      </c>
      <c r="D102" s="1" t="s">
        <v>1437</v>
      </c>
      <c r="E102" s="1" t="s">
        <v>1438</v>
      </c>
      <c r="F102" s="1" t="s">
        <v>1439</v>
      </c>
      <c r="G102" s="1" t="s">
        <v>3352</v>
      </c>
      <c r="H102" s="1" t="s">
        <v>2866</v>
      </c>
      <c r="I102" s="1" t="s">
        <v>2466</v>
      </c>
      <c r="J102" s="1" t="s">
        <v>2371</v>
      </c>
      <c r="K102" s="1" t="s">
        <v>2867</v>
      </c>
      <c r="L102" s="1" t="s">
        <v>1040</v>
      </c>
      <c r="M102" s="1" t="s">
        <v>1488</v>
      </c>
      <c r="N102" s="1" t="s">
        <v>1041</v>
      </c>
      <c r="O102" s="1" t="s">
        <v>3005</v>
      </c>
      <c r="P102" s="1" t="s">
        <v>2638</v>
      </c>
      <c r="Q102" s="1" t="s">
        <v>1042</v>
      </c>
      <c r="R102" s="1" t="s">
        <v>1444</v>
      </c>
      <c r="S102" s="1" t="s">
        <v>1444</v>
      </c>
      <c r="T102" s="1" t="s">
        <v>1043</v>
      </c>
      <c r="U102" s="1" t="s">
        <v>3616</v>
      </c>
      <c r="W102" s="1" t="s">
        <v>2566</v>
      </c>
      <c r="AC102" s="1" t="s">
        <v>2206</v>
      </c>
      <c r="AD102" s="1" t="s">
        <v>3617</v>
      </c>
      <c r="AG102" s="1" t="s">
        <v>3353</v>
      </c>
      <c r="AH102" s="1" t="s">
        <v>1045</v>
      </c>
      <c r="AI102" s="1" t="s">
        <v>3618</v>
      </c>
      <c r="AJ102" s="1" t="s">
        <v>3619</v>
      </c>
      <c r="AK102" s="1" t="s">
        <v>3620</v>
      </c>
      <c r="AL102" s="1" t="s">
        <v>2211</v>
      </c>
      <c r="AM102" s="1" t="s">
        <v>1453</v>
      </c>
      <c r="AN102" s="1" t="s">
        <v>1046</v>
      </c>
      <c r="AO102" s="1" t="s">
        <v>1047</v>
      </c>
      <c r="AP102" s="1" t="s">
        <v>1048</v>
      </c>
      <c r="AQ102" s="1" t="s">
        <v>1049</v>
      </c>
      <c r="AR102" s="1" t="s">
        <v>1048</v>
      </c>
      <c r="AS102" s="1" t="s">
        <v>1050</v>
      </c>
      <c r="AT102" s="1" t="s">
        <v>1051</v>
      </c>
      <c r="AU102" s="1" t="s">
        <v>1052</v>
      </c>
      <c r="BJ102" s="1" t="s">
        <v>3088</v>
      </c>
    </row>
    <row r="103" spans="1:62" x14ac:dyDescent="0.25">
      <c r="A103" s="1" t="s">
        <v>3354</v>
      </c>
      <c r="B103" s="1" t="s">
        <v>2608</v>
      </c>
      <c r="C103" s="1" t="s">
        <v>2718</v>
      </c>
      <c r="D103" s="1" t="s">
        <v>2621</v>
      </c>
      <c r="E103" s="1" t="s">
        <v>2475</v>
      </c>
      <c r="F103" s="1" t="s">
        <v>1506</v>
      </c>
      <c r="G103" s="1" t="s">
        <v>3355</v>
      </c>
      <c r="H103" s="1" t="s">
        <v>3356</v>
      </c>
      <c r="I103" s="1" t="s">
        <v>2715</v>
      </c>
      <c r="J103" s="1" t="s">
        <v>1199</v>
      </c>
      <c r="K103" s="1" t="s">
        <v>3621</v>
      </c>
      <c r="L103" s="1" t="s">
        <v>1059</v>
      </c>
      <c r="M103" s="1" t="s">
        <v>1681</v>
      </c>
      <c r="N103" s="1" t="s">
        <v>1041</v>
      </c>
      <c r="O103" s="1" t="s">
        <v>3065</v>
      </c>
      <c r="P103" s="1" t="s">
        <v>3065</v>
      </c>
      <c r="Q103" s="1" t="s">
        <v>1042</v>
      </c>
      <c r="R103" s="1" t="s">
        <v>1444</v>
      </c>
      <c r="S103" s="1" t="s">
        <v>1444</v>
      </c>
      <c r="T103" s="1" t="s">
        <v>1043</v>
      </c>
      <c r="U103" s="1" t="s">
        <v>3622</v>
      </c>
      <c r="W103" s="1" t="s">
        <v>2840</v>
      </c>
      <c r="AC103" s="1" t="s">
        <v>1510</v>
      </c>
      <c r="AD103" s="1" t="s">
        <v>3623</v>
      </c>
      <c r="AG103" s="1" t="s">
        <v>3357</v>
      </c>
      <c r="AH103" s="1" t="s">
        <v>3094</v>
      </c>
      <c r="AI103" s="1" t="s">
        <v>3624</v>
      </c>
      <c r="AJ103" s="1" t="s">
        <v>3624</v>
      </c>
      <c r="AK103" s="1" t="s">
        <v>3625</v>
      </c>
      <c r="AL103" s="1" t="s">
        <v>1514</v>
      </c>
      <c r="AM103" s="1" t="s">
        <v>1453</v>
      </c>
      <c r="AN103" s="1" t="s">
        <v>1046</v>
      </c>
      <c r="AO103" s="1" t="s">
        <v>1047</v>
      </c>
      <c r="AP103" s="1" t="s">
        <v>3097</v>
      </c>
      <c r="AQ103" s="1" t="s">
        <v>1049</v>
      </c>
      <c r="AR103" s="1" t="s">
        <v>1048</v>
      </c>
      <c r="AS103" s="1" t="s">
        <v>1050</v>
      </c>
      <c r="AT103" s="1" t="s">
        <v>1051</v>
      </c>
      <c r="AU103" s="1" t="s">
        <v>1052</v>
      </c>
      <c r="BJ103" s="1" t="s">
        <v>3088</v>
      </c>
    </row>
    <row r="104" spans="1:62" x14ac:dyDescent="0.25">
      <c r="A104" s="1" t="s">
        <v>1270</v>
      </c>
      <c r="B104" s="1" t="s">
        <v>1925</v>
      </c>
      <c r="C104" s="1" t="s">
        <v>1436</v>
      </c>
      <c r="D104" s="1" t="s">
        <v>1572</v>
      </c>
      <c r="E104" s="1" t="s">
        <v>1560</v>
      </c>
      <c r="F104" s="1" t="s">
        <v>1439</v>
      </c>
      <c r="G104" s="1" t="s">
        <v>1271</v>
      </c>
      <c r="H104" s="1" t="s">
        <v>1272</v>
      </c>
      <c r="I104" s="1" t="s">
        <v>1273</v>
      </c>
      <c r="J104" s="1" t="s">
        <v>1184</v>
      </c>
      <c r="K104" s="1" t="s">
        <v>1926</v>
      </c>
      <c r="L104" s="1" t="s">
        <v>1608</v>
      </c>
      <c r="M104" s="1" t="s">
        <v>1682</v>
      </c>
      <c r="N104" s="1" t="s">
        <v>1041</v>
      </c>
      <c r="O104" s="1" t="s">
        <v>1927</v>
      </c>
      <c r="P104" s="1" t="s">
        <v>1928</v>
      </c>
      <c r="Q104" s="1" t="s">
        <v>1042</v>
      </c>
      <c r="R104" s="1" t="s">
        <v>1444</v>
      </c>
      <c r="S104" s="1" t="s">
        <v>1444</v>
      </c>
      <c r="T104" s="1" t="s">
        <v>1043</v>
      </c>
      <c r="U104" s="1" t="s">
        <v>1929</v>
      </c>
      <c r="W104" s="1" t="s">
        <v>1930</v>
      </c>
      <c r="AC104" s="1" t="s">
        <v>1745</v>
      </c>
      <c r="AD104" s="1" t="s">
        <v>1931</v>
      </c>
      <c r="AG104" s="1" t="s">
        <v>1274</v>
      </c>
      <c r="AH104" s="1" t="s">
        <v>1045</v>
      </c>
      <c r="AI104" s="1" t="s">
        <v>1932</v>
      </c>
      <c r="AJ104" s="1" t="s">
        <v>1933</v>
      </c>
      <c r="AK104" s="1" t="s">
        <v>1934</v>
      </c>
      <c r="AL104" s="1" t="s">
        <v>1750</v>
      </c>
      <c r="AM104" s="1" t="s">
        <v>1453</v>
      </c>
      <c r="AN104" s="1" t="s">
        <v>1046</v>
      </c>
      <c r="AO104" s="1" t="s">
        <v>1047</v>
      </c>
      <c r="AP104" s="1" t="s">
        <v>1048</v>
      </c>
      <c r="AQ104" s="1" t="s">
        <v>1049</v>
      </c>
      <c r="AR104" s="1" t="s">
        <v>1048</v>
      </c>
      <c r="AS104" s="1" t="s">
        <v>1050</v>
      </c>
      <c r="AT104" s="1" t="s">
        <v>1051</v>
      </c>
      <c r="AU104" s="1" t="s">
        <v>1052</v>
      </c>
      <c r="AY104" s="1" t="s">
        <v>1275</v>
      </c>
      <c r="AZ104" s="1" t="s">
        <v>1454</v>
      </c>
      <c r="BJ104" s="1" t="s">
        <v>1610</v>
      </c>
    </row>
    <row r="105" spans="1:62" x14ac:dyDescent="0.25">
      <c r="A105" s="1" t="s">
        <v>1276</v>
      </c>
      <c r="B105" s="1" t="s">
        <v>1935</v>
      </c>
      <c r="C105" s="1" t="s">
        <v>1436</v>
      </c>
      <c r="D105" s="1" t="s">
        <v>1572</v>
      </c>
      <c r="E105" s="1" t="s">
        <v>1560</v>
      </c>
      <c r="F105" s="1" t="s">
        <v>1506</v>
      </c>
      <c r="G105" s="1" t="s">
        <v>1277</v>
      </c>
      <c r="H105" s="1" t="s">
        <v>1278</v>
      </c>
      <c r="I105" s="1" t="s">
        <v>1279</v>
      </c>
      <c r="J105" s="1" t="s">
        <v>1150</v>
      </c>
      <c r="K105" s="1" t="s">
        <v>1936</v>
      </c>
      <c r="L105" s="1" t="s">
        <v>1059</v>
      </c>
      <c r="M105" s="1" t="s">
        <v>1937</v>
      </c>
      <c r="N105" s="1" t="s">
        <v>1041</v>
      </c>
      <c r="O105" s="1" t="s">
        <v>1938</v>
      </c>
      <c r="P105" s="1" t="s">
        <v>1938</v>
      </c>
      <c r="Q105" s="1" t="s">
        <v>1042</v>
      </c>
      <c r="R105" s="1" t="s">
        <v>1444</v>
      </c>
      <c r="S105" s="1" t="s">
        <v>1444</v>
      </c>
      <c r="T105" s="1" t="s">
        <v>1043</v>
      </c>
      <c r="U105" s="1" t="s">
        <v>1939</v>
      </c>
      <c r="W105" s="1" t="s">
        <v>1940</v>
      </c>
      <c r="AC105" s="1" t="s">
        <v>1524</v>
      </c>
      <c r="AD105" s="1" t="s">
        <v>1941</v>
      </c>
      <c r="AG105" s="1" t="s">
        <v>1280</v>
      </c>
      <c r="AH105" s="1" t="s">
        <v>1045</v>
      </c>
      <c r="AI105" s="1" t="s">
        <v>1942</v>
      </c>
      <c r="AJ105" s="1" t="s">
        <v>1942</v>
      </c>
      <c r="AK105" s="1" t="s">
        <v>1943</v>
      </c>
      <c r="AL105" s="1" t="s">
        <v>1529</v>
      </c>
      <c r="AM105" s="1" t="s">
        <v>1453</v>
      </c>
      <c r="AN105" s="1" t="s">
        <v>1046</v>
      </c>
      <c r="AO105" s="1" t="s">
        <v>1047</v>
      </c>
      <c r="AP105" s="1" t="s">
        <v>1048</v>
      </c>
      <c r="AQ105" s="1" t="s">
        <v>1049</v>
      </c>
      <c r="AR105" s="1" t="s">
        <v>1048</v>
      </c>
      <c r="AS105" s="1" t="s">
        <v>1050</v>
      </c>
      <c r="AT105" s="1" t="s">
        <v>1051</v>
      </c>
      <c r="AU105" s="1" t="s">
        <v>1052</v>
      </c>
      <c r="BJ105" s="1" t="s">
        <v>1944</v>
      </c>
    </row>
    <row r="106" spans="1:62" x14ac:dyDescent="0.25">
      <c r="A106" s="1" t="s">
        <v>3358</v>
      </c>
      <c r="B106" s="1" t="s">
        <v>2602</v>
      </c>
      <c r="C106" s="1" t="s">
        <v>2686</v>
      </c>
      <c r="D106" s="1" t="s">
        <v>2605</v>
      </c>
      <c r="E106" s="1" t="s">
        <v>2455</v>
      </c>
      <c r="F106" s="1" t="s">
        <v>1439</v>
      </c>
      <c r="G106" s="1" t="s">
        <v>3359</v>
      </c>
      <c r="H106" s="1" t="s">
        <v>3360</v>
      </c>
      <c r="I106" s="1" t="s">
        <v>2426</v>
      </c>
      <c r="J106" s="1" t="s">
        <v>1268</v>
      </c>
      <c r="K106" s="1" t="s">
        <v>3626</v>
      </c>
      <c r="L106" s="1" t="s">
        <v>1506</v>
      </c>
      <c r="M106" s="1" t="s">
        <v>2422</v>
      </c>
      <c r="N106" s="1" t="s">
        <v>1041</v>
      </c>
      <c r="O106" s="1" t="s">
        <v>3012</v>
      </c>
      <c r="P106" s="1" t="s">
        <v>2620</v>
      </c>
      <c r="Q106" s="1" t="s">
        <v>1042</v>
      </c>
      <c r="R106" s="1" t="s">
        <v>1444</v>
      </c>
      <c r="S106" s="1" t="s">
        <v>1444</v>
      </c>
      <c r="T106" s="1" t="s">
        <v>1043</v>
      </c>
      <c r="U106" s="1" t="s">
        <v>3627</v>
      </c>
      <c r="W106" s="1" t="s">
        <v>2793</v>
      </c>
      <c r="AC106" s="1" t="s">
        <v>1756</v>
      </c>
      <c r="AD106" s="1" t="s">
        <v>3628</v>
      </c>
      <c r="AG106" s="1" t="s">
        <v>3361</v>
      </c>
      <c r="AH106" s="1" t="s">
        <v>3089</v>
      </c>
      <c r="AI106" s="1" t="s">
        <v>3629</v>
      </c>
      <c r="AJ106" s="1" t="s">
        <v>3553</v>
      </c>
      <c r="AK106" s="1" t="s">
        <v>3630</v>
      </c>
      <c r="AL106" s="1" t="s">
        <v>1761</v>
      </c>
      <c r="AM106" s="1" t="s">
        <v>1453</v>
      </c>
      <c r="AN106" s="1" t="s">
        <v>1046</v>
      </c>
      <c r="AO106" s="1" t="s">
        <v>1047</v>
      </c>
      <c r="AP106" s="1" t="s">
        <v>3093</v>
      </c>
      <c r="AQ106" s="1" t="s">
        <v>1049</v>
      </c>
      <c r="AR106" s="1" t="s">
        <v>1048</v>
      </c>
      <c r="AS106" s="1" t="s">
        <v>1050</v>
      </c>
      <c r="AT106" s="1" t="s">
        <v>1051</v>
      </c>
      <c r="AU106" s="1" t="s">
        <v>1052</v>
      </c>
      <c r="BJ106" s="1" t="s">
        <v>3088</v>
      </c>
    </row>
    <row r="107" spans="1:62" x14ac:dyDescent="0.25">
      <c r="A107" s="1" t="s">
        <v>3362</v>
      </c>
      <c r="B107" s="1" t="s">
        <v>2904</v>
      </c>
      <c r="C107" s="1" t="s">
        <v>2718</v>
      </c>
      <c r="D107" s="1" t="s">
        <v>2462</v>
      </c>
      <c r="E107" s="1" t="s">
        <v>2425</v>
      </c>
      <c r="F107" s="1" t="s">
        <v>1439</v>
      </c>
      <c r="G107" s="1" t="s">
        <v>3363</v>
      </c>
      <c r="H107" s="1" t="s">
        <v>2954</v>
      </c>
      <c r="I107" s="1" t="s">
        <v>2395</v>
      </c>
      <c r="J107" s="1" t="s">
        <v>1156</v>
      </c>
      <c r="K107" s="1" t="s">
        <v>2955</v>
      </c>
      <c r="L107" s="1" t="s">
        <v>1444</v>
      </c>
      <c r="M107" s="1" t="s">
        <v>2753</v>
      </c>
      <c r="N107" s="1" t="s">
        <v>1041</v>
      </c>
      <c r="O107" s="1" t="s">
        <v>3020</v>
      </c>
      <c r="P107" s="1" t="s">
        <v>2655</v>
      </c>
      <c r="Q107" s="1" t="s">
        <v>1042</v>
      </c>
      <c r="R107" s="1" t="s">
        <v>1444</v>
      </c>
      <c r="S107" s="1" t="s">
        <v>1444</v>
      </c>
      <c r="T107" s="1" t="s">
        <v>1043</v>
      </c>
      <c r="U107" s="1" t="s">
        <v>3631</v>
      </c>
      <c r="W107" s="1" t="s">
        <v>2803</v>
      </c>
      <c r="AC107" s="1" t="s">
        <v>1579</v>
      </c>
      <c r="AD107" s="1" t="s">
        <v>3632</v>
      </c>
      <c r="AG107" s="1" t="s">
        <v>3364</v>
      </c>
      <c r="AH107" s="1" t="s">
        <v>3094</v>
      </c>
      <c r="AI107" s="1" t="s">
        <v>3633</v>
      </c>
      <c r="AJ107" s="1" t="s">
        <v>3634</v>
      </c>
      <c r="AK107" s="1" t="s">
        <v>3635</v>
      </c>
      <c r="AL107" s="1" t="s">
        <v>1584</v>
      </c>
      <c r="AM107" s="1" t="s">
        <v>1453</v>
      </c>
      <c r="AN107" s="1" t="s">
        <v>1046</v>
      </c>
      <c r="AO107" s="1" t="s">
        <v>1047</v>
      </c>
      <c r="AP107" s="1" t="s">
        <v>3097</v>
      </c>
      <c r="AQ107" s="1" t="s">
        <v>1049</v>
      </c>
      <c r="AR107" s="1" t="s">
        <v>1048</v>
      </c>
      <c r="AS107" s="1" t="s">
        <v>1050</v>
      </c>
      <c r="AT107" s="1" t="s">
        <v>1051</v>
      </c>
      <c r="AU107" s="1" t="s">
        <v>1052</v>
      </c>
      <c r="BJ107" s="1" t="s">
        <v>3088</v>
      </c>
    </row>
    <row r="108" spans="1:62" x14ac:dyDescent="0.25">
      <c r="A108" s="1" t="s">
        <v>3365</v>
      </c>
      <c r="B108" s="1" t="s">
        <v>2646</v>
      </c>
      <c r="C108" s="1" t="s">
        <v>2718</v>
      </c>
      <c r="D108" s="1" t="s">
        <v>2462</v>
      </c>
      <c r="E108" s="1" t="s">
        <v>2475</v>
      </c>
      <c r="F108" s="1" t="s">
        <v>1439</v>
      </c>
      <c r="G108" s="1" t="s">
        <v>3366</v>
      </c>
      <c r="H108" s="1" t="s">
        <v>3367</v>
      </c>
      <c r="I108" s="1" t="s">
        <v>2855</v>
      </c>
      <c r="J108" s="1" t="s">
        <v>1268</v>
      </c>
      <c r="K108" s="1" t="s">
        <v>3636</v>
      </c>
      <c r="L108" s="1" t="s">
        <v>1506</v>
      </c>
      <c r="M108" s="1" t="s">
        <v>2463</v>
      </c>
      <c r="N108" s="1" t="s">
        <v>1041</v>
      </c>
      <c r="O108" s="1" t="s">
        <v>2514</v>
      </c>
      <c r="P108" s="1" t="s">
        <v>2555</v>
      </c>
      <c r="Q108" s="1" t="s">
        <v>1042</v>
      </c>
      <c r="R108" s="1" t="s">
        <v>1444</v>
      </c>
      <c r="S108" s="1" t="s">
        <v>1444</v>
      </c>
      <c r="T108" s="1" t="s">
        <v>1043</v>
      </c>
      <c r="U108" s="1" t="s">
        <v>3637</v>
      </c>
      <c r="W108" s="1" t="s">
        <v>3638</v>
      </c>
      <c r="AC108" s="1" t="s">
        <v>1495</v>
      </c>
      <c r="AD108" s="1" t="s">
        <v>3639</v>
      </c>
      <c r="AG108" s="1" t="s">
        <v>3368</v>
      </c>
      <c r="AH108" s="1" t="s">
        <v>3094</v>
      </c>
      <c r="AI108" s="1" t="s">
        <v>3640</v>
      </c>
      <c r="AJ108" s="1" t="s">
        <v>3641</v>
      </c>
      <c r="AK108" s="1" t="s">
        <v>3642</v>
      </c>
      <c r="AL108" s="1" t="s">
        <v>1500</v>
      </c>
      <c r="AM108" s="1" t="s">
        <v>1453</v>
      </c>
      <c r="AN108" s="1" t="s">
        <v>1046</v>
      </c>
      <c r="AO108" s="1" t="s">
        <v>1047</v>
      </c>
      <c r="AP108" s="1" t="s">
        <v>3097</v>
      </c>
      <c r="AQ108" s="1" t="s">
        <v>1049</v>
      </c>
      <c r="AR108" s="1" t="s">
        <v>1048</v>
      </c>
      <c r="AS108" s="1" t="s">
        <v>1050</v>
      </c>
      <c r="AT108" s="1" t="s">
        <v>1051</v>
      </c>
      <c r="AU108" s="1" t="s">
        <v>1052</v>
      </c>
      <c r="BJ108" s="1" t="s">
        <v>3088</v>
      </c>
    </row>
    <row r="109" spans="1:62" x14ac:dyDescent="0.25">
      <c r="A109" s="1" t="s">
        <v>3369</v>
      </c>
      <c r="B109" s="1" t="s">
        <v>2468</v>
      </c>
      <c r="C109" s="1" t="s">
        <v>2486</v>
      </c>
      <c r="D109" s="1" t="s">
        <v>2462</v>
      </c>
      <c r="E109" s="1" t="s">
        <v>2392</v>
      </c>
      <c r="F109" s="1" t="s">
        <v>1506</v>
      </c>
      <c r="G109" s="1" t="s">
        <v>2629</v>
      </c>
      <c r="H109" s="1" t="s">
        <v>3370</v>
      </c>
      <c r="I109" s="1" t="s">
        <v>2630</v>
      </c>
      <c r="J109" s="1" t="s">
        <v>1173</v>
      </c>
      <c r="K109" s="1" t="s">
        <v>2985</v>
      </c>
      <c r="L109" s="1" t="s">
        <v>1439</v>
      </c>
      <c r="M109" s="1" t="s">
        <v>1463</v>
      </c>
      <c r="N109" s="1" t="s">
        <v>1041</v>
      </c>
      <c r="O109" s="1" t="s">
        <v>3079</v>
      </c>
      <c r="P109" s="1" t="s">
        <v>3079</v>
      </c>
      <c r="Q109" s="1" t="s">
        <v>1042</v>
      </c>
      <c r="R109" s="1" t="s">
        <v>1444</v>
      </c>
      <c r="S109" s="1" t="s">
        <v>1444</v>
      </c>
      <c r="T109" s="1" t="s">
        <v>1043</v>
      </c>
      <c r="U109" s="1" t="s">
        <v>3643</v>
      </c>
      <c r="W109" s="1" t="s">
        <v>2534</v>
      </c>
      <c r="AC109" s="1" t="s">
        <v>1860</v>
      </c>
      <c r="AD109" s="1" t="s">
        <v>3644</v>
      </c>
      <c r="AG109" s="1" t="s">
        <v>3371</v>
      </c>
      <c r="AH109" s="1" t="s">
        <v>3084</v>
      </c>
      <c r="AI109" s="1" t="s">
        <v>3645</v>
      </c>
      <c r="AJ109" s="1" t="s">
        <v>3645</v>
      </c>
      <c r="AK109" s="1" t="s">
        <v>3646</v>
      </c>
      <c r="AL109" s="1" t="s">
        <v>1865</v>
      </c>
      <c r="AM109" s="1" t="s">
        <v>1453</v>
      </c>
      <c r="AN109" s="1" t="s">
        <v>1046</v>
      </c>
      <c r="AO109" s="1" t="s">
        <v>1047</v>
      </c>
      <c r="AP109" s="1" t="s">
        <v>3087</v>
      </c>
      <c r="AQ109" s="1" t="s">
        <v>1049</v>
      </c>
      <c r="AR109" s="1" t="s">
        <v>1048</v>
      </c>
      <c r="AS109" s="1" t="s">
        <v>1050</v>
      </c>
      <c r="AT109" s="1" t="s">
        <v>1051</v>
      </c>
      <c r="AU109" s="1" t="s">
        <v>1052</v>
      </c>
      <c r="BJ109" s="1" t="s">
        <v>3088</v>
      </c>
    </row>
    <row r="110" spans="1:62" x14ac:dyDescent="0.25">
      <c r="A110" s="1" t="s">
        <v>1281</v>
      </c>
      <c r="B110" s="1" t="s">
        <v>1945</v>
      </c>
      <c r="C110" s="1" t="s">
        <v>1474</v>
      </c>
      <c r="D110" s="1" t="s">
        <v>1437</v>
      </c>
      <c r="E110" s="1" t="s">
        <v>1475</v>
      </c>
      <c r="F110" s="1" t="s">
        <v>1439</v>
      </c>
      <c r="G110" s="1" t="s">
        <v>1282</v>
      </c>
      <c r="H110" s="1" t="s">
        <v>1283</v>
      </c>
      <c r="I110" s="1" t="s">
        <v>1284</v>
      </c>
      <c r="J110" s="1" t="s">
        <v>1285</v>
      </c>
      <c r="K110" s="1" t="s">
        <v>1946</v>
      </c>
      <c r="L110" s="1" t="s">
        <v>1608</v>
      </c>
      <c r="M110" s="1" t="s">
        <v>1947</v>
      </c>
      <c r="N110" s="1" t="s">
        <v>1041</v>
      </c>
      <c r="O110" s="1" t="s">
        <v>1948</v>
      </c>
      <c r="P110" s="1" t="s">
        <v>1949</v>
      </c>
      <c r="Q110" s="1" t="s">
        <v>1042</v>
      </c>
      <c r="R110" s="1" t="s">
        <v>1444</v>
      </c>
      <c r="S110" s="1" t="s">
        <v>1444</v>
      </c>
      <c r="T110" s="1" t="s">
        <v>1043</v>
      </c>
      <c r="U110" s="1" t="s">
        <v>1950</v>
      </c>
      <c r="W110" s="1" t="s">
        <v>1951</v>
      </c>
      <c r="AC110" s="1" t="s">
        <v>1847</v>
      </c>
      <c r="AD110" s="1" t="s">
        <v>1952</v>
      </c>
      <c r="AG110" s="1" t="s">
        <v>1286</v>
      </c>
      <c r="AH110" s="1" t="s">
        <v>1067</v>
      </c>
      <c r="AI110" s="1" t="s">
        <v>1953</v>
      </c>
      <c r="AJ110" s="1" t="s">
        <v>1954</v>
      </c>
      <c r="AK110" s="1" t="s">
        <v>1955</v>
      </c>
      <c r="AL110" s="1" t="s">
        <v>1852</v>
      </c>
      <c r="AM110" s="1" t="s">
        <v>1453</v>
      </c>
      <c r="AN110" s="1" t="s">
        <v>1046</v>
      </c>
      <c r="AO110" s="1" t="s">
        <v>1047</v>
      </c>
      <c r="AP110" s="1" t="s">
        <v>1048</v>
      </c>
      <c r="AQ110" s="1" t="s">
        <v>1049</v>
      </c>
      <c r="AR110" s="1" t="s">
        <v>1048</v>
      </c>
      <c r="AS110" s="1" t="s">
        <v>1050</v>
      </c>
      <c r="AT110" s="1" t="s">
        <v>1051</v>
      </c>
      <c r="AU110" s="1" t="s">
        <v>1052</v>
      </c>
      <c r="BJ110" s="1" t="s">
        <v>1956</v>
      </c>
    </row>
    <row r="111" spans="1:62" x14ac:dyDescent="0.25">
      <c r="A111" s="1" t="s">
        <v>3372</v>
      </c>
      <c r="B111" s="1" t="s">
        <v>1830</v>
      </c>
      <c r="C111" s="1" t="s">
        <v>2486</v>
      </c>
      <c r="D111" s="1" t="s">
        <v>2621</v>
      </c>
      <c r="E111" s="1" t="s">
        <v>2440</v>
      </c>
      <c r="F111" s="1" t="s">
        <v>1506</v>
      </c>
      <c r="G111" s="1" t="s">
        <v>1100</v>
      </c>
      <c r="H111" s="1" t="s">
        <v>1101</v>
      </c>
      <c r="I111" s="1" t="s">
        <v>1102</v>
      </c>
      <c r="J111" s="1" t="s">
        <v>1039</v>
      </c>
      <c r="K111" s="1" t="s">
        <v>1561</v>
      </c>
      <c r="L111" s="1" t="s">
        <v>1040</v>
      </c>
      <c r="M111" s="1" t="s">
        <v>1562</v>
      </c>
      <c r="N111" s="1" t="s">
        <v>1041</v>
      </c>
      <c r="O111" s="1" t="s">
        <v>2526</v>
      </c>
      <c r="P111" s="1" t="s">
        <v>2525</v>
      </c>
      <c r="Q111" s="1" t="s">
        <v>1042</v>
      </c>
      <c r="R111" s="1" t="s">
        <v>1444</v>
      </c>
      <c r="S111" s="1" t="s">
        <v>1444</v>
      </c>
      <c r="T111" s="1" t="s">
        <v>1043</v>
      </c>
      <c r="U111" s="1" t="s">
        <v>3647</v>
      </c>
      <c r="W111" s="1" t="s">
        <v>2773</v>
      </c>
      <c r="AC111" s="1" t="s">
        <v>1495</v>
      </c>
      <c r="AD111" s="1" t="s">
        <v>3648</v>
      </c>
      <c r="AG111" s="1" t="s">
        <v>3373</v>
      </c>
      <c r="AH111" s="1" t="s">
        <v>3084</v>
      </c>
      <c r="AI111" s="1" t="s">
        <v>3649</v>
      </c>
      <c r="AJ111" s="1" t="s">
        <v>3650</v>
      </c>
      <c r="AK111" s="1" t="s">
        <v>3651</v>
      </c>
      <c r="AL111" s="1" t="s">
        <v>1500</v>
      </c>
      <c r="AM111" s="1" t="s">
        <v>1453</v>
      </c>
      <c r="AN111" s="1" t="s">
        <v>1046</v>
      </c>
      <c r="AO111" s="1" t="s">
        <v>1047</v>
      </c>
      <c r="AP111" s="1" t="s">
        <v>3087</v>
      </c>
      <c r="AQ111" s="1" t="s">
        <v>1049</v>
      </c>
      <c r="AR111" s="1" t="s">
        <v>1048</v>
      </c>
      <c r="AS111" s="1" t="s">
        <v>1050</v>
      </c>
      <c r="AT111" s="1" t="s">
        <v>1051</v>
      </c>
      <c r="AU111" s="1" t="s">
        <v>1052</v>
      </c>
      <c r="BJ111" s="1" t="s">
        <v>3088</v>
      </c>
    </row>
    <row r="112" spans="1:62" x14ac:dyDescent="0.25">
      <c r="A112" s="1" t="s">
        <v>1287</v>
      </c>
      <c r="B112" s="1" t="s">
        <v>1957</v>
      </c>
      <c r="C112" s="1" t="s">
        <v>1474</v>
      </c>
      <c r="D112" s="1" t="s">
        <v>1437</v>
      </c>
      <c r="E112" s="1" t="s">
        <v>1438</v>
      </c>
      <c r="F112" s="1" t="s">
        <v>1439</v>
      </c>
      <c r="G112" s="1" t="s">
        <v>1288</v>
      </c>
      <c r="H112" s="1" t="s">
        <v>1289</v>
      </c>
      <c r="I112" s="1" t="s">
        <v>1290</v>
      </c>
      <c r="J112" s="1" t="s">
        <v>1086</v>
      </c>
      <c r="K112" s="1" t="s">
        <v>1958</v>
      </c>
      <c r="L112" s="1" t="s">
        <v>1439</v>
      </c>
      <c r="M112" s="1" t="s">
        <v>1588</v>
      </c>
      <c r="N112" s="1" t="s">
        <v>1087</v>
      </c>
      <c r="O112" s="1" t="s">
        <v>1959</v>
      </c>
      <c r="P112" s="1" t="s">
        <v>1960</v>
      </c>
      <c r="Q112" s="1" t="s">
        <v>1042</v>
      </c>
      <c r="R112" s="1" t="s">
        <v>1444</v>
      </c>
      <c r="S112" s="1" t="s">
        <v>1444</v>
      </c>
      <c r="T112" s="1" t="s">
        <v>1043</v>
      </c>
      <c r="U112" s="1" t="s">
        <v>1961</v>
      </c>
      <c r="W112" s="1" t="s">
        <v>1962</v>
      </c>
      <c r="AC112" s="1" t="s">
        <v>1963</v>
      </c>
      <c r="AD112" s="1" t="s">
        <v>1964</v>
      </c>
      <c r="AG112" s="1" t="s">
        <v>1291</v>
      </c>
      <c r="AH112" s="1" t="s">
        <v>1067</v>
      </c>
      <c r="AI112" s="1" t="s">
        <v>1965</v>
      </c>
      <c r="AJ112" s="1" t="s">
        <v>1966</v>
      </c>
      <c r="AK112" s="1" t="s">
        <v>1967</v>
      </c>
      <c r="AL112" s="1" t="s">
        <v>1968</v>
      </c>
      <c r="AM112" s="1" t="s">
        <v>1453</v>
      </c>
      <c r="AN112" s="1" t="s">
        <v>1046</v>
      </c>
      <c r="AO112" s="1" t="s">
        <v>1047</v>
      </c>
      <c r="AP112" s="1" t="s">
        <v>1048</v>
      </c>
      <c r="AQ112" s="1" t="s">
        <v>1049</v>
      </c>
      <c r="AR112" s="1" t="s">
        <v>1048</v>
      </c>
      <c r="AS112" s="1" t="s">
        <v>1050</v>
      </c>
      <c r="AT112" s="1" t="s">
        <v>1051</v>
      </c>
      <c r="AU112" s="1" t="s">
        <v>1052</v>
      </c>
      <c r="AY112" s="1" t="s">
        <v>1292</v>
      </c>
      <c r="AZ112" s="1" t="s">
        <v>1454</v>
      </c>
      <c r="BJ112" s="1" t="s">
        <v>1969</v>
      </c>
    </row>
    <row r="113" spans="1:62" x14ac:dyDescent="0.25">
      <c r="A113" s="1" t="s">
        <v>1293</v>
      </c>
      <c r="B113" s="1" t="s">
        <v>1970</v>
      </c>
      <c r="C113" s="1" t="s">
        <v>1503</v>
      </c>
      <c r="D113" s="1" t="s">
        <v>1437</v>
      </c>
      <c r="E113" s="1" t="s">
        <v>1777</v>
      </c>
      <c r="F113" s="1" t="s">
        <v>1506</v>
      </c>
      <c r="G113" s="1" t="s">
        <v>1105</v>
      </c>
      <c r="H113" s="1" t="s">
        <v>1190</v>
      </c>
      <c r="I113" s="1" t="s">
        <v>1107</v>
      </c>
      <c r="J113" s="1" t="s">
        <v>1039</v>
      </c>
      <c r="K113" s="1" t="s">
        <v>1764</v>
      </c>
      <c r="L113" s="1" t="s">
        <v>1040</v>
      </c>
      <c r="M113" s="1" t="s">
        <v>1574</v>
      </c>
      <c r="N113" s="1" t="s">
        <v>1041</v>
      </c>
      <c r="O113" s="1" t="s">
        <v>1971</v>
      </c>
      <c r="P113" s="1" t="s">
        <v>1972</v>
      </c>
      <c r="Q113" s="1" t="s">
        <v>1042</v>
      </c>
      <c r="R113" s="1" t="s">
        <v>1444</v>
      </c>
      <c r="S113" s="1" t="s">
        <v>1444</v>
      </c>
      <c r="T113" s="1" t="s">
        <v>1043</v>
      </c>
      <c r="U113" s="1" t="s">
        <v>1973</v>
      </c>
      <c r="W113" s="1" t="s">
        <v>1974</v>
      </c>
      <c r="AC113" s="1" t="s">
        <v>1975</v>
      </c>
      <c r="AD113" s="1" t="s">
        <v>1976</v>
      </c>
      <c r="AG113" s="1" t="s">
        <v>1294</v>
      </c>
      <c r="AH113" s="1" t="s">
        <v>1081</v>
      </c>
      <c r="AI113" s="1" t="s">
        <v>1977</v>
      </c>
      <c r="AJ113" s="1" t="s">
        <v>1978</v>
      </c>
      <c r="AK113" s="1" t="s">
        <v>1979</v>
      </c>
      <c r="AL113" s="1" t="s">
        <v>1980</v>
      </c>
      <c r="AM113" s="1" t="s">
        <v>1453</v>
      </c>
      <c r="AN113" s="1" t="s">
        <v>1046</v>
      </c>
      <c r="AO113" s="1" t="s">
        <v>1047</v>
      </c>
      <c r="AP113" s="1" t="s">
        <v>1048</v>
      </c>
      <c r="AQ113" s="1" t="s">
        <v>1049</v>
      </c>
      <c r="AR113" s="1" t="s">
        <v>1048</v>
      </c>
      <c r="AS113" s="1" t="s">
        <v>1050</v>
      </c>
      <c r="AT113" s="1" t="s">
        <v>1051</v>
      </c>
      <c r="AU113" s="1" t="s">
        <v>1052</v>
      </c>
      <c r="BJ113" s="1" t="s">
        <v>1981</v>
      </c>
    </row>
    <row r="114" spans="1:62" x14ac:dyDescent="0.25">
      <c r="A114" s="1" t="s">
        <v>3374</v>
      </c>
      <c r="B114" s="1" t="s">
        <v>1667</v>
      </c>
      <c r="C114" s="1" t="s">
        <v>2718</v>
      </c>
      <c r="D114" s="1" t="s">
        <v>2462</v>
      </c>
      <c r="E114" s="1" t="s">
        <v>2420</v>
      </c>
      <c r="F114" s="1" t="s">
        <v>1506</v>
      </c>
      <c r="G114" s="1" t="s">
        <v>3375</v>
      </c>
      <c r="H114" s="1" t="s">
        <v>3376</v>
      </c>
      <c r="I114" s="1" t="s">
        <v>2527</v>
      </c>
      <c r="J114" s="1" t="s">
        <v>2460</v>
      </c>
      <c r="K114" s="1" t="s">
        <v>3652</v>
      </c>
      <c r="L114" s="1" t="s">
        <v>1610</v>
      </c>
      <c r="M114" s="1" t="s">
        <v>2014</v>
      </c>
      <c r="N114" s="1" t="s">
        <v>1041</v>
      </c>
      <c r="O114" s="1" t="s">
        <v>3068</v>
      </c>
      <c r="P114" s="1" t="s">
        <v>3068</v>
      </c>
      <c r="Q114" s="1" t="s">
        <v>1042</v>
      </c>
      <c r="R114" s="1" t="s">
        <v>1444</v>
      </c>
      <c r="S114" s="1" t="s">
        <v>1444</v>
      </c>
      <c r="T114" s="1" t="s">
        <v>1043</v>
      </c>
      <c r="U114" s="1" t="s">
        <v>3653</v>
      </c>
      <c r="W114" s="1" t="s">
        <v>2859</v>
      </c>
      <c r="AC114" s="1" t="s">
        <v>1510</v>
      </c>
      <c r="AD114" s="1" t="s">
        <v>3654</v>
      </c>
      <c r="AG114" s="1" t="s">
        <v>3377</v>
      </c>
      <c r="AH114" s="1" t="s">
        <v>3094</v>
      </c>
      <c r="AI114" s="1" t="s">
        <v>3655</v>
      </c>
      <c r="AJ114" s="1" t="s">
        <v>3655</v>
      </c>
      <c r="AK114" s="1" t="s">
        <v>3656</v>
      </c>
      <c r="AL114" s="1" t="s">
        <v>1514</v>
      </c>
      <c r="AM114" s="1" t="s">
        <v>1453</v>
      </c>
      <c r="AN114" s="1" t="s">
        <v>1046</v>
      </c>
      <c r="AO114" s="1" t="s">
        <v>1047</v>
      </c>
      <c r="AP114" s="1" t="s">
        <v>3097</v>
      </c>
      <c r="AQ114" s="1" t="s">
        <v>1049</v>
      </c>
      <c r="AR114" s="1" t="s">
        <v>1048</v>
      </c>
      <c r="AS114" s="1" t="s">
        <v>1050</v>
      </c>
      <c r="AT114" s="1" t="s">
        <v>1051</v>
      </c>
      <c r="AU114" s="1" t="s">
        <v>1052</v>
      </c>
      <c r="BJ114" s="1" t="s">
        <v>3088</v>
      </c>
    </row>
    <row r="115" spans="1:62" x14ac:dyDescent="0.25">
      <c r="A115" s="1" t="s">
        <v>3378</v>
      </c>
      <c r="B115" s="1" t="s">
        <v>2553</v>
      </c>
      <c r="C115" s="1" t="s">
        <v>2718</v>
      </c>
      <c r="D115" s="1" t="s">
        <v>2786</v>
      </c>
      <c r="F115" s="1" t="s">
        <v>1439</v>
      </c>
      <c r="G115" s="1" t="s">
        <v>3379</v>
      </c>
      <c r="H115" s="1" t="s">
        <v>3380</v>
      </c>
      <c r="I115" s="1" t="s">
        <v>2347</v>
      </c>
      <c r="J115" s="1" t="s">
        <v>1173</v>
      </c>
      <c r="K115" s="1" t="s">
        <v>3657</v>
      </c>
      <c r="L115" s="1" t="s">
        <v>1439</v>
      </c>
      <c r="M115" s="1" t="s">
        <v>1853</v>
      </c>
      <c r="N115" s="1" t="s">
        <v>1041</v>
      </c>
      <c r="O115" s="1" t="s">
        <v>3067</v>
      </c>
      <c r="P115" s="1" t="s">
        <v>3067</v>
      </c>
      <c r="R115" s="1" t="s">
        <v>1444</v>
      </c>
      <c r="S115" s="1" t="s">
        <v>1444</v>
      </c>
      <c r="T115" s="1" t="s">
        <v>1043</v>
      </c>
      <c r="U115" s="1" t="s">
        <v>3658</v>
      </c>
      <c r="AC115" s="1" t="s">
        <v>1510</v>
      </c>
      <c r="AD115" s="1" t="s">
        <v>3659</v>
      </c>
      <c r="AG115" s="1" t="s">
        <v>3381</v>
      </c>
      <c r="AH115" s="1" t="s">
        <v>3094</v>
      </c>
      <c r="AI115" s="1" t="s">
        <v>3660</v>
      </c>
      <c r="AJ115" s="1" t="s">
        <v>3660</v>
      </c>
      <c r="AL115" s="1" t="s">
        <v>1514</v>
      </c>
      <c r="AM115" s="1" t="s">
        <v>1453</v>
      </c>
      <c r="AN115" s="1" t="s">
        <v>1046</v>
      </c>
      <c r="AO115" s="1" t="s">
        <v>1047</v>
      </c>
      <c r="AP115" s="1" t="s">
        <v>3097</v>
      </c>
      <c r="AQ115" s="1" t="s">
        <v>1049</v>
      </c>
      <c r="AR115" s="1" t="s">
        <v>1048</v>
      </c>
      <c r="AS115" s="1" t="s">
        <v>1050</v>
      </c>
      <c r="AT115" s="1" t="s">
        <v>1051</v>
      </c>
      <c r="AU115" s="1" t="s">
        <v>1052</v>
      </c>
      <c r="BJ115" s="1" t="s">
        <v>3088</v>
      </c>
    </row>
    <row r="116" spans="1:62" x14ac:dyDescent="0.25">
      <c r="A116" s="1" t="s">
        <v>1295</v>
      </c>
      <c r="B116" s="1" t="s">
        <v>1982</v>
      </c>
      <c r="C116" s="1" t="s">
        <v>1474</v>
      </c>
      <c r="D116" s="1" t="s">
        <v>1437</v>
      </c>
      <c r="E116" s="1" t="s">
        <v>1643</v>
      </c>
      <c r="F116" s="1" t="s">
        <v>1506</v>
      </c>
      <c r="G116" s="1" t="s">
        <v>1105</v>
      </c>
      <c r="H116" s="1" t="s">
        <v>1190</v>
      </c>
      <c r="I116" s="1" t="s">
        <v>1107</v>
      </c>
      <c r="J116" s="1" t="s">
        <v>1039</v>
      </c>
      <c r="K116" s="1" t="s">
        <v>1764</v>
      </c>
      <c r="L116" s="1" t="s">
        <v>1040</v>
      </c>
      <c r="M116" s="1" t="s">
        <v>1574</v>
      </c>
      <c r="N116" s="1" t="s">
        <v>1041</v>
      </c>
      <c r="O116" s="1" t="s">
        <v>1983</v>
      </c>
      <c r="P116" s="1" t="s">
        <v>1984</v>
      </c>
      <c r="Q116" s="1" t="s">
        <v>1042</v>
      </c>
      <c r="R116" s="1" t="s">
        <v>1444</v>
      </c>
      <c r="S116" s="1" t="s">
        <v>1444</v>
      </c>
      <c r="T116" s="1" t="s">
        <v>1043</v>
      </c>
      <c r="U116" s="1" t="s">
        <v>1985</v>
      </c>
      <c r="W116" s="1" t="s">
        <v>1986</v>
      </c>
      <c r="AC116" s="1" t="s">
        <v>1482</v>
      </c>
      <c r="AD116" s="1" t="s">
        <v>1987</v>
      </c>
      <c r="AG116" s="1" t="s">
        <v>1296</v>
      </c>
      <c r="AH116" s="1" t="s">
        <v>1067</v>
      </c>
      <c r="AI116" s="1" t="s">
        <v>1988</v>
      </c>
      <c r="AJ116" s="1" t="s">
        <v>1989</v>
      </c>
      <c r="AK116" s="1" t="s">
        <v>1990</v>
      </c>
      <c r="AL116" s="1" t="s">
        <v>1487</v>
      </c>
      <c r="AM116" s="1" t="s">
        <v>1453</v>
      </c>
      <c r="AN116" s="1" t="s">
        <v>1046</v>
      </c>
      <c r="AO116" s="1" t="s">
        <v>1047</v>
      </c>
      <c r="AP116" s="1" t="s">
        <v>1048</v>
      </c>
      <c r="AQ116" s="1" t="s">
        <v>1049</v>
      </c>
      <c r="AR116" s="1" t="s">
        <v>1048</v>
      </c>
      <c r="AS116" s="1" t="s">
        <v>1050</v>
      </c>
      <c r="AT116" s="1" t="s">
        <v>1051</v>
      </c>
      <c r="AU116" s="1" t="s">
        <v>1052</v>
      </c>
      <c r="BJ116" s="1" t="s">
        <v>1991</v>
      </c>
    </row>
    <row r="117" spans="1:62" x14ac:dyDescent="0.25">
      <c r="A117" s="1" t="s">
        <v>1297</v>
      </c>
      <c r="B117" s="1" t="s">
        <v>1992</v>
      </c>
      <c r="C117" s="1" t="s">
        <v>1474</v>
      </c>
      <c r="D117" s="1" t="s">
        <v>1437</v>
      </c>
      <c r="E117" s="1" t="s">
        <v>1475</v>
      </c>
      <c r="F117" s="1" t="s">
        <v>1439</v>
      </c>
      <c r="G117" s="1" t="s">
        <v>1298</v>
      </c>
      <c r="H117" s="1" t="s">
        <v>1299</v>
      </c>
      <c r="I117" s="1" t="s">
        <v>1300</v>
      </c>
      <c r="J117" s="1" t="s">
        <v>1301</v>
      </c>
      <c r="K117" s="1" t="s">
        <v>1993</v>
      </c>
      <c r="L117" s="1" t="s">
        <v>1059</v>
      </c>
      <c r="M117" s="1" t="s">
        <v>1994</v>
      </c>
      <c r="N117" s="1" t="s">
        <v>1041</v>
      </c>
      <c r="O117" s="1" t="s">
        <v>1995</v>
      </c>
      <c r="P117" s="1" t="s">
        <v>1995</v>
      </c>
      <c r="Q117" s="1" t="s">
        <v>1042</v>
      </c>
      <c r="R117" s="1" t="s">
        <v>1444</v>
      </c>
      <c r="S117" s="1" t="s">
        <v>1444</v>
      </c>
      <c r="T117" s="1" t="s">
        <v>1043</v>
      </c>
      <c r="U117" s="1" t="s">
        <v>1996</v>
      </c>
      <c r="W117" s="1" t="s">
        <v>1997</v>
      </c>
      <c r="AC117" s="1" t="s">
        <v>1675</v>
      </c>
      <c r="AD117" s="1" t="s">
        <v>1998</v>
      </c>
      <c r="AG117" s="1" t="s">
        <v>1302</v>
      </c>
      <c r="AH117" s="1" t="s">
        <v>1067</v>
      </c>
      <c r="AI117" s="1" t="s">
        <v>1999</v>
      </c>
      <c r="AJ117" s="1" t="s">
        <v>1999</v>
      </c>
      <c r="AK117" s="1" t="s">
        <v>2000</v>
      </c>
      <c r="AL117" s="1" t="s">
        <v>1680</v>
      </c>
      <c r="AM117" s="1" t="s">
        <v>1453</v>
      </c>
      <c r="AN117" s="1" t="s">
        <v>1046</v>
      </c>
      <c r="AO117" s="1" t="s">
        <v>1047</v>
      </c>
      <c r="AP117" s="1" t="s">
        <v>1048</v>
      </c>
      <c r="AQ117" s="1" t="s">
        <v>1049</v>
      </c>
      <c r="AR117" s="1" t="s">
        <v>1048</v>
      </c>
      <c r="AS117" s="1" t="s">
        <v>1050</v>
      </c>
      <c r="AT117" s="1" t="s">
        <v>1051</v>
      </c>
      <c r="AU117" s="1" t="s">
        <v>1052</v>
      </c>
      <c r="BJ117" s="1" t="s">
        <v>1588</v>
      </c>
    </row>
    <row r="118" spans="1:62" x14ac:dyDescent="0.25">
      <c r="A118" s="1" t="s">
        <v>3382</v>
      </c>
      <c r="B118" s="1" t="s">
        <v>2801</v>
      </c>
      <c r="C118" s="1" t="s">
        <v>2686</v>
      </c>
      <c r="D118" s="1" t="s">
        <v>1572</v>
      </c>
      <c r="E118" s="1" t="s">
        <v>2369</v>
      </c>
      <c r="F118" s="1" t="s">
        <v>1439</v>
      </c>
      <c r="G118" s="1" t="s">
        <v>3383</v>
      </c>
      <c r="H118" s="1" t="s">
        <v>3384</v>
      </c>
      <c r="I118" s="1" t="s">
        <v>1120</v>
      </c>
      <c r="J118" s="1" t="s">
        <v>1121</v>
      </c>
      <c r="K118" s="1" t="s">
        <v>3661</v>
      </c>
      <c r="L118" s="1" t="s">
        <v>1610</v>
      </c>
      <c r="M118" s="1" t="s">
        <v>1562</v>
      </c>
      <c r="N118" s="1" t="s">
        <v>1041</v>
      </c>
      <c r="O118" s="1" t="s">
        <v>2564</v>
      </c>
      <c r="P118" s="1" t="s">
        <v>2386</v>
      </c>
      <c r="Q118" s="1" t="s">
        <v>1042</v>
      </c>
      <c r="R118" s="1" t="s">
        <v>1444</v>
      </c>
      <c r="S118" s="1" t="s">
        <v>1444</v>
      </c>
      <c r="T118" s="1" t="s">
        <v>1043</v>
      </c>
      <c r="U118" s="1" t="s">
        <v>3662</v>
      </c>
      <c r="W118" s="1" t="s">
        <v>2632</v>
      </c>
      <c r="AC118" s="1" t="s">
        <v>2162</v>
      </c>
      <c r="AD118" s="1" t="s">
        <v>3663</v>
      </c>
      <c r="AG118" s="1" t="s">
        <v>3385</v>
      </c>
      <c r="AH118" s="1" t="s">
        <v>3089</v>
      </c>
      <c r="AI118" s="1" t="s">
        <v>3664</v>
      </c>
      <c r="AJ118" s="1" t="s">
        <v>3665</v>
      </c>
      <c r="AK118" s="1" t="s">
        <v>3666</v>
      </c>
      <c r="AL118" s="1" t="s">
        <v>2166</v>
      </c>
      <c r="AM118" s="1" t="s">
        <v>1453</v>
      </c>
      <c r="AN118" s="1" t="s">
        <v>1046</v>
      </c>
      <c r="AO118" s="1" t="s">
        <v>1047</v>
      </c>
      <c r="AP118" s="1" t="s">
        <v>3093</v>
      </c>
      <c r="AQ118" s="1" t="s">
        <v>1049</v>
      </c>
      <c r="AR118" s="1" t="s">
        <v>1048</v>
      </c>
      <c r="AS118" s="1" t="s">
        <v>1050</v>
      </c>
      <c r="AT118" s="1" t="s">
        <v>1051</v>
      </c>
      <c r="AU118" s="1" t="s">
        <v>1052</v>
      </c>
      <c r="BJ118" s="1" t="s">
        <v>3088</v>
      </c>
    </row>
    <row r="119" spans="1:62" x14ac:dyDescent="0.25">
      <c r="A119" s="1" t="s">
        <v>1303</v>
      </c>
      <c r="B119" s="1" t="s">
        <v>2001</v>
      </c>
      <c r="C119" s="1" t="s">
        <v>1436</v>
      </c>
      <c r="D119" s="1" t="s">
        <v>1437</v>
      </c>
      <c r="E119" s="1" t="s">
        <v>1560</v>
      </c>
      <c r="F119" s="1" t="s">
        <v>1439</v>
      </c>
      <c r="G119" s="1" t="s">
        <v>1304</v>
      </c>
      <c r="H119" s="1" t="s">
        <v>1305</v>
      </c>
      <c r="I119" s="1" t="s">
        <v>1306</v>
      </c>
      <c r="J119" s="1" t="s">
        <v>1199</v>
      </c>
      <c r="K119" s="1" t="s">
        <v>2002</v>
      </c>
      <c r="L119" s="1" t="s">
        <v>1059</v>
      </c>
      <c r="M119" s="1" t="s">
        <v>1641</v>
      </c>
      <c r="N119" s="1" t="s">
        <v>1041</v>
      </c>
      <c r="O119" s="1" t="s">
        <v>2003</v>
      </c>
      <c r="P119" s="1" t="s">
        <v>2003</v>
      </c>
      <c r="Q119" s="1" t="s">
        <v>1042</v>
      </c>
      <c r="R119" s="1" t="s">
        <v>1444</v>
      </c>
      <c r="S119" s="1" t="s">
        <v>1444</v>
      </c>
      <c r="T119" s="1" t="s">
        <v>1043</v>
      </c>
      <c r="U119" s="1" t="s">
        <v>2004</v>
      </c>
      <c r="W119" s="1" t="s">
        <v>2005</v>
      </c>
      <c r="AC119" s="1" t="s">
        <v>2006</v>
      </c>
      <c r="AD119" s="1" t="s">
        <v>2007</v>
      </c>
      <c r="AG119" s="1" t="s">
        <v>1307</v>
      </c>
      <c r="AH119" s="1" t="s">
        <v>1045</v>
      </c>
      <c r="AI119" s="1" t="s">
        <v>2008</v>
      </c>
      <c r="AJ119" s="1" t="s">
        <v>2008</v>
      </c>
      <c r="AK119" s="1" t="s">
        <v>2009</v>
      </c>
      <c r="AL119" s="1" t="s">
        <v>2010</v>
      </c>
      <c r="AM119" s="1" t="s">
        <v>1453</v>
      </c>
      <c r="AN119" s="1" t="s">
        <v>1046</v>
      </c>
      <c r="AO119" s="1" t="s">
        <v>1047</v>
      </c>
      <c r="AP119" s="1" t="s">
        <v>1048</v>
      </c>
      <c r="AQ119" s="1" t="s">
        <v>1049</v>
      </c>
      <c r="AR119" s="1" t="s">
        <v>1048</v>
      </c>
      <c r="AS119" s="1" t="s">
        <v>1050</v>
      </c>
      <c r="AT119" s="1" t="s">
        <v>1051</v>
      </c>
      <c r="AU119" s="1" t="s">
        <v>1052</v>
      </c>
      <c r="BJ119" s="1" t="s">
        <v>2011</v>
      </c>
    </row>
    <row r="120" spans="1:62" x14ac:dyDescent="0.25">
      <c r="A120" s="1" t="s">
        <v>3386</v>
      </c>
      <c r="B120" s="1" t="s">
        <v>2402</v>
      </c>
      <c r="C120" s="1" t="s">
        <v>2486</v>
      </c>
      <c r="D120" s="1" t="s">
        <v>3667</v>
      </c>
      <c r="E120" s="1" t="s">
        <v>2440</v>
      </c>
      <c r="F120" s="1" t="s">
        <v>1439</v>
      </c>
      <c r="G120" s="1" t="s">
        <v>3387</v>
      </c>
      <c r="H120" s="1" t="s">
        <v>2699</v>
      </c>
      <c r="I120" s="1" t="s">
        <v>1127</v>
      </c>
      <c r="J120" s="1" t="s">
        <v>1128</v>
      </c>
      <c r="K120" s="1" t="s">
        <v>2700</v>
      </c>
      <c r="L120" s="1" t="s">
        <v>1458</v>
      </c>
      <c r="M120" s="1" t="s">
        <v>1458</v>
      </c>
      <c r="N120" s="1" t="s">
        <v>1041</v>
      </c>
      <c r="O120" s="1" t="s">
        <v>2551</v>
      </c>
      <c r="P120" s="1" t="s">
        <v>2551</v>
      </c>
      <c r="Q120" s="1" t="s">
        <v>1042</v>
      </c>
      <c r="R120" s="1" t="s">
        <v>1444</v>
      </c>
      <c r="S120" s="1" t="s">
        <v>1444</v>
      </c>
      <c r="T120" s="1" t="s">
        <v>1043</v>
      </c>
      <c r="U120" s="1" t="s">
        <v>3668</v>
      </c>
      <c r="W120" s="1" t="s">
        <v>2894</v>
      </c>
      <c r="AC120" s="1" t="s">
        <v>2206</v>
      </c>
      <c r="AD120" s="1" t="s">
        <v>3669</v>
      </c>
      <c r="AG120" s="1" t="s">
        <v>3388</v>
      </c>
      <c r="AH120" s="1" t="s">
        <v>3084</v>
      </c>
      <c r="AI120" s="1" t="s">
        <v>3670</v>
      </c>
      <c r="AJ120" s="1" t="s">
        <v>3670</v>
      </c>
      <c r="AK120" s="1" t="s">
        <v>3671</v>
      </c>
      <c r="AL120" s="1" t="s">
        <v>2211</v>
      </c>
      <c r="AM120" s="1" t="s">
        <v>1453</v>
      </c>
      <c r="AN120" s="1" t="s">
        <v>1046</v>
      </c>
      <c r="AO120" s="1" t="s">
        <v>1047</v>
      </c>
      <c r="AP120" s="1" t="s">
        <v>3087</v>
      </c>
      <c r="AQ120" s="1" t="s">
        <v>1049</v>
      </c>
      <c r="AR120" s="1" t="s">
        <v>1048</v>
      </c>
      <c r="AS120" s="1" t="s">
        <v>1050</v>
      </c>
      <c r="AT120" s="1" t="s">
        <v>1051</v>
      </c>
      <c r="AU120" s="1" t="s">
        <v>1052</v>
      </c>
      <c r="BJ120" s="1" t="s">
        <v>3088</v>
      </c>
    </row>
    <row r="121" spans="1:62" x14ac:dyDescent="0.25">
      <c r="A121" s="1" t="s">
        <v>3389</v>
      </c>
      <c r="B121" s="1" t="s">
        <v>2436</v>
      </c>
      <c r="C121" s="1" t="s">
        <v>2486</v>
      </c>
      <c r="D121" s="1" t="s">
        <v>2462</v>
      </c>
      <c r="E121" s="1" t="s">
        <v>2440</v>
      </c>
      <c r="F121" s="1" t="s">
        <v>1506</v>
      </c>
      <c r="G121" s="1" t="s">
        <v>1100</v>
      </c>
      <c r="H121" s="1" t="s">
        <v>1101</v>
      </c>
      <c r="I121" s="1" t="s">
        <v>1102</v>
      </c>
      <c r="J121" s="1" t="s">
        <v>1039</v>
      </c>
      <c r="K121" s="1" t="s">
        <v>1561</v>
      </c>
      <c r="L121" s="1" t="s">
        <v>1040</v>
      </c>
      <c r="M121" s="1" t="s">
        <v>1562</v>
      </c>
      <c r="N121" s="1" t="s">
        <v>1041</v>
      </c>
      <c r="O121" s="1" t="s">
        <v>3039</v>
      </c>
      <c r="P121" s="1" t="s">
        <v>2481</v>
      </c>
      <c r="Q121" s="1" t="s">
        <v>1042</v>
      </c>
      <c r="R121" s="1" t="s">
        <v>1444</v>
      </c>
      <c r="S121" s="1" t="s">
        <v>1444</v>
      </c>
      <c r="T121" s="1" t="s">
        <v>1043</v>
      </c>
      <c r="U121" s="1" t="s">
        <v>3672</v>
      </c>
      <c r="W121" s="1" t="s">
        <v>2702</v>
      </c>
      <c r="AC121" s="1" t="s">
        <v>2019</v>
      </c>
      <c r="AD121" s="1" t="s">
        <v>3673</v>
      </c>
      <c r="AG121" s="1" t="s">
        <v>3390</v>
      </c>
      <c r="AH121" s="1" t="s">
        <v>3084</v>
      </c>
      <c r="AI121" s="1" t="s">
        <v>3610</v>
      </c>
      <c r="AJ121" s="1" t="s">
        <v>3584</v>
      </c>
      <c r="AK121" s="1" t="s">
        <v>3674</v>
      </c>
      <c r="AL121" s="1" t="s">
        <v>2024</v>
      </c>
      <c r="AM121" s="1" t="s">
        <v>1453</v>
      </c>
      <c r="AN121" s="1" t="s">
        <v>1046</v>
      </c>
      <c r="AO121" s="1" t="s">
        <v>1047</v>
      </c>
      <c r="AP121" s="1" t="s">
        <v>3087</v>
      </c>
      <c r="AQ121" s="1" t="s">
        <v>1049</v>
      </c>
      <c r="AR121" s="1" t="s">
        <v>1048</v>
      </c>
      <c r="AS121" s="1" t="s">
        <v>1050</v>
      </c>
      <c r="AT121" s="1" t="s">
        <v>1051</v>
      </c>
      <c r="AU121" s="1" t="s">
        <v>1052</v>
      </c>
      <c r="BJ121" s="1" t="s">
        <v>3088</v>
      </c>
    </row>
    <row r="122" spans="1:62" x14ac:dyDescent="0.25">
      <c r="A122" s="1" t="s">
        <v>1308</v>
      </c>
      <c r="B122" s="1" t="s">
        <v>2012</v>
      </c>
      <c r="C122" s="1" t="s">
        <v>1436</v>
      </c>
      <c r="D122" s="1" t="s">
        <v>1437</v>
      </c>
      <c r="E122" s="1" t="s">
        <v>1438</v>
      </c>
      <c r="F122" s="1" t="s">
        <v>1439</v>
      </c>
      <c r="G122" s="1" t="s">
        <v>1309</v>
      </c>
      <c r="H122" s="1" t="s">
        <v>1310</v>
      </c>
      <c r="I122" s="1" t="s">
        <v>1311</v>
      </c>
      <c r="J122" s="1" t="s">
        <v>1312</v>
      </c>
      <c r="K122" s="1" t="s">
        <v>2013</v>
      </c>
      <c r="L122" s="1" t="s">
        <v>1458</v>
      </c>
      <c r="M122" s="1" t="s">
        <v>2014</v>
      </c>
      <c r="N122" s="1" t="s">
        <v>1041</v>
      </c>
      <c r="O122" s="1" t="s">
        <v>2015</v>
      </c>
      <c r="P122" s="1" t="s">
        <v>2016</v>
      </c>
      <c r="Q122" s="1" t="s">
        <v>1042</v>
      </c>
      <c r="R122" s="1" t="s">
        <v>1444</v>
      </c>
      <c r="S122" s="1" t="s">
        <v>1444</v>
      </c>
      <c r="T122" s="1" t="s">
        <v>1043</v>
      </c>
      <c r="U122" s="1" t="s">
        <v>2017</v>
      </c>
      <c r="W122" s="1" t="s">
        <v>2018</v>
      </c>
      <c r="AC122" s="1" t="s">
        <v>2019</v>
      </c>
      <c r="AD122" s="1" t="s">
        <v>2020</v>
      </c>
      <c r="AG122" s="1" t="s">
        <v>1313</v>
      </c>
      <c r="AH122" s="1" t="s">
        <v>1045</v>
      </c>
      <c r="AI122" s="1" t="s">
        <v>2021</v>
      </c>
      <c r="AJ122" s="1" t="s">
        <v>2022</v>
      </c>
      <c r="AK122" s="1" t="s">
        <v>2023</v>
      </c>
      <c r="AL122" s="1" t="s">
        <v>2024</v>
      </c>
      <c r="AM122" s="1" t="s">
        <v>1453</v>
      </c>
      <c r="AN122" s="1" t="s">
        <v>1046</v>
      </c>
      <c r="AO122" s="1" t="s">
        <v>1047</v>
      </c>
      <c r="AP122" s="1" t="s">
        <v>1048</v>
      </c>
      <c r="AQ122" s="1" t="s">
        <v>1049</v>
      </c>
      <c r="AR122" s="1" t="s">
        <v>1048</v>
      </c>
      <c r="AS122" s="1" t="s">
        <v>1050</v>
      </c>
      <c r="AT122" s="1" t="s">
        <v>1051</v>
      </c>
      <c r="AU122" s="1" t="s">
        <v>1052</v>
      </c>
      <c r="BJ122" s="1" t="s">
        <v>2025</v>
      </c>
    </row>
    <row r="123" spans="1:62" x14ac:dyDescent="0.25">
      <c r="A123" s="1" t="s">
        <v>3391</v>
      </c>
      <c r="B123" s="1" t="s">
        <v>2473</v>
      </c>
      <c r="C123" s="1" t="s">
        <v>2486</v>
      </c>
      <c r="D123" s="1" t="s">
        <v>2605</v>
      </c>
      <c r="E123" s="1" t="s">
        <v>2412</v>
      </c>
      <c r="F123" s="1" t="s">
        <v>1458</v>
      </c>
      <c r="G123" s="1" t="s">
        <v>2842</v>
      </c>
      <c r="H123" s="1" t="s">
        <v>2843</v>
      </c>
      <c r="I123" s="1" t="s">
        <v>2359</v>
      </c>
      <c r="J123" s="1" t="s">
        <v>1128</v>
      </c>
      <c r="K123" s="1" t="s">
        <v>2522</v>
      </c>
      <c r="L123" s="1" t="s">
        <v>1458</v>
      </c>
      <c r="M123" s="1" t="s">
        <v>1506</v>
      </c>
      <c r="N123" s="1" t="s">
        <v>1041</v>
      </c>
      <c r="O123" s="1" t="s">
        <v>3021</v>
      </c>
      <c r="P123" s="1" t="s">
        <v>2594</v>
      </c>
      <c r="Q123" s="1" t="s">
        <v>1042</v>
      </c>
      <c r="R123" s="1" t="s">
        <v>1444</v>
      </c>
      <c r="S123" s="1" t="s">
        <v>1444</v>
      </c>
      <c r="T123" s="1" t="s">
        <v>1043</v>
      </c>
      <c r="U123" s="1" t="s">
        <v>3675</v>
      </c>
      <c r="W123" s="1" t="s">
        <v>2711</v>
      </c>
      <c r="AC123" s="1" t="s">
        <v>1495</v>
      </c>
      <c r="AD123" s="1" t="s">
        <v>3676</v>
      </c>
      <c r="AG123" s="1" t="s">
        <v>3392</v>
      </c>
      <c r="AH123" s="1" t="s">
        <v>3084</v>
      </c>
      <c r="AI123" s="1" t="s">
        <v>3677</v>
      </c>
      <c r="AJ123" s="1" t="s">
        <v>3678</v>
      </c>
      <c r="AK123" s="1" t="s">
        <v>3679</v>
      </c>
      <c r="AL123" s="1" t="s">
        <v>1500</v>
      </c>
      <c r="AM123" s="1" t="s">
        <v>1453</v>
      </c>
      <c r="AN123" s="1" t="s">
        <v>1046</v>
      </c>
      <c r="AO123" s="1" t="s">
        <v>1047</v>
      </c>
      <c r="AP123" s="1" t="s">
        <v>3087</v>
      </c>
      <c r="AQ123" s="1" t="s">
        <v>1049</v>
      </c>
      <c r="AR123" s="1" t="s">
        <v>1048</v>
      </c>
      <c r="AS123" s="1" t="s">
        <v>1050</v>
      </c>
      <c r="AT123" s="1" t="s">
        <v>1051</v>
      </c>
      <c r="AU123" s="1" t="s">
        <v>1052</v>
      </c>
      <c r="BJ123" s="1" t="s">
        <v>3088</v>
      </c>
    </row>
    <row r="124" spans="1:62" x14ac:dyDescent="0.25">
      <c r="A124" s="1" t="s">
        <v>1314</v>
      </c>
      <c r="B124" s="1" t="s">
        <v>2026</v>
      </c>
      <c r="C124" s="1" t="s">
        <v>1503</v>
      </c>
      <c r="D124" s="1" t="s">
        <v>1457</v>
      </c>
      <c r="E124" s="1" t="s">
        <v>2027</v>
      </c>
      <c r="F124" s="1" t="s">
        <v>1506</v>
      </c>
      <c r="G124" s="1" t="s">
        <v>1315</v>
      </c>
      <c r="H124" s="1" t="s">
        <v>1316</v>
      </c>
      <c r="I124" s="1" t="s">
        <v>1317</v>
      </c>
      <c r="J124" s="1" t="s">
        <v>1241</v>
      </c>
      <c r="K124" s="1" t="s">
        <v>2028</v>
      </c>
      <c r="L124" s="1" t="s">
        <v>1608</v>
      </c>
      <c r="M124" s="1" t="s">
        <v>1477</v>
      </c>
      <c r="N124" s="1" t="s">
        <v>1041</v>
      </c>
      <c r="O124" s="1" t="s">
        <v>1903</v>
      </c>
      <c r="P124" s="1" t="s">
        <v>2029</v>
      </c>
      <c r="Q124" s="1" t="s">
        <v>1042</v>
      </c>
      <c r="R124" s="1" t="s">
        <v>1444</v>
      </c>
      <c r="S124" s="1" t="s">
        <v>1444</v>
      </c>
      <c r="T124" s="1" t="s">
        <v>1043</v>
      </c>
      <c r="U124" s="1" t="s">
        <v>2030</v>
      </c>
      <c r="W124" s="1" t="s">
        <v>2031</v>
      </c>
      <c r="AC124" s="1" t="s">
        <v>2032</v>
      </c>
      <c r="AD124" s="1" t="s">
        <v>2033</v>
      </c>
      <c r="AG124" s="1" t="s">
        <v>1318</v>
      </c>
      <c r="AH124" s="1" t="s">
        <v>1081</v>
      </c>
      <c r="AI124" s="1" t="s">
        <v>1907</v>
      </c>
      <c r="AJ124" s="1" t="s">
        <v>2034</v>
      </c>
      <c r="AK124" s="1" t="s">
        <v>2035</v>
      </c>
      <c r="AL124" s="1" t="s">
        <v>2036</v>
      </c>
      <c r="AM124" s="1" t="s">
        <v>1453</v>
      </c>
      <c r="AN124" s="1" t="s">
        <v>1046</v>
      </c>
      <c r="AO124" s="1" t="s">
        <v>1047</v>
      </c>
      <c r="AP124" s="1" t="s">
        <v>1048</v>
      </c>
      <c r="AQ124" s="1" t="s">
        <v>1049</v>
      </c>
      <c r="AR124" s="1" t="s">
        <v>1048</v>
      </c>
      <c r="AS124" s="1" t="s">
        <v>1050</v>
      </c>
      <c r="AT124" s="1" t="s">
        <v>1051</v>
      </c>
      <c r="AU124" s="1" t="s">
        <v>1052</v>
      </c>
      <c r="BJ124" s="1" t="s">
        <v>2037</v>
      </c>
    </row>
    <row r="125" spans="1:62" x14ac:dyDescent="0.25">
      <c r="A125" s="1" t="s">
        <v>3393</v>
      </c>
      <c r="B125" s="1" t="s">
        <v>1681</v>
      </c>
      <c r="C125" s="1" t="s">
        <v>2486</v>
      </c>
      <c r="D125" s="1" t="s">
        <v>2388</v>
      </c>
      <c r="E125" s="1" t="s">
        <v>2392</v>
      </c>
      <c r="F125" s="1" t="s">
        <v>1439</v>
      </c>
      <c r="G125" s="1" t="s">
        <v>3394</v>
      </c>
      <c r="H125" s="1" t="s">
        <v>3395</v>
      </c>
      <c r="I125" s="1" t="s">
        <v>2582</v>
      </c>
      <c r="J125" s="1" t="s">
        <v>1097</v>
      </c>
      <c r="K125" s="1" t="s">
        <v>3680</v>
      </c>
      <c r="L125" s="1" t="s">
        <v>1439</v>
      </c>
      <c r="M125" s="1" t="s">
        <v>1454</v>
      </c>
      <c r="N125" s="1" t="s">
        <v>1041</v>
      </c>
      <c r="O125" s="1" t="s">
        <v>2364</v>
      </c>
      <c r="P125" s="1" t="s">
        <v>2364</v>
      </c>
      <c r="Q125" s="1" t="s">
        <v>1042</v>
      </c>
      <c r="R125" s="1" t="s">
        <v>1444</v>
      </c>
      <c r="S125" s="1" t="s">
        <v>1444</v>
      </c>
      <c r="T125" s="1" t="s">
        <v>1043</v>
      </c>
      <c r="U125" s="1" t="s">
        <v>3681</v>
      </c>
      <c r="W125" s="1" t="s">
        <v>2809</v>
      </c>
      <c r="AC125" s="1" t="s">
        <v>2229</v>
      </c>
      <c r="AD125" s="1" t="s">
        <v>3682</v>
      </c>
      <c r="AG125" s="1" t="s">
        <v>3396</v>
      </c>
      <c r="AH125" s="1" t="s">
        <v>3084</v>
      </c>
      <c r="AI125" s="1" t="s">
        <v>3683</v>
      </c>
      <c r="AJ125" s="1" t="s">
        <v>3683</v>
      </c>
      <c r="AK125" s="1" t="s">
        <v>3684</v>
      </c>
      <c r="AL125" s="1" t="s">
        <v>2233</v>
      </c>
      <c r="AM125" s="1" t="s">
        <v>1453</v>
      </c>
      <c r="AN125" s="1" t="s">
        <v>1046</v>
      </c>
      <c r="AO125" s="1" t="s">
        <v>1047</v>
      </c>
      <c r="AP125" s="1" t="s">
        <v>3087</v>
      </c>
      <c r="AQ125" s="1" t="s">
        <v>1049</v>
      </c>
      <c r="AR125" s="1" t="s">
        <v>1048</v>
      </c>
      <c r="AS125" s="1" t="s">
        <v>1050</v>
      </c>
      <c r="AT125" s="1" t="s">
        <v>1051</v>
      </c>
      <c r="AU125" s="1" t="s">
        <v>1052</v>
      </c>
      <c r="BJ125" s="1" t="s">
        <v>3088</v>
      </c>
    </row>
    <row r="126" spans="1:62" x14ac:dyDescent="0.25">
      <c r="A126" s="1" t="s">
        <v>1319</v>
      </c>
      <c r="B126" s="1" t="s">
        <v>2038</v>
      </c>
      <c r="C126" s="1" t="s">
        <v>1474</v>
      </c>
      <c r="D126" s="1" t="s">
        <v>1437</v>
      </c>
      <c r="E126" s="1" t="s">
        <v>1475</v>
      </c>
      <c r="F126" s="1" t="s">
        <v>1506</v>
      </c>
      <c r="G126" s="1" t="s">
        <v>1315</v>
      </c>
      <c r="H126" s="1" t="s">
        <v>1316</v>
      </c>
      <c r="I126" s="1" t="s">
        <v>1317</v>
      </c>
      <c r="J126" s="1" t="s">
        <v>1241</v>
      </c>
      <c r="K126" s="1" t="s">
        <v>2028</v>
      </c>
      <c r="L126" s="1" t="s">
        <v>1608</v>
      </c>
      <c r="M126" s="1" t="s">
        <v>1477</v>
      </c>
      <c r="N126" s="1" t="s">
        <v>1041</v>
      </c>
      <c r="O126" s="1" t="s">
        <v>2039</v>
      </c>
      <c r="P126" s="1" t="s">
        <v>2040</v>
      </c>
      <c r="Q126" s="1" t="s">
        <v>1042</v>
      </c>
      <c r="R126" s="1" t="s">
        <v>1444</v>
      </c>
      <c r="S126" s="1" t="s">
        <v>1444</v>
      </c>
      <c r="T126" s="1" t="s">
        <v>1043</v>
      </c>
      <c r="U126" s="1" t="s">
        <v>2041</v>
      </c>
      <c r="W126" s="1" t="s">
        <v>2042</v>
      </c>
      <c r="AC126" s="1" t="s">
        <v>1537</v>
      </c>
      <c r="AD126" s="1" t="s">
        <v>2043</v>
      </c>
      <c r="AG126" s="1" t="s">
        <v>1320</v>
      </c>
      <c r="AH126" s="1" t="s">
        <v>1067</v>
      </c>
      <c r="AI126" s="1" t="s">
        <v>2044</v>
      </c>
      <c r="AJ126" s="1" t="s">
        <v>2045</v>
      </c>
      <c r="AK126" s="1" t="s">
        <v>2046</v>
      </c>
      <c r="AL126" s="1" t="s">
        <v>1542</v>
      </c>
      <c r="AM126" s="1" t="s">
        <v>1453</v>
      </c>
      <c r="AN126" s="1" t="s">
        <v>1046</v>
      </c>
      <c r="AO126" s="1" t="s">
        <v>1047</v>
      </c>
      <c r="AP126" s="1" t="s">
        <v>1048</v>
      </c>
      <c r="AQ126" s="1" t="s">
        <v>1049</v>
      </c>
      <c r="AR126" s="1" t="s">
        <v>1048</v>
      </c>
      <c r="AS126" s="1" t="s">
        <v>1050</v>
      </c>
      <c r="AT126" s="1" t="s">
        <v>1051</v>
      </c>
      <c r="AU126" s="1" t="s">
        <v>1052</v>
      </c>
      <c r="BJ126" s="1" t="s">
        <v>2047</v>
      </c>
    </row>
    <row r="127" spans="1:62" x14ac:dyDescent="0.25">
      <c r="A127" s="1" t="s">
        <v>1321</v>
      </c>
      <c r="B127" s="1" t="s">
        <v>2048</v>
      </c>
      <c r="C127" s="1" t="s">
        <v>1474</v>
      </c>
      <c r="D127" s="1" t="s">
        <v>1437</v>
      </c>
      <c r="E127" s="1" t="s">
        <v>1475</v>
      </c>
      <c r="F127" s="1" t="s">
        <v>1506</v>
      </c>
      <c r="G127" s="1" t="s">
        <v>1315</v>
      </c>
      <c r="H127" s="1" t="s">
        <v>1316</v>
      </c>
      <c r="I127" s="1" t="s">
        <v>1317</v>
      </c>
      <c r="J127" s="1" t="s">
        <v>1241</v>
      </c>
      <c r="K127" s="1" t="s">
        <v>2028</v>
      </c>
      <c r="L127" s="1" t="s">
        <v>1608</v>
      </c>
      <c r="M127" s="1" t="s">
        <v>1477</v>
      </c>
      <c r="N127" s="1" t="s">
        <v>1041</v>
      </c>
      <c r="O127" s="1" t="s">
        <v>1995</v>
      </c>
      <c r="P127" s="1" t="s">
        <v>2049</v>
      </c>
      <c r="Q127" s="1" t="s">
        <v>1042</v>
      </c>
      <c r="R127" s="1" t="s">
        <v>1444</v>
      </c>
      <c r="S127" s="1" t="s">
        <v>1444</v>
      </c>
      <c r="T127" s="1" t="s">
        <v>1043</v>
      </c>
      <c r="U127" s="1" t="s">
        <v>2050</v>
      </c>
      <c r="W127" s="1" t="s">
        <v>2051</v>
      </c>
      <c r="AC127" s="1" t="s">
        <v>1756</v>
      </c>
      <c r="AD127" s="1" t="s">
        <v>2052</v>
      </c>
      <c r="AG127" s="1" t="s">
        <v>1322</v>
      </c>
      <c r="AH127" s="1" t="s">
        <v>1067</v>
      </c>
      <c r="AI127" s="1" t="s">
        <v>1999</v>
      </c>
      <c r="AJ127" s="1" t="s">
        <v>2053</v>
      </c>
      <c r="AK127" s="1" t="s">
        <v>2054</v>
      </c>
      <c r="AL127" s="1" t="s">
        <v>1761</v>
      </c>
      <c r="AM127" s="1" t="s">
        <v>1453</v>
      </c>
      <c r="AN127" s="1" t="s">
        <v>1046</v>
      </c>
      <c r="AO127" s="1" t="s">
        <v>1047</v>
      </c>
      <c r="AP127" s="1" t="s">
        <v>1048</v>
      </c>
      <c r="AQ127" s="1" t="s">
        <v>1049</v>
      </c>
      <c r="AR127" s="1" t="s">
        <v>1048</v>
      </c>
      <c r="AS127" s="1" t="s">
        <v>1050</v>
      </c>
      <c r="AT127" s="1" t="s">
        <v>1051</v>
      </c>
      <c r="AU127" s="1" t="s">
        <v>1052</v>
      </c>
      <c r="BJ127" s="1" t="s">
        <v>2055</v>
      </c>
    </row>
    <row r="128" spans="1:62" x14ac:dyDescent="0.25">
      <c r="A128" s="1" t="s">
        <v>1323</v>
      </c>
      <c r="B128" s="1" t="s">
        <v>2056</v>
      </c>
      <c r="C128" s="1" t="s">
        <v>1503</v>
      </c>
      <c r="D128" s="1" t="s">
        <v>1437</v>
      </c>
      <c r="E128" s="1" t="s">
        <v>1692</v>
      </c>
      <c r="F128" s="1" t="s">
        <v>1506</v>
      </c>
      <c r="G128" s="1" t="s">
        <v>1315</v>
      </c>
      <c r="H128" s="1" t="s">
        <v>1316</v>
      </c>
      <c r="I128" s="1" t="s">
        <v>1317</v>
      </c>
      <c r="J128" s="1" t="s">
        <v>1241</v>
      </c>
      <c r="K128" s="1" t="s">
        <v>2028</v>
      </c>
      <c r="L128" s="1" t="s">
        <v>1608</v>
      </c>
      <c r="M128" s="1" t="s">
        <v>1477</v>
      </c>
      <c r="N128" s="1" t="s">
        <v>1041</v>
      </c>
      <c r="O128" s="1" t="s">
        <v>2057</v>
      </c>
      <c r="P128" s="1" t="s">
        <v>1646</v>
      </c>
      <c r="Q128" s="1" t="s">
        <v>1042</v>
      </c>
      <c r="R128" s="1" t="s">
        <v>1444</v>
      </c>
      <c r="S128" s="1" t="s">
        <v>1444</v>
      </c>
      <c r="T128" s="1" t="s">
        <v>1043</v>
      </c>
      <c r="U128" s="1" t="s">
        <v>2058</v>
      </c>
      <c r="W128" s="1" t="s">
        <v>2059</v>
      </c>
      <c r="AC128" s="1" t="s">
        <v>1579</v>
      </c>
      <c r="AD128" s="1" t="s">
        <v>2060</v>
      </c>
      <c r="AG128" s="1" t="s">
        <v>1324</v>
      </c>
      <c r="AH128" s="1" t="s">
        <v>1081</v>
      </c>
      <c r="AI128" s="1" t="s">
        <v>2061</v>
      </c>
      <c r="AJ128" s="1" t="s">
        <v>1651</v>
      </c>
      <c r="AK128" s="1" t="s">
        <v>2062</v>
      </c>
      <c r="AL128" s="1" t="s">
        <v>1584</v>
      </c>
      <c r="AM128" s="1" t="s">
        <v>1453</v>
      </c>
      <c r="AN128" s="1" t="s">
        <v>1046</v>
      </c>
      <c r="AO128" s="1" t="s">
        <v>1047</v>
      </c>
      <c r="AP128" s="1" t="s">
        <v>1048</v>
      </c>
      <c r="AQ128" s="1" t="s">
        <v>1049</v>
      </c>
      <c r="AR128" s="1" t="s">
        <v>1048</v>
      </c>
      <c r="AS128" s="1" t="s">
        <v>1050</v>
      </c>
      <c r="AT128" s="1" t="s">
        <v>1051</v>
      </c>
      <c r="AU128" s="1" t="s">
        <v>1052</v>
      </c>
      <c r="BJ128" s="1" t="s">
        <v>2063</v>
      </c>
    </row>
    <row r="129" spans="1:62" x14ac:dyDescent="0.25">
      <c r="A129" s="1" t="s">
        <v>3397</v>
      </c>
      <c r="B129" s="1" t="s">
        <v>2677</v>
      </c>
      <c r="C129" s="1" t="s">
        <v>2486</v>
      </c>
      <c r="D129" s="1" t="s">
        <v>2605</v>
      </c>
      <c r="E129" s="1" t="s">
        <v>2412</v>
      </c>
      <c r="F129" s="1" t="s">
        <v>1439</v>
      </c>
      <c r="G129" s="1" t="s">
        <v>3398</v>
      </c>
      <c r="H129" s="1" t="s">
        <v>3399</v>
      </c>
      <c r="I129" s="1" t="s">
        <v>2599</v>
      </c>
      <c r="J129" s="1" t="s">
        <v>1184</v>
      </c>
      <c r="K129" s="1" t="s">
        <v>2970</v>
      </c>
      <c r="L129" s="1" t="s">
        <v>1608</v>
      </c>
      <c r="M129" s="1" t="s">
        <v>1454</v>
      </c>
      <c r="N129" s="1" t="s">
        <v>1041</v>
      </c>
      <c r="O129" s="1" t="s">
        <v>3080</v>
      </c>
      <c r="P129" s="1" t="s">
        <v>2587</v>
      </c>
      <c r="Q129" s="1" t="s">
        <v>1042</v>
      </c>
      <c r="R129" s="1" t="s">
        <v>1444</v>
      </c>
      <c r="S129" s="1" t="s">
        <v>1444</v>
      </c>
      <c r="T129" s="1" t="s">
        <v>1043</v>
      </c>
      <c r="U129" s="1" t="s">
        <v>3685</v>
      </c>
      <c r="W129" s="1" t="s">
        <v>2799</v>
      </c>
      <c r="AC129" s="1" t="s">
        <v>2206</v>
      </c>
      <c r="AD129" s="1" t="s">
        <v>3686</v>
      </c>
      <c r="AG129" s="1" t="s">
        <v>3400</v>
      </c>
      <c r="AH129" s="1" t="s">
        <v>3084</v>
      </c>
      <c r="AI129" s="1" t="s">
        <v>3687</v>
      </c>
      <c r="AJ129" s="1" t="s">
        <v>3688</v>
      </c>
      <c r="AK129" s="1" t="s">
        <v>3689</v>
      </c>
      <c r="AL129" s="1" t="s">
        <v>2211</v>
      </c>
      <c r="AM129" s="1" t="s">
        <v>1453</v>
      </c>
      <c r="AN129" s="1" t="s">
        <v>1046</v>
      </c>
      <c r="AO129" s="1" t="s">
        <v>1047</v>
      </c>
      <c r="AP129" s="1" t="s">
        <v>3087</v>
      </c>
      <c r="AQ129" s="1" t="s">
        <v>1049</v>
      </c>
      <c r="AR129" s="1" t="s">
        <v>1048</v>
      </c>
      <c r="AS129" s="1" t="s">
        <v>1050</v>
      </c>
      <c r="AT129" s="1" t="s">
        <v>1051</v>
      </c>
      <c r="AU129" s="1" t="s">
        <v>1052</v>
      </c>
      <c r="BJ129" s="1" t="s">
        <v>3088</v>
      </c>
    </row>
    <row r="130" spans="1:62" x14ac:dyDescent="0.25">
      <c r="A130" s="1" t="s">
        <v>1325</v>
      </c>
      <c r="B130" s="1" t="s">
        <v>2064</v>
      </c>
      <c r="C130" s="1" t="s">
        <v>1474</v>
      </c>
      <c r="D130" s="1" t="s">
        <v>1437</v>
      </c>
      <c r="E130" s="1" t="s">
        <v>1475</v>
      </c>
      <c r="F130" s="1" t="s">
        <v>1506</v>
      </c>
      <c r="G130" s="1" t="s">
        <v>1326</v>
      </c>
      <c r="H130" s="1" t="s">
        <v>1327</v>
      </c>
      <c r="I130" s="1" t="s">
        <v>1328</v>
      </c>
      <c r="J130" s="1" t="s">
        <v>1329</v>
      </c>
      <c r="K130" s="1" t="s">
        <v>2065</v>
      </c>
      <c r="L130" s="1" t="s">
        <v>1506</v>
      </c>
      <c r="M130" s="1" t="s">
        <v>2014</v>
      </c>
      <c r="N130" s="1" t="s">
        <v>1041</v>
      </c>
      <c r="O130" s="1" t="s">
        <v>2066</v>
      </c>
      <c r="P130" s="1" t="s">
        <v>2067</v>
      </c>
      <c r="Q130" s="1" t="s">
        <v>1042</v>
      </c>
      <c r="R130" s="1" t="s">
        <v>1444</v>
      </c>
      <c r="S130" s="1" t="s">
        <v>1444</v>
      </c>
      <c r="T130" s="1" t="s">
        <v>1043</v>
      </c>
      <c r="U130" s="1" t="s">
        <v>2068</v>
      </c>
      <c r="W130" s="1" t="s">
        <v>2069</v>
      </c>
      <c r="AC130" s="1" t="s">
        <v>1847</v>
      </c>
      <c r="AD130" s="1" t="s">
        <v>2070</v>
      </c>
      <c r="AG130" s="1" t="s">
        <v>1330</v>
      </c>
      <c r="AH130" s="1" t="s">
        <v>1067</v>
      </c>
      <c r="AI130" s="1" t="s">
        <v>2071</v>
      </c>
      <c r="AJ130" s="1" t="s">
        <v>2072</v>
      </c>
      <c r="AK130" s="1" t="s">
        <v>2073</v>
      </c>
      <c r="AL130" s="1" t="s">
        <v>1852</v>
      </c>
      <c r="AM130" s="1" t="s">
        <v>1453</v>
      </c>
      <c r="AN130" s="1" t="s">
        <v>1046</v>
      </c>
      <c r="AO130" s="1" t="s">
        <v>1047</v>
      </c>
      <c r="AP130" s="1" t="s">
        <v>1048</v>
      </c>
      <c r="AQ130" s="1" t="s">
        <v>1049</v>
      </c>
      <c r="AR130" s="1" t="s">
        <v>1048</v>
      </c>
      <c r="AS130" s="1" t="s">
        <v>1050</v>
      </c>
      <c r="AT130" s="1" t="s">
        <v>1051</v>
      </c>
      <c r="AU130" s="1" t="s">
        <v>1052</v>
      </c>
      <c r="BJ130" s="1" t="s">
        <v>2074</v>
      </c>
    </row>
    <row r="131" spans="1:62" x14ac:dyDescent="0.25">
      <c r="A131" s="1" t="s">
        <v>1331</v>
      </c>
      <c r="B131" s="1" t="s">
        <v>2075</v>
      </c>
      <c r="C131" s="1" t="s">
        <v>1503</v>
      </c>
      <c r="D131" s="1" t="s">
        <v>1457</v>
      </c>
      <c r="E131" s="1" t="s">
        <v>2027</v>
      </c>
      <c r="F131" s="1" t="s">
        <v>1506</v>
      </c>
      <c r="G131" s="1" t="s">
        <v>1326</v>
      </c>
      <c r="H131" s="1" t="s">
        <v>1332</v>
      </c>
      <c r="I131" s="1" t="s">
        <v>1328</v>
      </c>
      <c r="J131" s="1" t="s">
        <v>1329</v>
      </c>
      <c r="K131" s="1" t="s">
        <v>2076</v>
      </c>
      <c r="L131" s="1" t="s">
        <v>1506</v>
      </c>
      <c r="M131" s="1" t="s">
        <v>2014</v>
      </c>
      <c r="N131" s="1" t="s">
        <v>1041</v>
      </c>
      <c r="O131" s="1" t="s">
        <v>2077</v>
      </c>
      <c r="P131" s="1" t="s">
        <v>2078</v>
      </c>
      <c r="Q131" s="1" t="s">
        <v>1042</v>
      </c>
      <c r="R131" s="1" t="s">
        <v>1444</v>
      </c>
      <c r="S131" s="1" t="s">
        <v>1444</v>
      </c>
      <c r="T131" s="1" t="s">
        <v>1043</v>
      </c>
      <c r="U131" s="1" t="s">
        <v>2079</v>
      </c>
      <c r="W131" s="1" t="s">
        <v>2080</v>
      </c>
      <c r="AC131" s="1" t="s">
        <v>1745</v>
      </c>
      <c r="AD131" s="1" t="s">
        <v>2081</v>
      </c>
      <c r="AG131" s="1" t="s">
        <v>1333</v>
      </c>
      <c r="AH131" s="1" t="s">
        <v>1081</v>
      </c>
      <c r="AI131" s="1" t="s">
        <v>2082</v>
      </c>
      <c r="AJ131" s="1" t="s">
        <v>2083</v>
      </c>
      <c r="AK131" s="1" t="s">
        <v>2084</v>
      </c>
      <c r="AL131" s="1" t="s">
        <v>1750</v>
      </c>
      <c r="AM131" s="1" t="s">
        <v>1453</v>
      </c>
      <c r="AN131" s="1" t="s">
        <v>1046</v>
      </c>
      <c r="AO131" s="1" t="s">
        <v>1047</v>
      </c>
      <c r="AP131" s="1" t="s">
        <v>1048</v>
      </c>
      <c r="AQ131" s="1" t="s">
        <v>1049</v>
      </c>
      <c r="AR131" s="1" t="s">
        <v>1048</v>
      </c>
      <c r="AS131" s="1" t="s">
        <v>1050</v>
      </c>
      <c r="AT131" s="1" t="s">
        <v>1051</v>
      </c>
      <c r="AU131" s="1" t="s">
        <v>1052</v>
      </c>
      <c r="BJ131" s="1" t="s">
        <v>2085</v>
      </c>
    </row>
    <row r="132" spans="1:62" x14ac:dyDescent="0.25">
      <c r="A132" s="1" t="s">
        <v>3401</v>
      </c>
      <c r="B132" s="1" t="s">
        <v>2972</v>
      </c>
      <c r="C132" s="1" t="s">
        <v>2718</v>
      </c>
      <c r="D132" s="1" t="s">
        <v>2462</v>
      </c>
      <c r="F132" s="1" t="s">
        <v>1506</v>
      </c>
      <c r="G132" s="1" t="s">
        <v>3402</v>
      </c>
      <c r="H132" s="1" t="s">
        <v>3403</v>
      </c>
      <c r="I132" s="1" t="s">
        <v>2501</v>
      </c>
      <c r="J132" s="1" t="s">
        <v>1173</v>
      </c>
      <c r="K132" s="1" t="s">
        <v>2810</v>
      </c>
      <c r="L132" s="1" t="s">
        <v>1439</v>
      </c>
      <c r="M132" s="1" t="s">
        <v>1853</v>
      </c>
      <c r="N132" s="1" t="s">
        <v>1041</v>
      </c>
      <c r="O132" s="1" t="s">
        <v>2606</v>
      </c>
      <c r="P132" s="1" t="s">
        <v>2652</v>
      </c>
      <c r="Q132" s="1" t="s">
        <v>1042</v>
      </c>
      <c r="R132" s="1" t="s">
        <v>1444</v>
      </c>
      <c r="S132" s="1" t="s">
        <v>1444</v>
      </c>
      <c r="T132" s="1" t="s">
        <v>1043</v>
      </c>
      <c r="U132" s="1" t="s">
        <v>3690</v>
      </c>
      <c r="W132" s="1" t="s">
        <v>2937</v>
      </c>
      <c r="AC132" s="1" t="s">
        <v>2385</v>
      </c>
      <c r="AD132" s="1" t="s">
        <v>3691</v>
      </c>
      <c r="AG132" s="1" t="s">
        <v>3404</v>
      </c>
      <c r="AH132" s="1" t="s">
        <v>3094</v>
      </c>
      <c r="AI132" s="1" t="s">
        <v>3692</v>
      </c>
      <c r="AJ132" s="1" t="s">
        <v>3693</v>
      </c>
      <c r="AK132" s="1" t="s">
        <v>3694</v>
      </c>
      <c r="AL132" s="1" t="s">
        <v>3153</v>
      </c>
      <c r="AM132" s="1" t="s">
        <v>1453</v>
      </c>
      <c r="AN132" s="1" t="s">
        <v>1046</v>
      </c>
      <c r="AO132" s="1" t="s">
        <v>1047</v>
      </c>
      <c r="AP132" s="1" t="s">
        <v>3097</v>
      </c>
      <c r="AQ132" s="1" t="s">
        <v>1049</v>
      </c>
      <c r="AR132" s="1" t="s">
        <v>1048</v>
      </c>
      <c r="AS132" s="1" t="s">
        <v>1050</v>
      </c>
      <c r="AT132" s="1" t="s">
        <v>1051</v>
      </c>
      <c r="AU132" s="1" t="s">
        <v>1052</v>
      </c>
      <c r="BJ132" s="1" t="s">
        <v>3088</v>
      </c>
    </row>
    <row r="133" spans="1:62" x14ac:dyDescent="0.25">
      <c r="A133" s="1" t="s">
        <v>1334</v>
      </c>
      <c r="B133" s="1" t="s">
        <v>2086</v>
      </c>
      <c r="C133" s="1" t="s">
        <v>1474</v>
      </c>
      <c r="D133" s="1" t="s">
        <v>2087</v>
      </c>
      <c r="E133" s="1" t="s">
        <v>1475</v>
      </c>
      <c r="F133" s="1" t="s">
        <v>1439</v>
      </c>
      <c r="G133" s="1" t="s">
        <v>1335</v>
      </c>
      <c r="H133" s="1" t="s">
        <v>1336</v>
      </c>
      <c r="I133" s="1" t="s">
        <v>1143</v>
      </c>
      <c r="J133" s="1" t="s">
        <v>1144</v>
      </c>
      <c r="K133" s="1" t="s">
        <v>2088</v>
      </c>
      <c r="L133" s="1" t="s">
        <v>1506</v>
      </c>
      <c r="M133" s="1" t="s">
        <v>1656</v>
      </c>
      <c r="N133" s="1" t="s">
        <v>1041</v>
      </c>
      <c r="O133" s="1" t="s">
        <v>2089</v>
      </c>
      <c r="P133" s="1" t="s">
        <v>2090</v>
      </c>
      <c r="Q133" s="1" t="s">
        <v>1042</v>
      </c>
      <c r="R133" s="1" t="s">
        <v>1444</v>
      </c>
      <c r="S133" s="1" t="s">
        <v>1444</v>
      </c>
      <c r="T133" s="1" t="s">
        <v>1043</v>
      </c>
      <c r="U133" s="1" t="s">
        <v>2091</v>
      </c>
      <c r="W133" s="1" t="s">
        <v>2092</v>
      </c>
      <c r="AC133" s="1" t="s">
        <v>2093</v>
      </c>
      <c r="AD133" s="1" t="s">
        <v>2094</v>
      </c>
      <c r="AG133" s="1" t="s">
        <v>1337</v>
      </c>
      <c r="AH133" s="1" t="s">
        <v>1067</v>
      </c>
      <c r="AI133" s="1" t="s">
        <v>2095</v>
      </c>
      <c r="AJ133" s="1" t="s">
        <v>2096</v>
      </c>
      <c r="AK133" s="1" t="s">
        <v>2097</v>
      </c>
      <c r="AL133" s="1" t="s">
        <v>2098</v>
      </c>
      <c r="AM133" s="1" t="s">
        <v>1453</v>
      </c>
      <c r="AN133" s="1" t="s">
        <v>1046</v>
      </c>
      <c r="AO133" s="1" t="s">
        <v>1047</v>
      </c>
      <c r="AP133" s="1" t="s">
        <v>1048</v>
      </c>
      <c r="AQ133" s="1" t="s">
        <v>1049</v>
      </c>
      <c r="AR133" s="1" t="s">
        <v>1048</v>
      </c>
      <c r="AS133" s="1" t="s">
        <v>1050</v>
      </c>
      <c r="AT133" s="1" t="s">
        <v>1051</v>
      </c>
      <c r="AU133" s="1" t="s">
        <v>1052</v>
      </c>
      <c r="BJ133" s="1" t="s">
        <v>2099</v>
      </c>
    </row>
    <row r="134" spans="1:62" x14ac:dyDescent="0.25">
      <c r="A134" s="1" t="s">
        <v>3405</v>
      </c>
      <c r="B134" s="1" t="s">
        <v>2370</v>
      </c>
      <c r="C134" s="1" t="s">
        <v>2486</v>
      </c>
      <c r="D134" s="1" t="s">
        <v>2621</v>
      </c>
      <c r="E134" s="1" t="s">
        <v>2375</v>
      </c>
      <c r="F134" s="1" t="s">
        <v>1439</v>
      </c>
      <c r="G134" s="1" t="s">
        <v>3406</v>
      </c>
      <c r="H134" s="1" t="s">
        <v>3407</v>
      </c>
      <c r="I134" s="1" t="s">
        <v>2524</v>
      </c>
      <c r="J134" s="1" t="s">
        <v>1377</v>
      </c>
      <c r="K134" s="1" t="s">
        <v>2914</v>
      </c>
      <c r="L134" s="1" t="s">
        <v>1040</v>
      </c>
      <c r="M134" s="1" t="s">
        <v>1588</v>
      </c>
      <c r="N134" s="1" t="s">
        <v>1041</v>
      </c>
      <c r="O134" s="1" t="s">
        <v>3019</v>
      </c>
      <c r="P134" s="1" t="s">
        <v>2104</v>
      </c>
      <c r="Q134" s="1" t="s">
        <v>1042</v>
      </c>
      <c r="R134" s="1" t="s">
        <v>1444</v>
      </c>
      <c r="S134" s="1" t="s">
        <v>1444</v>
      </c>
      <c r="T134" s="1" t="s">
        <v>1043</v>
      </c>
      <c r="U134" s="1" t="s">
        <v>3695</v>
      </c>
      <c r="W134" s="1" t="s">
        <v>2684</v>
      </c>
      <c r="AC134" s="1" t="s">
        <v>1847</v>
      </c>
      <c r="AD134" s="1" t="s">
        <v>3696</v>
      </c>
      <c r="AG134" s="1" t="s">
        <v>3408</v>
      </c>
      <c r="AH134" s="1" t="s">
        <v>3084</v>
      </c>
      <c r="AI134" s="1" t="s">
        <v>3697</v>
      </c>
      <c r="AJ134" s="1" t="s">
        <v>2109</v>
      </c>
      <c r="AK134" s="1" t="s">
        <v>3276</v>
      </c>
      <c r="AL134" s="1" t="s">
        <v>1852</v>
      </c>
      <c r="AM134" s="1" t="s">
        <v>1453</v>
      </c>
      <c r="AN134" s="1" t="s">
        <v>1046</v>
      </c>
      <c r="AO134" s="1" t="s">
        <v>1047</v>
      </c>
      <c r="AP134" s="1" t="s">
        <v>3087</v>
      </c>
      <c r="AQ134" s="1" t="s">
        <v>1049</v>
      </c>
      <c r="AR134" s="1" t="s">
        <v>1048</v>
      </c>
      <c r="AS134" s="1" t="s">
        <v>1050</v>
      </c>
      <c r="AT134" s="1" t="s">
        <v>1051</v>
      </c>
      <c r="AU134" s="1" t="s">
        <v>1052</v>
      </c>
      <c r="BJ134" s="1" t="s">
        <v>3088</v>
      </c>
    </row>
    <row r="135" spans="1:62" x14ac:dyDescent="0.25">
      <c r="A135" s="1" t="s">
        <v>3409</v>
      </c>
      <c r="B135" s="1" t="s">
        <v>2387</v>
      </c>
      <c r="C135" s="1" t="s">
        <v>2718</v>
      </c>
      <c r="D135" s="1" t="s">
        <v>3572</v>
      </c>
      <c r="F135" s="1" t="s">
        <v>1439</v>
      </c>
      <c r="G135" s="1" t="s">
        <v>2944</v>
      </c>
      <c r="H135" s="1" t="s">
        <v>3410</v>
      </c>
      <c r="I135" s="1" t="s">
        <v>2696</v>
      </c>
      <c r="J135" s="1" t="s">
        <v>1184</v>
      </c>
      <c r="K135" s="1" t="s">
        <v>3698</v>
      </c>
      <c r="L135" s="1" t="s">
        <v>1608</v>
      </c>
      <c r="M135" s="1" t="s">
        <v>1717</v>
      </c>
      <c r="N135" s="1" t="s">
        <v>1041</v>
      </c>
      <c r="O135" s="1" t="s">
        <v>2549</v>
      </c>
      <c r="P135" s="1" t="s">
        <v>2741</v>
      </c>
      <c r="Q135" s="1" t="s">
        <v>1042</v>
      </c>
      <c r="R135" s="1" t="s">
        <v>1444</v>
      </c>
      <c r="S135" s="1" t="s">
        <v>1444</v>
      </c>
      <c r="T135" s="1" t="s">
        <v>1043</v>
      </c>
      <c r="U135" s="1" t="s">
        <v>3699</v>
      </c>
      <c r="W135" s="1" t="s">
        <v>2600</v>
      </c>
      <c r="AC135" s="1" t="s">
        <v>2229</v>
      </c>
      <c r="AD135" s="1" t="s">
        <v>3700</v>
      </c>
      <c r="AG135" s="1" t="s">
        <v>3411</v>
      </c>
      <c r="AH135" s="1" t="s">
        <v>3094</v>
      </c>
      <c r="AI135" s="1" t="s">
        <v>3701</v>
      </c>
      <c r="AJ135" s="1" t="s">
        <v>3702</v>
      </c>
      <c r="AK135" s="1" t="s">
        <v>3703</v>
      </c>
      <c r="AL135" s="1" t="s">
        <v>2233</v>
      </c>
      <c r="AM135" s="1" t="s">
        <v>1453</v>
      </c>
      <c r="AN135" s="1" t="s">
        <v>1046</v>
      </c>
      <c r="AO135" s="1" t="s">
        <v>1047</v>
      </c>
      <c r="AP135" s="1" t="s">
        <v>3097</v>
      </c>
      <c r="AQ135" s="1" t="s">
        <v>1049</v>
      </c>
      <c r="AR135" s="1" t="s">
        <v>1048</v>
      </c>
      <c r="AS135" s="1" t="s">
        <v>1050</v>
      </c>
      <c r="AT135" s="1" t="s">
        <v>1051</v>
      </c>
      <c r="AU135" s="1" t="s">
        <v>1052</v>
      </c>
      <c r="BJ135" s="1" t="s">
        <v>3088</v>
      </c>
    </row>
    <row r="136" spans="1:62" x14ac:dyDescent="0.25">
      <c r="A136" s="1" t="s">
        <v>1338</v>
      </c>
      <c r="B136" s="1" t="s">
        <v>2100</v>
      </c>
      <c r="C136" s="1" t="s">
        <v>2101</v>
      </c>
      <c r="D136" s="1" t="s">
        <v>1437</v>
      </c>
      <c r="E136" s="1" t="s">
        <v>1517</v>
      </c>
      <c r="F136" s="1" t="s">
        <v>1439</v>
      </c>
      <c r="G136" s="1" t="s">
        <v>1339</v>
      </c>
      <c r="H136" s="1" t="s">
        <v>1340</v>
      </c>
      <c r="I136" s="1" t="s">
        <v>1107</v>
      </c>
      <c r="J136" s="1" t="s">
        <v>1039</v>
      </c>
      <c r="K136" s="1" t="s">
        <v>2102</v>
      </c>
      <c r="L136" s="1" t="s">
        <v>1040</v>
      </c>
      <c r="M136" s="1" t="s">
        <v>1574</v>
      </c>
      <c r="N136" s="1" t="s">
        <v>1041</v>
      </c>
      <c r="O136" s="1" t="s">
        <v>2103</v>
      </c>
      <c r="P136" s="1" t="s">
        <v>2104</v>
      </c>
      <c r="Q136" s="1" t="s">
        <v>1458</v>
      </c>
      <c r="R136" s="1" t="s">
        <v>1444</v>
      </c>
      <c r="S136" s="1" t="s">
        <v>1444</v>
      </c>
      <c r="T136" s="1" t="s">
        <v>1043</v>
      </c>
      <c r="U136" s="1" t="s">
        <v>2105</v>
      </c>
      <c r="W136" s="1" t="s">
        <v>2106</v>
      </c>
      <c r="AC136" s="1" t="s">
        <v>1847</v>
      </c>
      <c r="AD136" s="1" t="s">
        <v>2107</v>
      </c>
      <c r="AG136" s="1" t="s">
        <v>1341</v>
      </c>
      <c r="AH136" s="1" t="s">
        <v>1342</v>
      </c>
      <c r="AI136" s="1" t="s">
        <v>2108</v>
      </c>
      <c r="AJ136" s="1" t="s">
        <v>2109</v>
      </c>
      <c r="AK136" s="1" t="s">
        <v>2110</v>
      </c>
      <c r="AL136" s="1" t="s">
        <v>1852</v>
      </c>
      <c r="AM136" s="1" t="s">
        <v>1453</v>
      </c>
      <c r="AN136" s="1" t="s">
        <v>1046</v>
      </c>
      <c r="AO136" s="1" t="s">
        <v>1047</v>
      </c>
      <c r="AP136" s="1" t="s">
        <v>1048</v>
      </c>
      <c r="AQ136" s="1" t="s">
        <v>1049</v>
      </c>
      <c r="AR136" s="1" t="s">
        <v>1048</v>
      </c>
      <c r="AS136" s="1" t="s">
        <v>1050</v>
      </c>
      <c r="AT136" s="1" t="s">
        <v>1051</v>
      </c>
      <c r="AU136" s="1" t="s">
        <v>1052</v>
      </c>
      <c r="BJ136" s="1" t="s">
        <v>1994</v>
      </c>
    </row>
    <row r="137" spans="1:62" x14ac:dyDescent="0.25">
      <c r="A137" s="1" t="s">
        <v>3412</v>
      </c>
      <c r="B137" s="1" t="s">
        <v>2640</v>
      </c>
      <c r="C137" s="1" t="s">
        <v>2486</v>
      </c>
      <c r="D137" s="1" t="s">
        <v>2605</v>
      </c>
      <c r="E137" s="1" t="s">
        <v>2412</v>
      </c>
      <c r="F137" s="1" t="s">
        <v>1439</v>
      </c>
      <c r="G137" s="1" t="s">
        <v>3413</v>
      </c>
      <c r="H137" s="1" t="s">
        <v>3414</v>
      </c>
      <c r="I137" s="1" t="s">
        <v>2356</v>
      </c>
      <c r="J137" s="1" t="s">
        <v>2345</v>
      </c>
      <c r="K137" s="1" t="s">
        <v>3704</v>
      </c>
      <c r="L137" s="1" t="s">
        <v>1608</v>
      </c>
      <c r="M137" s="1" t="s">
        <v>1900</v>
      </c>
      <c r="N137" s="1" t="s">
        <v>1041</v>
      </c>
      <c r="O137" s="1" t="s">
        <v>2568</v>
      </c>
      <c r="P137" s="1" t="s">
        <v>2384</v>
      </c>
      <c r="Q137" s="1" t="s">
        <v>1042</v>
      </c>
      <c r="R137" s="1" t="s">
        <v>1444</v>
      </c>
      <c r="S137" s="1" t="s">
        <v>1444</v>
      </c>
      <c r="T137" s="1" t="s">
        <v>1043</v>
      </c>
      <c r="U137" s="1" t="s">
        <v>3705</v>
      </c>
      <c r="W137" s="1" t="s">
        <v>2822</v>
      </c>
      <c r="AC137" s="1" t="s">
        <v>2385</v>
      </c>
      <c r="AD137" s="1" t="s">
        <v>3706</v>
      </c>
      <c r="AG137" s="1" t="s">
        <v>3415</v>
      </c>
      <c r="AH137" s="1" t="s">
        <v>3084</v>
      </c>
      <c r="AI137" s="1" t="s">
        <v>3707</v>
      </c>
      <c r="AJ137" s="1" t="s">
        <v>3290</v>
      </c>
      <c r="AK137" s="1" t="s">
        <v>3708</v>
      </c>
      <c r="AL137" s="1" t="s">
        <v>3153</v>
      </c>
      <c r="AM137" s="1" t="s">
        <v>1453</v>
      </c>
      <c r="AN137" s="1" t="s">
        <v>1046</v>
      </c>
      <c r="AO137" s="1" t="s">
        <v>1047</v>
      </c>
      <c r="AP137" s="1" t="s">
        <v>3087</v>
      </c>
      <c r="AQ137" s="1" t="s">
        <v>1049</v>
      </c>
      <c r="AR137" s="1" t="s">
        <v>1048</v>
      </c>
      <c r="AS137" s="1" t="s">
        <v>1050</v>
      </c>
      <c r="AT137" s="1" t="s">
        <v>1051</v>
      </c>
      <c r="AU137" s="1" t="s">
        <v>1052</v>
      </c>
      <c r="BJ137" s="1" t="s">
        <v>3088</v>
      </c>
    </row>
    <row r="138" spans="1:62" x14ac:dyDescent="0.25">
      <c r="A138" s="1" t="s">
        <v>3416</v>
      </c>
      <c r="B138" s="1" t="s">
        <v>1558</v>
      </c>
      <c r="C138" s="1" t="s">
        <v>2486</v>
      </c>
      <c r="D138" s="1" t="s">
        <v>2942</v>
      </c>
      <c r="E138" s="1" t="s">
        <v>2440</v>
      </c>
      <c r="F138" s="1" t="s">
        <v>1439</v>
      </c>
      <c r="G138" s="1" t="s">
        <v>3417</v>
      </c>
      <c r="H138" s="1" t="s">
        <v>2976</v>
      </c>
      <c r="I138" s="1" t="s">
        <v>1120</v>
      </c>
      <c r="J138" s="1" t="s">
        <v>1121</v>
      </c>
      <c r="K138" s="1" t="s">
        <v>2977</v>
      </c>
      <c r="L138" s="1" t="s">
        <v>1610</v>
      </c>
      <c r="M138" s="1" t="s">
        <v>1562</v>
      </c>
      <c r="N138" s="1" t="s">
        <v>1041</v>
      </c>
      <c r="O138" s="1" t="s">
        <v>2557</v>
      </c>
      <c r="P138" s="1" t="s">
        <v>2557</v>
      </c>
      <c r="Q138" s="1" t="s">
        <v>1042</v>
      </c>
      <c r="R138" s="1" t="s">
        <v>1444</v>
      </c>
      <c r="S138" s="1" t="s">
        <v>1444</v>
      </c>
      <c r="T138" s="1" t="s">
        <v>1463</v>
      </c>
      <c r="U138" s="1" t="s">
        <v>3709</v>
      </c>
      <c r="W138" s="1" t="s">
        <v>2763</v>
      </c>
      <c r="AC138" s="1" t="s">
        <v>2349</v>
      </c>
      <c r="AD138" s="1" t="s">
        <v>3710</v>
      </c>
      <c r="AG138" s="1" t="s">
        <v>3418</v>
      </c>
      <c r="AH138" s="1" t="s">
        <v>3084</v>
      </c>
      <c r="AI138" s="1" t="s">
        <v>3711</v>
      </c>
      <c r="AJ138" s="1" t="s">
        <v>3711</v>
      </c>
      <c r="AK138" s="1" t="s">
        <v>3139</v>
      </c>
      <c r="AL138" s="1" t="s">
        <v>3301</v>
      </c>
      <c r="AM138" s="1" t="s">
        <v>1453</v>
      </c>
      <c r="AN138" s="1" t="s">
        <v>1046</v>
      </c>
      <c r="AO138" s="1" t="s">
        <v>1047</v>
      </c>
      <c r="AP138" s="1" t="s">
        <v>3087</v>
      </c>
      <c r="AQ138" s="1" t="s">
        <v>1049</v>
      </c>
      <c r="AR138" s="1" t="s">
        <v>1048</v>
      </c>
      <c r="AS138" s="1" t="s">
        <v>1050</v>
      </c>
      <c r="AT138" s="1" t="s">
        <v>1051</v>
      </c>
      <c r="AU138" s="1" t="s">
        <v>1052</v>
      </c>
      <c r="AY138" s="1" t="s">
        <v>3158</v>
      </c>
      <c r="AZ138" s="1" t="s">
        <v>1454</v>
      </c>
      <c r="BJ138" s="1" t="s">
        <v>3088</v>
      </c>
    </row>
    <row r="139" spans="1:62" x14ac:dyDescent="0.25">
      <c r="A139" s="1" t="s">
        <v>1343</v>
      </c>
      <c r="B139" s="1" t="s">
        <v>2111</v>
      </c>
      <c r="C139" s="1" t="s">
        <v>1474</v>
      </c>
      <c r="D139" s="1" t="s">
        <v>1437</v>
      </c>
      <c r="E139" s="1" t="s">
        <v>1475</v>
      </c>
      <c r="F139" s="1" t="s">
        <v>1439</v>
      </c>
      <c r="G139" s="1" t="s">
        <v>1344</v>
      </c>
      <c r="H139" s="1" t="s">
        <v>1345</v>
      </c>
      <c r="I139" s="1" t="s">
        <v>1346</v>
      </c>
      <c r="J139" s="1" t="s">
        <v>1285</v>
      </c>
      <c r="K139" s="1" t="s">
        <v>2112</v>
      </c>
      <c r="L139" s="1" t="s">
        <v>1608</v>
      </c>
      <c r="M139" s="1" t="s">
        <v>1667</v>
      </c>
      <c r="N139" s="1" t="s">
        <v>1041</v>
      </c>
      <c r="O139" s="1" t="s">
        <v>2113</v>
      </c>
      <c r="P139" s="1" t="s">
        <v>2114</v>
      </c>
      <c r="Q139" s="1" t="s">
        <v>1042</v>
      </c>
      <c r="R139" s="1" t="s">
        <v>1444</v>
      </c>
      <c r="S139" s="1" t="s">
        <v>1444</v>
      </c>
      <c r="T139" s="1" t="s">
        <v>1043</v>
      </c>
      <c r="U139" s="1" t="s">
        <v>2115</v>
      </c>
      <c r="W139" s="1" t="s">
        <v>2116</v>
      </c>
      <c r="AC139" s="1" t="s">
        <v>1524</v>
      </c>
      <c r="AD139" s="1" t="s">
        <v>2117</v>
      </c>
      <c r="AG139" s="1" t="s">
        <v>1347</v>
      </c>
      <c r="AH139" s="1" t="s">
        <v>1067</v>
      </c>
      <c r="AI139" s="1" t="s">
        <v>2118</v>
      </c>
      <c r="AJ139" s="1" t="s">
        <v>2119</v>
      </c>
      <c r="AK139" s="1" t="s">
        <v>2120</v>
      </c>
      <c r="AL139" s="1" t="s">
        <v>1529</v>
      </c>
      <c r="AM139" s="1" t="s">
        <v>1453</v>
      </c>
      <c r="AN139" s="1" t="s">
        <v>1046</v>
      </c>
      <c r="AO139" s="1" t="s">
        <v>1047</v>
      </c>
      <c r="AP139" s="1" t="s">
        <v>1048</v>
      </c>
      <c r="AQ139" s="1" t="s">
        <v>1049</v>
      </c>
      <c r="AR139" s="1" t="s">
        <v>1048</v>
      </c>
      <c r="AS139" s="1" t="s">
        <v>1050</v>
      </c>
      <c r="AT139" s="1" t="s">
        <v>1051</v>
      </c>
      <c r="AU139" s="1" t="s">
        <v>1052</v>
      </c>
      <c r="BJ139" s="1" t="s">
        <v>2121</v>
      </c>
    </row>
    <row r="140" spans="1:62" x14ac:dyDescent="0.25">
      <c r="A140" s="1" t="s">
        <v>1348</v>
      </c>
      <c r="B140" s="1" t="s">
        <v>2122</v>
      </c>
      <c r="C140" s="1" t="s">
        <v>1436</v>
      </c>
      <c r="D140" s="1" t="s">
        <v>1572</v>
      </c>
      <c r="E140" s="1" t="s">
        <v>2123</v>
      </c>
      <c r="F140" s="1" t="s">
        <v>1506</v>
      </c>
      <c r="G140" s="1" t="s">
        <v>1349</v>
      </c>
      <c r="H140" s="1" t="s">
        <v>1350</v>
      </c>
      <c r="I140" s="1" t="s">
        <v>1351</v>
      </c>
      <c r="J140" s="1" t="s">
        <v>1259</v>
      </c>
      <c r="K140" s="1" t="s">
        <v>2124</v>
      </c>
      <c r="L140" s="1" t="s">
        <v>1458</v>
      </c>
      <c r="M140" s="1" t="s">
        <v>1681</v>
      </c>
      <c r="N140" s="1" t="s">
        <v>1041</v>
      </c>
      <c r="O140" s="1" t="s">
        <v>2125</v>
      </c>
      <c r="P140" s="1" t="s">
        <v>2126</v>
      </c>
      <c r="Q140" s="1" t="s">
        <v>1042</v>
      </c>
      <c r="R140" s="1" t="s">
        <v>1444</v>
      </c>
      <c r="S140" s="1" t="s">
        <v>1444</v>
      </c>
      <c r="T140" s="1" t="s">
        <v>1043</v>
      </c>
      <c r="U140" s="1" t="s">
        <v>2127</v>
      </c>
      <c r="W140" s="1" t="s">
        <v>2128</v>
      </c>
      <c r="AC140" s="1" t="s">
        <v>2129</v>
      </c>
      <c r="AD140" s="1" t="s">
        <v>2130</v>
      </c>
      <c r="AG140" s="1" t="s">
        <v>1352</v>
      </c>
      <c r="AH140" s="1" t="s">
        <v>1045</v>
      </c>
      <c r="AI140" s="1" t="s">
        <v>2131</v>
      </c>
      <c r="AJ140" s="1" t="s">
        <v>2132</v>
      </c>
      <c r="AK140" s="1" t="s">
        <v>2133</v>
      </c>
      <c r="AL140" s="1" t="s">
        <v>2134</v>
      </c>
      <c r="AM140" s="1" t="s">
        <v>1453</v>
      </c>
      <c r="AN140" s="1" t="s">
        <v>1046</v>
      </c>
      <c r="AO140" s="1" t="s">
        <v>1047</v>
      </c>
      <c r="AP140" s="1" t="s">
        <v>1048</v>
      </c>
      <c r="AQ140" s="1" t="s">
        <v>1049</v>
      </c>
      <c r="AR140" s="1" t="s">
        <v>1048</v>
      </c>
      <c r="AS140" s="1" t="s">
        <v>1050</v>
      </c>
      <c r="AT140" s="1" t="s">
        <v>1051</v>
      </c>
      <c r="AU140" s="1" t="s">
        <v>1052</v>
      </c>
      <c r="BJ140" s="1" t="s">
        <v>1506</v>
      </c>
    </row>
    <row r="141" spans="1:62" x14ac:dyDescent="0.25">
      <c r="A141" s="1" t="s">
        <v>3419</v>
      </c>
      <c r="B141" s="1" t="s">
        <v>2533</v>
      </c>
      <c r="C141" s="1" t="s">
        <v>1436</v>
      </c>
      <c r="D141" s="1" t="s">
        <v>1437</v>
      </c>
      <c r="E141" s="1" t="s">
        <v>1438</v>
      </c>
      <c r="F141" s="1" t="s">
        <v>1439</v>
      </c>
      <c r="G141" s="1" t="s">
        <v>3420</v>
      </c>
      <c r="H141" s="1" t="s">
        <v>2784</v>
      </c>
      <c r="I141" s="1" t="s">
        <v>2537</v>
      </c>
      <c r="J141" s="1" t="s">
        <v>1206</v>
      </c>
      <c r="K141" s="1" t="s">
        <v>3712</v>
      </c>
      <c r="L141" s="1" t="s">
        <v>1610</v>
      </c>
      <c r="M141" s="1" t="s">
        <v>1917</v>
      </c>
      <c r="N141" s="1" t="s">
        <v>1041</v>
      </c>
      <c r="O141" s="1" t="s">
        <v>3014</v>
      </c>
      <c r="P141" s="1" t="s">
        <v>3002</v>
      </c>
      <c r="Q141" s="1" t="s">
        <v>1042</v>
      </c>
      <c r="R141" s="1" t="s">
        <v>1444</v>
      </c>
      <c r="S141" s="1" t="s">
        <v>1444</v>
      </c>
      <c r="T141" s="1" t="s">
        <v>1043</v>
      </c>
      <c r="U141" s="1" t="s">
        <v>3713</v>
      </c>
      <c r="W141" s="1" t="s">
        <v>2518</v>
      </c>
      <c r="AC141" s="1" t="s">
        <v>1975</v>
      </c>
      <c r="AD141" s="1" t="s">
        <v>3714</v>
      </c>
      <c r="AG141" s="1" t="s">
        <v>3421</v>
      </c>
      <c r="AH141" s="1" t="s">
        <v>1045</v>
      </c>
      <c r="AI141" s="1" t="s">
        <v>3715</v>
      </c>
      <c r="AJ141" s="1" t="s">
        <v>3716</v>
      </c>
      <c r="AK141" s="1" t="s">
        <v>3717</v>
      </c>
      <c r="AL141" s="1" t="s">
        <v>1980</v>
      </c>
      <c r="AM141" s="1" t="s">
        <v>1453</v>
      </c>
      <c r="AN141" s="1" t="s">
        <v>1046</v>
      </c>
      <c r="AO141" s="1" t="s">
        <v>1047</v>
      </c>
      <c r="AP141" s="1" t="s">
        <v>1048</v>
      </c>
      <c r="AQ141" s="1" t="s">
        <v>1049</v>
      </c>
      <c r="AR141" s="1" t="s">
        <v>1048</v>
      </c>
      <c r="AS141" s="1" t="s">
        <v>1050</v>
      </c>
      <c r="AT141" s="1" t="s">
        <v>1051</v>
      </c>
      <c r="AU141" s="1" t="s">
        <v>1052</v>
      </c>
      <c r="BJ141" s="1" t="s">
        <v>3088</v>
      </c>
    </row>
    <row r="142" spans="1:62" x14ac:dyDescent="0.25">
      <c r="A142" s="1" t="s">
        <v>1353</v>
      </c>
      <c r="B142" s="1" t="s">
        <v>2135</v>
      </c>
      <c r="C142" s="1" t="s">
        <v>1474</v>
      </c>
      <c r="D142" s="1" t="s">
        <v>1437</v>
      </c>
      <c r="F142" s="1" t="s">
        <v>1610</v>
      </c>
      <c r="G142" s="1" t="s">
        <v>1354</v>
      </c>
      <c r="H142" s="1" t="s">
        <v>1355</v>
      </c>
      <c r="I142" s="1" t="s">
        <v>1120</v>
      </c>
      <c r="J142" s="1" t="s">
        <v>1121</v>
      </c>
      <c r="K142" s="1" t="s">
        <v>2136</v>
      </c>
      <c r="L142" s="1" t="s">
        <v>1610</v>
      </c>
      <c r="M142" s="1" t="s">
        <v>1562</v>
      </c>
      <c r="N142" s="1" t="s">
        <v>1041</v>
      </c>
      <c r="O142" s="1" t="s">
        <v>1491</v>
      </c>
      <c r="P142" s="1" t="s">
        <v>1491</v>
      </c>
      <c r="Q142" s="1" t="s">
        <v>1042</v>
      </c>
      <c r="R142" s="1" t="s">
        <v>1444</v>
      </c>
      <c r="S142" s="1" t="s">
        <v>1444</v>
      </c>
      <c r="T142" s="1" t="s">
        <v>1043</v>
      </c>
      <c r="U142" s="1" t="s">
        <v>2137</v>
      </c>
      <c r="W142" s="1" t="s">
        <v>2138</v>
      </c>
      <c r="X142" s="1" t="s">
        <v>1356</v>
      </c>
      <c r="AC142" s="1" t="s">
        <v>2093</v>
      </c>
      <c r="AD142" s="1" t="s">
        <v>2139</v>
      </c>
      <c r="AG142" s="1" t="s">
        <v>1357</v>
      </c>
      <c r="AH142" s="1" t="s">
        <v>1067</v>
      </c>
      <c r="AI142" s="1" t="s">
        <v>1497</v>
      </c>
      <c r="AJ142" s="1" t="s">
        <v>1497</v>
      </c>
      <c r="AK142" s="1" t="s">
        <v>2140</v>
      </c>
      <c r="AL142" s="1" t="s">
        <v>2098</v>
      </c>
      <c r="AM142" s="1" t="s">
        <v>1453</v>
      </c>
      <c r="AN142" s="1" t="s">
        <v>1046</v>
      </c>
      <c r="AO142" s="1" t="s">
        <v>1047</v>
      </c>
      <c r="AP142" s="1" t="s">
        <v>1048</v>
      </c>
      <c r="AQ142" s="1" t="s">
        <v>1049</v>
      </c>
      <c r="AR142" s="1" t="s">
        <v>1048</v>
      </c>
      <c r="AS142" s="1" t="s">
        <v>1050</v>
      </c>
      <c r="AT142" s="1" t="s">
        <v>1051</v>
      </c>
      <c r="AU142" s="1" t="s">
        <v>1052</v>
      </c>
      <c r="BJ142" s="1" t="s">
        <v>2141</v>
      </c>
    </row>
    <row r="143" spans="1:62" x14ac:dyDescent="0.25">
      <c r="A143" s="1" t="s">
        <v>3422</v>
      </c>
      <c r="B143" s="1" t="s">
        <v>2450</v>
      </c>
      <c r="C143" s="1" t="s">
        <v>2718</v>
      </c>
      <c r="D143" s="1" t="s">
        <v>2621</v>
      </c>
      <c r="E143" s="1" t="s">
        <v>2469</v>
      </c>
      <c r="F143" s="1" t="s">
        <v>1439</v>
      </c>
      <c r="G143" s="1" t="s">
        <v>3423</v>
      </c>
      <c r="H143" s="1" t="s">
        <v>3424</v>
      </c>
      <c r="I143" s="1" t="s">
        <v>2586</v>
      </c>
      <c r="J143" s="1" t="s">
        <v>1086</v>
      </c>
      <c r="K143" s="1" t="s">
        <v>3718</v>
      </c>
      <c r="L143" s="1" t="s">
        <v>1439</v>
      </c>
      <c r="N143" s="1" t="s">
        <v>1087</v>
      </c>
      <c r="O143" s="1" t="s">
        <v>3034</v>
      </c>
      <c r="P143" s="1" t="s">
        <v>3034</v>
      </c>
      <c r="Q143" s="1" t="s">
        <v>1042</v>
      </c>
      <c r="R143" s="1" t="s">
        <v>1444</v>
      </c>
      <c r="S143" s="1" t="s">
        <v>1444</v>
      </c>
      <c r="T143" s="1" t="s">
        <v>1043</v>
      </c>
      <c r="U143" s="1" t="s">
        <v>3719</v>
      </c>
      <c r="W143" s="1" t="s">
        <v>2839</v>
      </c>
      <c r="AC143" s="1" t="s">
        <v>2019</v>
      </c>
      <c r="AD143" s="1" t="s">
        <v>3720</v>
      </c>
      <c r="AG143" s="1" t="s">
        <v>3425</v>
      </c>
      <c r="AH143" s="1" t="s">
        <v>3094</v>
      </c>
      <c r="AI143" s="1" t="s">
        <v>3721</v>
      </c>
      <c r="AJ143" s="1" t="s">
        <v>3721</v>
      </c>
      <c r="AK143" s="1" t="s">
        <v>3722</v>
      </c>
      <c r="AL143" s="1" t="s">
        <v>2024</v>
      </c>
      <c r="AM143" s="1" t="s">
        <v>1453</v>
      </c>
      <c r="AN143" s="1" t="s">
        <v>1046</v>
      </c>
      <c r="AO143" s="1" t="s">
        <v>1047</v>
      </c>
      <c r="AP143" s="1" t="s">
        <v>3097</v>
      </c>
      <c r="AQ143" s="1" t="s">
        <v>1049</v>
      </c>
      <c r="AR143" s="1" t="s">
        <v>1048</v>
      </c>
      <c r="AS143" s="1" t="s">
        <v>1050</v>
      </c>
      <c r="AT143" s="1" t="s">
        <v>1051</v>
      </c>
      <c r="AU143" s="1" t="s">
        <v>1052</v>
      </c>
      <c r="BJ143" s="1" t="s">
        <v>3088</v>
      </c>
    </row>
    <row r="144" spans="1:62" x14ac:dyDescent="0.25">
      <c r="A144" s="1" t="s">
        <v>1358</v>
      </c>
      <c r="B144" s="1" t="s">
        <v>2142</v>
      </c>
      <c r="C144" s="1" t="s">
        <v>1436</v>
      </c>
      <c r="D144" s="1" t="s">
        <v>1437</v>
      </c>
      <c r="E144" s="1" t="s">
        <v>1438</v>
      </c>
      <c r="F144" s="1" t="s">
        <v>1439</v>
      </c>
      <c r="G144" s="1" t="s">
        <v>1359</v>
      </c>
      <c r="H144" s="1" t="s">
        <v>1360</v>
      </c>
      <c r="I144" s="1" t="s">
        <v>1361</v>
      </c>
      <c r="J144" s="1" t="s">
        <v>1173</v>
      </c>
      <c r="K144" s="1" t="s">
        <v>2143</v>
      </c>
      <c r="L144" s="1" t="s">
        <v>1439</v>
      </c>
      <c r="M144" s="1" t="s">
        <v>1717</v>
      </c>
      <c r="N144" s="1" t="s">
        <v>1041</v>
      </c>
      <c r="O144" s="1" t="s">
        <v>2144</v>
      </c>
      <c r="P144" s="1" t="s">
        <v>2144</v>
      </c>
      <c r="Q144" s="1" t="s">
        <v>1042</v>
      </c>
      <c r="R144" s="1" t="s">
        <v>1444</v>
      </c>
      <c r="S144" s="1" t="s">
        <v>1444</v>
      </c>
      <c r="T144" s="1" t="s">
        <v>1043</v>
      </c>
      <c r="U144" s="1" t="s">
        <v>2145</v>
      </c>
      <c r="W144" s="1" t="s">
        <v>2146</v>
      </c>
      <c r="AC144" s="1" t="s">
        <v>1579</v>
      </c>
      <c r="AD144" s="1" t="s">
        <v>2147</v>
      </c>
      <c r="AG144" s="1" t="s">
        <v>1362</v>
      </c>
      <c r="AH144" s="1" t="s">
        <v>1045</v>
      </c>
      <c r="AI144" s="1" t="s">
        <v>2148</v>
      </c>
      <c r="AJ144" s="1" t="s">
        <v>2148</v>
      </c>
      <c r="AK144" s="1" t="s">
        <v>2149</v>
      </c>
      <c r="AL144" s="1" t="s">
        <v>1584</v>
      </c>
      <c r="AM144" s="1" t="s">
        <v>1453</v>
      </c>
      <c r="AN144" s="1" t="s">
        <v>1046</v>
      </c>
      <c r="AO144" s="1" t="s">
        <v>1047</v>
      </c>
      <c r="AP144" s="1" t="s">
        <v>1048</v>
      </c>
      <c r="AQ144" s="1" t="s">
        <v>1049</v>
      </c>
      <c r="AR144" s="1" t="s">
        <v>1048</v>
      </c>
      <c r="AS144" s="1" t="s">
        <v>1050</v>
      </c>
      <c r="AT144" s="1" t="s">
        <v>1051</v>
      </c>
      <c r="AU144" s="1" t="s">
        <v>1052</v>
      </c>
      <c r="BJ144" s="1" t="s">
        <v>1705</v>
      </c>
    </row>
    <row r="145" spans="1:62" x14ac:dyDescent="0.25">
      <c r="A145" s="1" t="s">
        <v>3426</v>
      </c>
      <c r="B145" s="1" t="s">
        <v>2447</v>
      </c>
      <c r="C145" s="1" t="s">
        <v>2718</v>
      </c>
      <c r="D145" s="1" t="s">
        <v>2462</v>
      </c>
      <c r="E145" s="1" t="s">
        <v>2429</v>
      </c>
      <c r="F145" s="1" t="s">
        <v>1439</v>
      </c>
      <c r="G145" s="1" t="s">
        <v>3427</v>
      </c>
      <c r="H145" s="1" t="s">
        <v>2936</v>
      </c>
      <c r="I145" s="1" t="s">
        <v>2856</v>
      </c>
      <c r="J145" s="1" t="s">
        <v>1173</v>
      </c>
      <c r="K145" s="1" t="s">
        <v>3723</v>
      </c>
      <c r="L145" s="1" t="s">
        <v>1439</v>
      </c>
      <c r="M145" s="1" t="s">
        <v>1956</v>
      </c>
      <c r="N145" s="1" t="s">
        <v>1041</v>
      </c>
      <c r="O145" s="1" t="s">
        <v>1612</v>
      </c>
      <c r="P145" s="1" t="s">
        <v>2598</v>
      </c>
      <c r="Q145" s="1" t="s">
        <v>1042</v>
      </c>
      <c r="R145" s="1" t="s">
        <v>1444</v>
      </c>
      <c r="S145" s="1" t="s">
        <v>1444</v>
      </c>
      <c r="T145" s="1" t="s">
        <v>1043</v>
      </c>
      <c r="U145" s="1" t="s">
        <v>3724</v>
      </c>
      <c r="W145" s="1" t="s">
        <v>2861</v>
      </c>
      <c r="AC145" s="1" t="s">
        <v>2019</v>
      </c>
      <c r="AD145" s="1" t="s">
        <v>3725</v>
      </c>
      <c r="AG145" s="1" t="s">
        <v>3428</v>
      </c>
      <c r="AH145" s="1" t="s">
        <v>3094</v>
      </c>
      <c r="AI145" s="1" t="s">
        <v>1616</v>
      </c>
      <c r="AJ145" s="1" t="s">
        <v>3726</v>
      </c>
      <c r="AK145" s="1" t="s">
        <v>3727</v>
      </c>
      <c r="AL145" s="1" t="s">
        <v>2024</v>
      </c>
      <c r="AM145" s="1" t="s">
        <v>1453</v>
      </c>
      <c r="AN145" s="1" t="s">
        <v>1046</v>
      </c>
      <c r="AO145" s="1" t="s">
        <v>1047</v>
      </c>
      <c r="AP145" s="1" t="s">
        <v>3097</v>
      </c>
      <c r="AQ145" s="1" t="s">
        <v>1049</v>
      </c>
      <c r="AR145" s="1" t="s">
        <v>1048</v>
      </c>
      <c r="AS145" s="1" t="s">
        <v>1050</v>
      </c>
      <c r="AT145" s="1" t="s">
        <v>1051</v>
      </c>
      <c r="AU145" s="1" t="s">
        <v>1052</v>
      </c>
      <c r="BJ145" s="1" t="s">
        <v>3088</v>
      </c>
    </row>
    <row r="146" spans="1:62" x14ac:dyDescent="0.25">
      <c r="A146" s="1" t="s">
        <v>1363</v>
      </c>
      <c r="B146" s="1" t="s">
        <v>2150</v>
      </c>
      <c r="C146" s="1" t="s">
        <v>1503</v>
      </c>
      <c r="D146" s="1" t="s">
        <v>1437</v>
      </c>
      <c r="E146" s="1" t="s">
        <v>1545</v>
      </c>
      <c r="F146" s="1" t="s">
        <v>1610</v>
      </c>
      <c r="G146" s="1" t="s">
        <v>1364</v>
      </c>
      <c r="H146" s="1" t="s">
        <v>1365</v>
      </c>
      <c r="I146" s="1" t="s">
        <v>1366</v>
      </c>
      <c r="J146" s="1" t="s">
        <v>1367</v>
      </c>
      <c r="K146" s="1" t="s">
        <v>2151</v>
      </c>
      <c r="L146" s="1" t="s">
        <v>1040</v>
      </c>
      <c r="M146" s="1" t="s">
        <v>1802</v>
      </c>
      <c r="N146" s="1" t="s">
        <v>1041</v>
      </c>
      <c r="O146" s="1" t="s">
        <v>1520</v>
      </c>
      <c r="P146" s="1" t="s">
        <v>1520</v>
      </c>
      <c r="Q146" s="1" t="s">
        <v>1042</v>
      </c>
      <c r="R146" s="1" t="s">
        <v>1444</v>
      </c>
      <c r="S146" s="1" t="s">
        <v>1444</v>
      </c>
      <c r="T146" s="1" t="s">
        <v>1043</v>
      </c>
      <c r="U146" s="1" t="s">
        <v>2152</v>
      </c>
      <c r="W146" s="1" t="s">
        <v>2153</v>
      </c>
      <c r="X146" s="1" t="s">
        <v>1368</v>
      </c>
      <c r="AC146" s="1" t="s">
        <v>1635</v>
      </c>
      <c r="AD146" s="1" t="s">
        <v>2154</v>
      </c>
      <c r="AG146" s="1" t="s">
        <v>1369</v>
      </c>
      <c r="AH146" s="1" t="s">
        <v>1081</v>
      </c>
      <c r="AI146" s="1" t="s">
        <v>1526</v>
      </c>
      <c r="AJ146" s="1" t="s">
        <v>1526</v>
      </c>
      <c r="AK146" s="1" t="s">
        <v>2155</v>
      </c>
      <c r="AL146" s="1" t="s">
        <v>1640</v>
      </c>
      <c r="AM146" s="1" t="s">
        <v>1453</v>
      </c>
      <c r="AN146" s="1" t="s">
        <v>1046</v>
      </c>
      <c r="AO146" s="1" t="s">
        <v>1047</v>
      </c>
      <c r="AP146" s="1" t="s">
        <v>1048</v>
      </c>
      <c r="AQ146" s="1" t="s">
        <v>1049</v>
      </c>
      <c r="AR146" s="1" t="s">
        <v>1048</v>
      </c>
      <c r="AS146" s="1" t="s">
        <v>1050</v>
      </c>
      <c r="AT146" s="1" t="s">
        <v>1051</v>
      </c>
      <c r="AU146" s="1" t="s">
        <v>1052</v>
      </c>
      <c r="BJ146" s="1" t="s">
        <v>1833</v>
      </c>
    </row>
    <row r="147" spans="1:62" x14ac:dyDescent="0.25">
      <c r="A147" s="1" t="s">
        <v>3429</v>
      </c>
      <c r="B147" s="1" t="s">
        <v>2712</v>
      </c>
      <c r="C147" s="1" t="s">
        <v>1436</v>
      </c>
      <c r="D147" s="1" t="s">
        <v>1572</v>
      </c>
      <c r="E147" s="1" t="s">
        <v>1560</v>
      </c>
      <c r="F147" s="1" t="s">
        <v>1458</v>
      </c>
      <c r="G147" s="1" t="s">
        <v>2471</v>
      </c>
      <c r="H147" s="1" t="s">
        <v>2615</v>
      </c>
      <c r="I147" s="1" t="s">
        <v>2616</v>
      </c>
      <c r="J147" s="1" t="s">
        <v>1144</v>
      </c>
      <c r="K147" s="1" t="s">
        <v>2617</v>
      </c>
      <c r="L147" s="1" t="s">
        <v>1506</v>
      </c>
      <c r="M147" s="1" t="s">
        <v>1501</v>
      </c>
      <c r="N147" s="1" t="s">
        <v>1041</v>
      </c>
      <c r="O147" s="1" t="s">
        <v>3028</v>
      </c>
      <c r="Q147" s="1" t="s">
        <v>1042</v>
      </c>
      <c r="R147" s="1" t="s">
        <v>1444</v>
      </c>
      <c r="S147" s="1" t="s">
        <v>1444</v>
      </c>
      <c r="T147" s="1" t="s">
        <v>1667</v>
      </c>
      <c r="U147" s="1" t="s">
        <v>3728</v>
      </c>
      <c r="W147" s="1" t="s">
        <v>2832</v>
      </c>
      <c r="AD147" s="1" t="s">
        <v>3729</v>
      </c>
      <c r="AG147" s="1" t="s">
        <v>3430</v>
      </c>
      <c r="AH147" s="1" t="s">
        <v>1045</v>
      </c>
      <c r="AI147" s="1" t="s">
        <v>3730</v>
      </c>
      <c r="AK147" s="1" t="s">
        <v>3731</v>
      </c>
      <c r="AM147" s="1" t="s">
        <v>1453</v>
      </c>
      <c r="AN147" s="1" t="s">
        <v>1046</v>
      </c>
      <c r="AO147" s="1" t="s">
        <v>1047</v>
      </c>
      <c r="AP147" s="1" t="s">
        <v>1048</v>
      </c>
      <c r="AQ147" s="1" t="s">
        <v>1049</v>
      </c>
      <c r="AR147" s="1" t="s">
        <v>1048</v>
      </c>
      <c r="AS147" s="1" t="s">
        <v>1050</v>
      </c>
      <c r="AT147" s="1" t="s">
        <v>1051</v>
      </c>
      <c r="AU147" s="1" t="s">
        <v>1052</v>
      </c>
      <c r="BJ147" s="1" t="s">
        <v>3088</v>
      </c>
    </row>
    <row r="148" spans="1:62" x14ac:dyDescent="0.25">
      <c r="A148" s="1" t="s">
        <v>3431</v>
      </c>
      <c r="B148" s="1" t="s">
        <v>1833</v>
      </c>
      <c r="C148" s="1" t="s">
        <v>2486</v>
      </c>
      <c r="D148" s="1" t="s">
        <v>2487</v>
      </c>
      <c r="E148" s="1" t="s">
        <v>2440</v>
      </c>
      <c r="F148" s="1" t="s">
        <v>1506</v>
      </c>
      <c r="G148" s="1" t="s">
        <v>3432</v>
      </c>
      <c r="H148" s="1" t="s">
        <v>2508</v>
      </c>
      <c r="I148" s="1" t="s">
        <v>2359</v>
      </c>
      <c r="J148" s="1" t="s">
        <v>1128</v>
      </c>
      <c r="K148" s="1" t="s">
        <v>2509</v>
      </c>
      <c r="L148" s="1" t="s">
        <v>1458</v>
      </c>
      <c r="M148" s="1" t="s">
        <v>1506</v>
      </c>
      <c r="N148" s="1" t="s">
        <v>1041</v>
      </c>
      <c r="O148" s="1" t="s">
        <v>2517</v>
      </c>
      <c r="P148" s="1" t="s">
        <v>2547</v>
      </c>
      <c r="Q148" s="1" t="s">
        <v>1042</v>
      </c>
      <c r="R148" s="1" t="s">
        <v>1444</v>
      </c>
      <c r="S148" s="1" t="s">
        <v>1444</v>
      </c>
      <c r="T148" s="1" t="s">
        <v>1043</v>
      </c>
      <c r="U148" s="1" t="s">
        <v>3732</v>
      </c>
      <c r="W148" s="1" t="s">
        <v>2834</v>
      </c>
      <c r="AC148" s="1" t="s">
        <v>2093</v>
      </c>
      <c r="AD148" s="1" t="s">
        <v>3733</v>
      </c>
      <c r="AG148" s="1" t="s">
        <v>3433</v>
      </c>
      <c r="AH148" s="1" t="s">
        <v>3084</v>
      </c>
      <c r="AI148" s="1" t="s">
        <v>3734</v>
      </c>
      <c r="AJ148" s="1" t="s">
        <v>3735</v>
      </c>
      <c r="AK148" s="1" t="s">
        <v>3736</v>
      </c>
      <c r="AL148" s="1" t="s">
        <v>2098</v>
      </c>
      <c r="AM148" s="1" t="s">
        <v>1453</v>
      </c>
      <c r="AN148" s="1" t="s">
        <v>1046</v>
      </c>
      <c r="AO148" s="1" t="s">
        <v>1047</v>
      </c>
      <c r="AP148" s="1" t="s">
        <v>3087</v>
      </c>
      <c r="AQ148" s="1" t="s">
        <v>1049</v>
      </c>
      <c r="AR148" s="1" t="s">
        <v>1048</v>
      </c>
      <c r="AS148" s="1" t="s">
        <v>1050</v>
      </c>
      <c r="AT148" s="1" t="s">
        <v>1051</v>
      </c>
      <c r="AU148" s="1" t="s">
        <v>1052</v>
      </c>
      <c r="BJ148" s="1" t="s">
        <v>3088</v>
      </c>
    </row>
    <row r="149" spans="1:62" x14ac:dyDescent="0.25">
      <c r="A149" s="1" t="s">
        <v>3434</v>
      </c>
      <c r="B149" s="1" t="s">
        <v>2409</v>
      </c>
      <c r="C149" s="1" t="s">
        <v>2718</v>
      </c>
      <c r="D149" s="1" t="s">
        <v>2786</v>
      </c>
      <c r="E149" s="1" t="s">
        <v>2383</v>
      </c>
      <c r="F149" s="1" t="s">
        <v>1439</v>
      </c>
      <c r="G149" s="1" t="s">
        <v>3435</v>
      </c>
      <c r="H149" s="1" t="s">
        <v>3436</v>
      </c>
      <c r="I149" s="1" t="s">
        <v>2630</v>
      </c>
      <c r="J149" s="1" t="s">
        <v>1173</v>
      </c>
      <c r="K149" s="1" t="s">
        <v>2992</v>
      </c>
      <c r="L149" s="1" t="s">
        <v>1439</v>
      </c>
      <c r="M149" s="1" t="s">
        <v>1463</v>
      </c>
      <c r="N149" s="1" t="s">
        <v>1041</v>
      </c>
      <c r="O149" s="1" t="s">
        <v>3001</v>
      </c>
      <c r="P149" s="1" t="s">
        <v>3001</v>
      </c>
      <c r="Q149" s="1" t="s">
        <v>1042</v>
      </c>
      <c r="R149" s="1" t="s">
        <v>1444</v>
      </c>
      <c r="S149" s="1" t="s">
        <v>1444</v>
      </c>
      <c r="T149" s="1" t="s">
        <v>1043</v>
      </c>
      <c r="U149" s="1" t="s">
        <v>3737</v>
      </c>
      <c r="W149" s="1" t="s">
        <v>3004</v>
      </c>
      <c r="AC149" s="1" t="s">
        <v>1975</v>
      </c>
      <c r="AD149" s="1" t="s">
        <v>3738</v>
      </c>
      <c r="AG149" s="1" t="s">
        <v>3437</v>
      </c>
      <c r="AH149" s="1" t="s">
        <v>3094</v>
      </c>
      <c r="AI149" s="1" t="s">
        <v>3595</v>
      </c>
      <c r="AJ149" s="1" t="s">
        <v>3595</v>
      </c>
      <c r="AK149" s="1" t="s">
        <v>3739</v>
      </c>
      <c r="AL149" s="1" t="s">
        <v>1980</v>
      </c>
      <c r="AM149" s="1" t="s">
        <v>1453</v>
      </c>
      <c r="AN149" s="1" t="s">
        <v>1046</v>
      </c>
      <c r="AO149" s="1" t="s">
        <v>1047</v>
      </c>
      <c r="AP149" s="1" t="s">
        <v>3097</v>
      </c>
      <c r="AQ149" s="1" t="s">
        <v>1049</v>
      </c>
      <c r="AR149" s="1" t="s">
        <v>1048</v>
      </c>
      <c r="AS149" s="1" t="s">
        <v>1050</v>
      </c>
      <c r="AT149" s="1" t="s">
        <v>1051</v>
      </c>
      <c r="AU149" s="1" t="s">
        <v>1052</v>
      </c>
      <c r="BJ149" s="1" t="s">
        <v>3088</v>
      </c>
    </row>
    <row r="150" spans="1:62" x14ac:dyDescent="0.25">
      <c r="A150" s="1" t="s">
        <v>2156</v>
      </c>
      <c r="B150" s="1" t="s">
        <v>2157</v>
      </c>
      <c r="C150" s="1" t="s">
        <v>1436</v>
      </c>
      <c r="D150" s="1" t="s">
        <v>1572</v>
      </c>
      <c r="E150" s="1" t="s">
        <v>1438</v>
      </c>
      <c r="F150" s="1" t="s">
        <v>1506</v>
      </c>
      <c r="G150" s="1" t="s">
        <v>1370</v>
      </c>
      <c r="H150" s="1" t="s">
        <v>1371</v>
      </c>
      <c r="I150" s="1" t="s">
        <v>1143</v>
      </c>
      <c r="J150" s="1" t="s">
        <v>1144</v>
      </c>
      <c r="K150" s="1" t="s">
        <v>2158</v>
      </c>
      <c r="L150" s="1" t="s">
        <v>1506</v>
      </c>
      <c r="M150" s="1" t="s">
        <v>1656</v>
      </c>
      <c r="N150" s="1" t="s">
        <v>1041</v>
      </c>
      <c r="O150" s="1" t="s">
        <v>2159</v>
      </c>
      <c r="P150" s="1" t="s">
        <v>1798</v>
      </c>
      <c r="Q150" s="1" t="s">
        <v>1802</v>
      </c>
      <c r="R150" s="1" t="s">
        <v>1444</v>
      </c>
      <c r="S150" s="1" t="s">
        <v>1444</v>
      </c>
      <c r="T150" s="1" t="s">
        <v>1043</v>
      </c>
      <c r="U150" s="1" t="s">
        <v>2160</v>
      </c>
      <c r="W150" s="1" t="s">
        <v>2161</v>
      </c>
      <c r="AC150" s="1" t="s">
        <v>2162</v>
      </c>
      <c r="AD150" s="1" t="s">
        <v>2163</v>
      </c>
      <c r="AG150" s="1" t="s">
        <v>1372</v>
      </c>
      <c r="AH150" s="1" t="s">
        <v>1045</v>
      </c>
      <c r="AI150" s="1" t="s">
        <v>2164</v>
      </c>
      <c r="AJ150" s="1" t="s">
        <v>1801</v>
      </c>
      <c r="AK150" s="1" t="s">
        <v>2165</v>
      </c>
      <c r="AL150" s="1" t="s">
        <v>2166</v>
      </c>
      <c r="AM150" s="1" t="s">
        <v>1453</v>
      </c>
      <c r="AN150" s="1" t="s">
        <v>1046</v>
      </c>
      <c r="AO150" s="1" t="s">
        <v>1047</v>
      </c>
      <c r="AP150" s="1" t="s">
        <v>1048</v>
      </c>
      <c r="AQ150" s="1" t="s">
        <v>1049</v>
      </c>
      <c r="AR150" s="1" t="s">
        <v>1048</v>
      </c>
      <c r="AS150" s="1" t="s">
        <v>1050</v>
      </c>
      <c r="AT150" s="1" t="s">
        <v>1051</v>
      </c>
      <c r="AU150" s="1" t="s">
        <v>1052</v>
      </c>
      <c r="BJ150" s="1" t="s">
        <v>1656</v>
      </c>
    </row>
    <row r="151" spans="1:62" x14ac:dyDescent="0.25">
      <c r="A151" s="1" t="s">
        <v>1373</v>
      </c>
      <c r="B151" s="1" t="s">
        <v>2167</v>
      </c>
      <c r="C151" s="1" t="s">
        <v>1436</v>
      </c>
      <c r="D151" s="1" t="s">
        <v>1437</v>
      </c>
      <c r="E151" s="1" t="s">
        <v>1560</v>
      </c>
      <c r="F151" s="1" t="s">
        <v>1439</v>
      </c>
      <c r="G151" s="1" t="s">
        <v>1374</v>
      </c>
      <c r="H151" s="1" t="s">
        <v>1375</v>
      </c>
      <c r="I151" s="1" t="s">
        <v>1376</v>
      </c>
      <c r="J151" s="1" t="s">
        <v>1377</v>
      </c>
      <c r="K151" s="1" t="s">
        <v>2168</v>
      </c>
      <c r="L151" s="1" t="s">
        <v>1040</v>
      </c>
      <c r="M151" s="1" t="s">
        <v>1455</v>
      </c>
      <c r="N151" s="1" t="s">
        <v>1041</v>
      </c>
      <c r="O151" s="1" t="s">
        <v>2169</v>
      </c>
      <c r="P151" s="1" t="s">
        <v>2170</v>
      </c>
      <c r="Q151" s="1" t="s">
        <v>1042</v>
      </c>
      <c r="R151" s="1" t="s">
        <v>1444</v>
      </c>
      <c r="S151" s="1" t="s">
        <v>1444</v>
      </c>
      <c r="T151" s="1" t="s">
        <v>1043</v>
      </c>
      <c r="U151" s="1" t="s">
        <v>2171</v>
      </c>
      <c r="W151" s="1" t="s">
        <v>2172</v>
      </c>
      <c r="AC151" s="1" t="s">
        <v>1675</v>
      </c>
      <c r="AD151" s="1" t="s">
        <v>2173</v>
      </c>
      <c r="AG151" s="1" t="s">
        <v>1378</v>
      </c>
      <c r="AH151" s="1" t="s">
        <v>1045</v>
      </c>
      <c r="AI151" s="1" t="s">
        <v>2174</v>
      </c>
      <c r="AJ151" s="1" t="s">
        <v>2175</v>
      </c>
      <c r="AK151" s="1" t="s">
        <v>2176</v>
      </c>
      <c r="AL151" s="1" t="s">
        <v>1680</v>
      </c>
      <c r="AM151" s="1" t="s">
        <v>1453</v>
      </c>
      <c r="AN151" s="1" t="s">
        <v>1046</v>
      </c>
      <c r="AO151" s="1" t="s">
        <v>1047</v>
      </c>
      <c r="AP151" s="1" t="s">
        <v>1048</v>
      </c>
      <c r="AQ151" s="1" t="s">
        <v>1049</v>
      </c>
      <c r="AR151" s="1" t="s">
        <v>1048</v>
      </c>
      <c r="AS151" s="1" t="s">
        <v>1050</v>
      </c>
      <c r="AT151" s="1" t="s">
        <v>1051</v>
      </c>
      <c r="AU151" s="1" t="s">
        <v>1052</v>
      </c>
      <c r="BJ151" s="1" t="s">
        <v>2177</v>
      </c>
    </row>
    <row r="152" spans="1:62" x14ac:dyDescent="0.25">
      <c r="A152" s="1" t="s">
        <v>1379</v>
      </c>
      <c r="B152" s="1" t="s">
        <v>2178</v>
      </c>
      <c r="C152" s="1" t="s">
        <v>1436</v>
      </c>
      <c r="D152" s="1" t="s">
        <v>1437</v>
      </c>
      <c r="E152" s="1" t="s">
        <v>1438</v>
      </c>
      <c r="F152" s="1" t="s">
        <v>1439</v>
      </c>
      <c r="G152" s="1" t="s">
        <v>1380</v>
      </c>
      <c r="H152" s="1" t="s">
        <v>1381</v>
      </c>
      <c r="I152" s="1" t="s">
        <v>1382</v>
      </c>
      <c r="J152" s="1" t="s">
        <v>1206</v>
      </c>
      <c r="K152" s="1" t="s">
        <v>2179</v>
      </c>
      <c r="L152" s="1" t="s">
        <v>1610</v>
      </c>
      <c r="M152" s="1" t="s">
        <v>1656</v>
      </c>
      <c r="N152" s="1" t="s">
        <v>1041</v>
      </c>
      <c r="O152" s="1" t="s">
        <v>2180</v>
      </c>
      <c r="P152" s="1" t="s">
        <v>2181</v>
      </c>
      <c r="Q152" s="1" t="s">
        <v>1042</v>
      </c>
      <c r="R152" s="1" t="s">
        <v>1444</v>
      </c>
      <c r="S152" s="1" t="s">
        <v>1444</v>
      </c>
      <c r="T152" s="1" t="s">
        <v>1043</v>
      </c>
      <c r="U152" s="1" t="s">
        <v>2182</v>
      </c>
      <c r="W152" s="1" t="s">
        <v>2183</v>
      </c>
      <c r="AC152" s="1" t="s">
        <v>2019</v>
      </c>
      <c r="AD152" s="1" t="s">
        <v>2184</v>
      </c>
      <c r="AG152" s="1" t="s">
        <v>1383</v>
      </c>
      <c r="AH152" s="1" t="s">
        <v>1045</v>
      </c>
      <c r="AI152" s="1" t="s">
        <v>2185</v>
      </c>
      <c r="AJ152" s="1" t="s">
        <v>2186</v>
      </c>
      <c r="AK152" s="1" t="s">
        <v>2187</v>
      </c>
      <c r="AL152" s="1" t="s">
        <v>2024</v>
      </c>
      <c r="AM152" s="1" t="s">
        <v>1453</v>
      </c>
      <c r="AN152" s="1" t="s">
        <v>1046</v>
      </c>
      <c r="AO152" s="1" t="s">
        <v>1047</v>
      </c>
      <c r="AP152" s="1" t="s">
        <v>1048</v>
      </c>
      <c r="AQ152" s="1" t="s">
        <v>1049</v>
      </c>
      <c r="AR152" s="1" t="s">
        <v>1048</v>
      </c>
      <c r="AS152" s="1" t="s">
        <v>1050</v>
      </c>
      <c r="AT152" s="1" t="s">
        <v>1051</v>
      </c>
      <c r="AU152" s="1" t="s">
        <v>1052</v>
      </c>
      <c r="AY152" s="1" t="s">
        <v>1384</v>
      </c>
      <c r="AZ152" s="1" t="s">
        <v>1454</v>
      </c>
      <c r="BJ152" s="1" t="s">
        <v>2188</v>
      </c>
    </row>
    <row r="153" spans="1:62" x14ac:dyDescent="0.25">
      <c r="A153" s="1" t="s">
        <v>3438</v>
      </c>
      <c r="B153" s="1" t="s">
        <v>2589</v>
      </c>
      <c r="C153" s="1" t="s">
        <v>2718</v>
      </c>
      <c r="D153" s="1" t="s">
        <v>2930</v>
      </c>
      <c r="E153" s="1" t="s">
        <v>2469</v>
      </c>
      <c r="F153" s="1" t="s">
        <v>1439</v>
      </c>
      <c r="G153" s="1" t="s">
        <v>3439</v>
      </c>
      <c r="H153" s="1" t="s">
        <v>2358</v>
      </c>
      <c r="I153" s="1" t="s">
        <v>2359</v>
      </c>
      <c r="J153" s="1" t="s">
        <v>1128</v>
      </c>
      <c r="K153" s="1" t="s">
        <v>2360</v>
      </c>
      <c r="L153" s="1" t="s">
        <v>1458</v>
      </c>
      <c r="M153" s="1" t="s">
        <v>1506</v>
      </c>
      <c r="N153" s="1" t="s">
        <v>1041</v>
      </c>
      <c r="O153" s="1" t="s">
        <v>2003</v>
      </c>
      <c r="P153" s="1" t="s">
        <v>2804</v>
      </c>
      <c r="Q153" s="1" t="s">
        <v>1042</v>
      </c>
      <c r="R153" s="1" t="s">
        <v>1444</v>
      </c>
      <c r="S153" s="1" t="s">
        <v>1444</v>
      </c>
      <c r="T153" s="1" t="s">
        <v>1043</v>
      </c>
      <c r="U153" s="1" t="s">
        <v>3740</v>
      </c>
      <c r="W153" s="1" t="s">
        <v>2516</v>
      </c>
      <c r="AC153" s="1" t="s">
        <v>1860</v>
      </c>
      <c r="AD153" s="1" t="s">
        <v>3741</v>
      </c>
      <c r="AG153" s="1" t="s">
        <v>3440</v>
      </c>
      <c r="AH153" s="1" t="s">
        <v>3094</v>
      </c>
      <c r="AI153" s="1" t="s">
        <v>2008</v>
      </c>
      <c r="AJ153" s="1" t="s">
        <v>3742</v>
      </c>
      <c r="AK153" s="1" t="s">
        <v>3743</v>
      </c>
      <c r="AL153" s="1" t="s">
        <v>1865</v>
      </c>
      <c r="AM153" s="1" t="s">
        <v>1453</v>
      </c>
      <c r="AN153" s="1" t="s">
        <v>1046</v>
      </c>
      <c r="AO153" s="1" t="s">
        <v>1047</v>
      </c>
      <c r="AP153" s="1" t="s">
        <v>3097</v>
      </c>
      <c r="AQ153" s="1" t="s">
        <v>1049</v>
      </c>
      <c r="AR153" s="1" t="s">
        <v>1048</v>
      </c>
      <c r="AS153" s="1" t="s">
        <v>1050</v>
      </c>
      <c r="AT153" s="1" t="s">
        <v>1051</v>
      </c>
      <c r="AU153" s="1" t="s">
        <v>1052</v>
      </c>
      <c r="BJ153" s="1" t="s">
        <v>3088</v>
      </c>
    </row>
    <row r="154" spans="1:62" x14ac:dyDescent="0.25">
      <c r="A154" s="1" t="s">
        <v>3441</v>
      </c>
      <c r="B154" s="1" t="s">
        <v>2929</v>
      </c>
      <c r="C154" s="1" t="s">
        <v>2718</v>
      </c>
      <c r="D154" s="1" t="s">
        <v>2462</v>
      </c>
      <c r="E154" s="1" t="s">
        <v>2407</v>
      </c>
      <c r="F154" s="1" t="s">
        <v>1458</v>
      </c>
      <c r="G154" s="1" t="s">
        <v>2471</v>
      </c>
      <c r="H154" s="1" t="s">
        <v>3442</v>
      </c>
      <c r="I154" s="1" t="s">
        <v>3443</v>
      </c>
      <c r="K154" s="1" t="s">
        <v>2546</v>
      </c>
      <c r="L154" s="1" t="s">
        <v>1439</v>
      </c>
      <c r="N154" s="1" t="s">
        <v>3444</v>
      </c>
      <c r="O154" s="1" t="s">
        <v>3048</v>
      </c>
      <c r="Q154" s="1" t="s">
        <v>1042</v>
      </c>
      <c r="R154" s="1" t="s">
        <v>1444</v>
      </c>
      <c r="S154" s="1" t="s">
        <v>1444</v>
      </c>
      <c r="T154" s="1" t="s">
        <v>1439</v>
      </c>
      <c r="U154" s="1" t="s">
        <v>3744</v>
      </c>
      <c r="W154" s="1" t="s">
        <v>2791</v>
      </c>
      <c r="AD154" s="1" t="s">
        <v>3745</v>
      </c>
      <c r="AG154" s="1" t="s">
        <v>3445</v>
      </c>
      <c r="AH154" s="1" t="s">
        <v>3094</v>
      </c>
      <c r="AI154" s="1" t="s">
        <v>3746</v>
      </c>
      <c r="AK154" s="1" t="s">
        <v>3747</v>
      </c>
      <c r="AM154" s="1" t="s">
        <v>1453</v>
      </c>
      <c r="AN154" s="1" t="s">
        <v>1046</v>
      </c>
      <c r="AO154" s="1" t="s">
        <v>1047</v>
      </c>
      <c r="AP154" s="1" t="s">
        <v>3097</v>
      </c>
      <c r="AQ154" s="1" t="s">
        <v>1049</v>
      </c>
      <c r="AR154" s="1" t="s">
        <v>1048</v>
      </c>
      <c r="AS154" s="1" t="s">
        <v>1050</v>
      </c>
      <c r="AT154" s="1" t="s">
        <v>1051</v>
      </c>
      <c r="AU154" s="1" t="s">
        <v>1052</v>
      </c>
      <c r="BJ154" s="1" t="s">
        <v>3088</v>
      </c>
    </row>
    <row r="155" spans="1:62" x14ac:dyDescent="0.25">
      <c r="A155" s="1" t="s">
        <v>3446</v>
      </c>
      <c r="B155" s="1" t="s">
        <v>2373</v>
      </c>
      <c r="C155" s="1" t="s">
        <v>2486</v>
      </c>
      <c r="D155" s="1" t="s">
        <v>2621</v>
      </c>
      <c r="E155" s="1" t="s">
        <v>2375</v>
      </c>
      <c r="F155" s="1" t="s">
        <v>1506</v>
      </c>
      <c r="G155" s="1" t="s">
        <v>3447</v>
      </c>
      <c r="H155" s="1" t="s">
        <v>2482</v>
      </c>
      <c r="I155" s="1" t="s">
        <v>2359</v>
      </c>
      <c r="J155" s="1" t="s">
        <v>1128</v>
      </c>
      <c r="K155" s="1" t="s">
        <v>2483</v>
      </c>
      <c r="L155" s="1" t="s">
        <v>1458</v>
      </c>
      <c r="M155" s="1" t="s">
        <v>1506</v>
      </c>
      <c r="N155" s="1" t="s">
        <v>1041</v>
      </c>
      <c r="O155" s="1" t="s">
        <v>2428</v>
      </c>
      <c r="P155" s="1" t="s">
        <v>2452</v>
      </c>
      <c r="Q155" s="1" t="s">
        <v>1042</v>
      </c>
      <c r="R155" s="1" t="s">
        <v>1444</v>
      </c>
      <c r="S155" s="1" t="s">
        <v>1444</v>
      </c>
      <c r="T155" s="1" t="s">
        <v>2234</v>
      </c>
      <c r="U155" s="1" t="s">
        <v>3748</v>
      </c>
      <c r="W155" s="1" t="s">
        <v>2541</v>
      </c>
      <c r="AC155" s="1" t="s">
        <v>2377</v>
      </c>
      <c r="AD155" s="1" t="s">
        <v>3749</v>
      </c>
      <c r="AG155" s="1" t="s">
        <v>3448</v>
      </c>
      <c r="AH155" s="1" t="s">
        <v>3084</v>
      </c>
      <c r="AI155" s="1" t="s">
        <v>3750</v>
      </c>
      <c r="AJ155" s="1" t="s">
        <v>3751</v>
      </c>
      <c r="AK155" s="1" t="s">
        <v>3752</v>
      </c>
      <c r="AL155" s="1" t="s">
        <v>3753</v>
      </c>
      <c r="AM155" s="1" t="s">
        <v>1453</v>
      </c>
      <c r="AN155" s="1" t="s">
        <v>1046</v>
      </c>
      <c r="AO155" s="1" t="s">
        <v>1047</v>
      </c>
      <c r="AP155" s="1" t="s">
        <v>3087</v>
      </c>
      <c r="AQ155" s="1" t="s">
        <v>1049</v>
      </c>
      <c r="AR155" s="1" t="s">
        <v>1048</v>
      </c>
      <c r="AS155" s="1" t="s">
        <v>1050</v>
      </c>
      <c r="AT155" s="1" t="s">
        <v>1051</v>
      </c>
      <c r="AU155" s="1" t="s">
        <v>1052</v>
      </c>
      <c r="BJ155" s="1" t="s">
        <v>3088</v>
      </c>
    </row>
    <row r="156" spans="1:62" x14ac:dyDescent="0.25">
      <c r="A156" s="1" t="s">
        <v>1385</v>
      </c>
      <c r="B156" s="1" t="s">
        <v>2189</v>
      </c>
      <c r="C156" s="1" t="s">
        <v>1474</v>
      </c>
      <c r="D156" s="1" t="s">
        <v>1437</v>
      </c>
      <c r="E156" s="1" t="s">
        <v>1475</v>
      </c>
      <c r="F156" s="1" t="s">
        <v>1439</v>
      </c>
      <c r="G156" s="1" t="s">
        <v>1386</v>
      </c>
      <c r="H156" s="1" t="s">
        <v>1387</v>
      </c>
      <c r="I156" s="1" t="s">
        <v>1107</v>
      </c>
      <c r="J156" s="1" t="s">
        <v>1039</v>
      </c>
      <c r="K156" s="1" t="s">
        <v>2190</v>
      </c>
      <c r="L156" s="1" t="s">
        <v>1040</v>
      </c>
      <c r="M156" s="1" t="s">
        <v>1574</v>
      </c>
      <c r="N156" s="1" t="s">
        <v>1041</v>
      </c>
      <c r="O156" s="1" t="s">
        <v>2191</v>
      </c>
      <c r="P156" s="1" t="s">
        <v>2192</v>
      </c>
      <c r="Q156" s="1" t="s">
        <v>1042</v>
      </c>
      <c r="R156" s="1" t="s">
        <v>1444</v>
      </c>
      <c r="S156" s="1" t="s">
        <v>1444</v>
      </c>
      <c r="T156" s="1" t="s">
        <v>1043</v>
      </c>
      <c r="U156" s="1" t="s">
        <v>2193</v>
      </c>
      <c r="W156" s="1" t="s">
        <v>2194</v>
      </c>
      <c r="AC156" s="1" t="s">
        <v>1579</v>
      </c>
      <c r="AD156" s="1" t="s">
        <v>2195</v>
      </c>
      <c r="AG156" s="1" t="s">
        <v>1388</v>
      </c>
      <c r="AH156" s="1" t="s">
        <v>1067</v>
      </c>
      <c r="AI156" s="1" t="s">
        <v>2196</v>
      </c>
      <c r="AJ156" s="1" t="s">
        <v>2197</v>
      </c>
      <c r="AK156" s="1" t="s">
        <v>2198</v>
      </c>
      <c r="AL156" s="1" t="s">
        <v>1584</v>
      </c>
      <c r="AM156" s="1" t="s">
        <v>1453</v>
      </c>
      <c r="AN156" s="1" t="s">
        <v>1046</v>
      </c>
      <c r="AO156" s="1" t="s">
        <v>1047</v>
      </c>
      <c r="AP156" s="1" t="s">
        <v>1048</v>
      </c>
      <c r="AQ156" s="1" t="s">
        <v>1049</v>
      </c>
      <c r="AR156" s="1" t="s">
        <v>1048</v>
      </c>
      <c r="AS156" s="1" t="s">
        <v>1050</v>
      </c>
      <c r="AT156" s="1" t="s">
        <v>1051</v>
      </c>
      <c r="AU156" s="1" t="s">
        <v>1052</v>
      </c>
      <c r="BJ156" s="1" t="s">
        <v>2199</v>
      </c>
    </row>
    <row r="157" spans="1:62" x14ac:dyDescent="0.25">
      <c r="A157" s="1" t="s">
        <v>3449</v>
      </c>
      <c r="B157" s="1" t="s">
        <v>2480</v>
      </c>
      <c r="C157" s="1" t="s">
        <v>2486</v>
      </c>
      <c r="D157" s="1" t="s">
        <v>2611</v>
      </c>
      <c r="E157" s="1" t="s">
        <v>2392</v>
      </c>
      <c r="F157" s="1" t="s">
        <v>1439</v>
      </c>
      <c r="G157" s="1" t="s">
        <v>3450</v>
      </c>
      <c r="H157" s="1" t="s">
        <v>3451</v>
      </c>
      <c r="I157" s="1" t="s">
        <v>2498</v>
      </c>
      <c r="J157" s="1" t="s">
        <v>1184</v>
      </c>
      <c r="K157" s="1" t="s">
        <v>3754</v>
      </c>
      <c r="L157" s="1" t="s">
        <v>1608</v>
      </c>
      <c r="M157" s="1" t="s">
        <v>1937</v>
      </c>
      <c r="N157" s="1" t="s">
        <v>1041</v>
      </c>
      <c r="O157" s="1" t="s">
        <v>3052</v>
      </c>
      <c r="P157" s="1" t="s">
        <v>2654</v>
      </c>
      <c r="Q157" s="1" t="s">
        <v>1042</v>
      </c>
      <c r="R157" s="1" t="s">
        <v>1444</v>
      </c>
      <c r="S157" s="1" t="s">
        <v>1444</v>
      </c>
      <c r="T157" s="1" t="s">
        <v>1043</v>
      </c>
      <c r="U157" s="1" t="s">
        <v>3755</v>
      </c>
      <c r="W157" s="1" t="s">
        <v>2694</v>
      </c>
      <c r="AC157" s="1" t="s">
        <v>1963</v>
      </c>
      <c r="AD157" s="1" t="s">
        <v>3756</v>
      </c>
      <c r="AG157" s="1" t="s">
        <v>3452</v>
      </c>
      <c r="AH157" s="1" t="s">
        <v>3084</v>
      </c>
      <c r="AI157" s="1" t="s">
        <v>3757</v>
      </c>
      <c r="AJ157" s="1" t="s">
        <v>3758</v>
      </c>
      <c r="AK157" s="1" t="s">
        <v>3759</v>
      </c>
      <c r="AL157" s="1" t="s">
        <v>1968</v>
      </c>
      <c r="AM157" s="1" t="s">
        <v>1453</v>
      </c>
      <c r="AN157" s="1" t="s">
        <v>1046</v>
      </c>
      <c r="AO157" s="1" t="s">
        <v>1047</v>
      </c>
      <c r="AP157" s="1" t="s">
        <v>3087</v>
      </c>
      <c r="AQ157" s="1" t="s">
        <v>1049</v>
      </c>
      <c r="AR157" s="1" t="s">
        <v>1048</v>
      </c>
      <c r="AS157" s="1" t="s">
        <v>1050</v>
      </c>
      <c r="AT157" s="1" t="s">
        <v>1051</v>
      </c>
      <c r="AU157" s="1" t="s">
        <v>1052</v>
      </c>
      <c r="BJ157" s="1" t="s">
        <v>3088</v>
      </c>
    </row>
    <row r="158" spans="1:62" x14ac:dyDescent="0.25">
      <c r="A158" s="1" t="s">
        <v>3453</v>
      </c>
      <c r="B158" s="1" t="s">
        <v>2477</v>
      </c>
      <c r="C158" s="1" t="s">
        <v>1474</v>
      </c>
      <c r="D158" s="1" t="s">
        <v>1437</v>
      </c>
      <c r="E158" s="1" t="s">
        <v>1475</v>
      </c>
      <c r="F158" s="1" t="s">
        <v>1439</v>
      </c>
      <c r="G158" s="1" t="s">
        <v>3454</v>
      </c>
      <c r="H158" s="1" t="s">
        <v>3455</v>
      </c>
      <c r="I158" s="1" t="s">
        <v>2416</v>
      </c>
      <c r="J158" s="1" t="s">
        <v>1377</v>
      </c>
      <c r="K158" s="1" t="s">
        <v>3760</v>
      </c>
      <c r="L158" s="1" t="s">
        <v>1040</v>
      </c>
      <c r="M158" s="1" t="s">
        <v>1588</v>
      </c>
      <c r="N158" s="1" t="s">
        <v>1041</v>
      </c>
      <c r="O158" s="1" t="s">
        <v>2377</v>
      </c>
      <c r="P158" s="1" t="s">
        <v>1804</v>
      </c>
      <c r="Q158" s="1" t="s">
        <v>1042</v>
      </c>
      <c r="R158" s="1" t="s">
        <v>1444</v>
      </c>
      <c r="S158" s="1" t="s">
        <v>1444</v>
      </c>
      <c r="T158" s="1" t="s">
        <v>1043</v>
      </c>
      <c r="U158" s="1" t="s">
        <v>3761</v>
      </c>
      <c r="W158" s="1" t="s">
        <v>2813</v>
      </c>
      <c r="AC158" s="1" t="s">
        <v>1860</v>
      </c>
      <c r="AD158" s="1" t="s">
        <v>3762</v>
      </c>
      <c r="AG158" s="1" t="s">
        <v>3456</v>
      </c>
      <c r="AH158" s="1" t="s">
        <v>1067</v>
      </c>
      <c r="AI158" s="1" t="s">
        <v>3753</v>
      </c>
      <c r="AJ158" s="1" t="s">
        <v>1809</v>
      </c>
      <c r="AK158" s="1" t="s">
        <v>3763</v>
      </c>
      <c r="AL158" s="1" t="s">
        <v>1865</v>
      </c>
      <c r="AM158" s="1" t="s">
        <v>1453</v>
      </c>
      <c r="AN158" s="1" t="s">
        <v>1046</v>
      </c>
      <c r="AO158" s="1" t="s">
        <v>1047</v>
      </c>
      <c r="AP158" s="1" t="s">
        <v>1048</v>
      </c>
      <c r="AQ158" s="1" t="s">
        <v>1049</v>
      </c>
      <c r="AR158" s="1" t="s">
        <v>1048</v>
      </c>
      <c r="AS158" s="1" t="s">
        <v>1050</v>
      </c>
      <c r="AT158" s="1" t="s">
        <v>1051</v>
      </c>
      <c r="AU158" s="1" t="s">
        <v>1052</v>
      </c>
      <c r="BJ158" s="1" t="s">
        <v>3088</v>
      </c>
    </row>
    <row r="159" spans="1:62" x14ac:dyDescent="0.25">
      <c r="A159" s="1" t="s">
        <v>3457</v>
      </c>
      <c r="B159" s="1" t="s">
        <v>2389</v>
      </c>
      <c r="C159" s="1" t="s">
        <v>2486</v>
      </c>
      <c r="D159" s="1" t="s">
        <v>2487</v>
      </c>
      <c r="E159" s="1" t="s">
        <v>2394</v>
      </c>
      <c r="F159" s="1" t="s">
        <v>1439</v>
      </c>
      <c r="G159" s="1" t="s">
        <v>2975</v>
      </c>
      <c r="H159" s="1" t="s">
        <v>2976</v>
      </c>
      <c r="I159" s="1" t="s">
        <v>1120</v>
      </c>
      <c r="J159" s="1" t="s">
        <v>1121</v>
      </c>
      <c r="K159" s="1" t="s">
        <v>2977</v>
      </c>
      <c r="L159" s="1" t="s">
        <v>1610</v>
      </c>
      <c r="M159" s="1" t="s">
        <v>1562</v>
      </c>
      <c r="N159" s="1" t="s">
        <v>1041</v>
      </c>
      <c r="O159" s="1" t="s">
        <v>3016</v>
      </c>
      <c r="P159" s="1" t="s">
        <v>3016</v>
      </c>
      <c r="Q159" s="1" t="s">
        <v>1042</v>
      </c>
      <c r="R159" s="1" t="s">
        <v>1444</v>
      </c>
      <c r="S159" s="1" t="s">
        <v>1444</v>
      </c>
      <c r="T159" s="1" t="s">
        <v>1043</v>
      </c>
      <c r="U159" s="1" t="s">
        <v>3764</v>
      </c>
      <c r="W159" s="1" t="s">
        <v>2764</v>
      </c>
      <c r="AC159" s="1" t="s">
        <v>1579</v>
      </c>
      <c r="AD159" s="1" t="s">
        <v>3765</v>
      </c>
      <c r="AG159" s="1" t="s">
        <v>3458</v>
      </c>
      <c r="AH159" s="1" t="s">
        <v>3084</v>
      </c>
      <c r="AI159" s="1" t="s">
        <v>3766</v>
      </c>
      <c r="AJ159" s="1" t="s">
        <v>3766</v>
      </c>
      <c r="AK159" s="1" t="s">
        <v>3767</v>
      </c>
      <c r="AL159" s="1" t="s">
        <v>1584</v>
      </c>
      <c r="AM159" s="1" t="s">
        <v>1453</v>
      </c>
      <c r="AN159" s="1" t="s">
        <v>1046</v>
      </c>
      <c r="AO159" s="1" t="s">
        <v>1047</v>
      </c>
      <c r="AP159" s="1" t="s">
        <v>3087</v>
      </c>
      <c r="AQ159" s="1" t="s">
        <v>1049</v>
      </c>
      <c r="AR159" s="1" t="s">
        <v>1048</v>
      </c>
      <c r="AS159" s="1" t="s">
        <v>1050</v>
      </c>
      <c r="AT159" s="1" t="s">
        <v>1051</v>
      </c>
      <c r="AU159" s="1" t="s">
        <v>1052</v>
      </c>
      <c r="AY159" s="1" t="s">
        <v>3158</v>
      </c>
      <c r="AZ159" s="1" t="s">
        <v>1454</v>
      </c>
      <c r="BJ159" s="1" t="s">
        <v>3088</v>
      </c>
    </row>
    <row r="160" spans="1:62" x14ac:dyDescent="0.25">
      <c r="A160" s="1" t="s">
        <v>1389</v>
      </c>
      <c r="B160" s="1" t="s">
        <v>2200</v>
      </c>
      <c r="C160" s="1" t="s">
        <v>1474</v>
      </c>
      <c r="D160" s="1" t="s">
        <v>1437</v>
      </c>
      <c r="E160" s="1" t="s">
        <v>1475</v>
      </c>
      <c r="F160" s="1" t="s">
        <v>1439</v>
      </c>
      <c r="G160" s="1" t="s">
        <v>1390</v>
      </c>
      <c r="H160" s="1" t="s">
        <v>1391</v>
      </c>
      <c r="I160" s="1" t="s">
        <v>1392</v>
      </c>
      <c r="J160" s="1" t="s">
        <v>1206</v>
      </c>
      <c r="K160" s="1" t="s">
        <v>2201</v>
      </c>
      <c r="L160" s="1" t="s">
        <v>1610</v>
      </c>
      <c r="M160" s="1" t="s">
        <v>1562</v>
      </c>
      <c r="N160" s="1" t="s">
        <v>1041</v>
      </c>
      <c r="O160" s="1" t="s">
        <v>2202</v>
      </c>
      <c r="P160" s="1" t="s">
        <v>2203</v>
      </c>
      <c r="Q160" s="1" t="s">
        <v>1042</v>
      </c>
      <c r="R160" s="1" t="s">
        <v>1444</v>
      </c>
      <c r="S160" s="1" t="s">
        <v>1444</v>
      </c>
      <c r="T160" s="1" t="s">
        <v>1043</v>
      </c>
      <c r="U160" s="1" t="s">
        <v>2204</v>
      </c>
      <c r="W160" s="1" t="s">
        <v>2205</v>
      </c>
      <c r="AC160" s="1" t="s">
        <v>2206</v>
      </c>
      <c r="AD160" s="1" t="s">
        <v>2207</v>
      </c>
      <c r="AG160" s="1" t="s">
        <v>1393</v>
      </c>
      <c r="AH160" s="1" t="s">
        <v>1067</v>
      </c>
      <c r="AI160" s="1" t="s">
        <v>2208</v>
      </c>
      <c r="AJ160" s="1" t="s">
        <v>2209</v>
      </c>
      <c r="AK160" s="1" t="s">
        <v>2210</v>
      </c>
      <c r="AL160" s="1" t="s">
        <v>2211</v>
      </c>
      <c r="AM160" s="1" t="s">
        <v>1453</v>
      </c>
      <c r="AN160" s="1" t="s">
        <v>1046</v>
      </c>
      <c r="AO160" s="1" t="s">
        <v>1047</v>
      </c>
      <c r="AP160" s="1" t="s">
        <v>1048</v>
      </c>
      <c r="AQ160" s="1" t="s">
        <v>1049</v>
      </c>
      <c r="AR160" s="1" t="s">
        <v>1048</v>
      </c>
      <c r="AS160" s="1" t="s">
        <v>1050</v>
      </c>
      <c r="AT160" s="1" t="s">
        <v>1051</v>
      </c>
      <c r="AU160" s="1" t="s">
        <v>1052</v>
      </c>
      <c r="AY160" s="1" t="s">
        <v>1394</v>
      </c>
      <c r="AZ160" s="1" t="s">
        <v>1454</v>
      </c>
      <c r="BJ160" s="1" t="s">
        <v>2212</v>
      </c>
    </row>
    <row r="161" spans="1:62" x14ac:dyDescent="0.25">
      <c r="A161" s="1" t="s">
        <v>3459</v>
      </c>
      <c r="B161" s="1" t="s">
        <v>2499</v>
      </c>
      <c r="C161" s="1" t="s">
        <v>3768</v>
      </c>
      <c r="F161" s="1" t="s">
        <v>1439</v>
      </c>
      <c r="G161" s="1" t="s">
        <v>3460</v>
      </c>
      <c r="H161" s="1" t="s">
        <v>3461</v>
      </c>
      <c r="I161" s="1" t="s">
        <v>2430</v>
      </c>
      <c r="J161" s="1" t="s">
        <v>1173</v>
      </c>
      <c r="K161" s="1" t="s">
        <v>3769</v>
      </c>
      <c r="L161" s="1" t="s">
        <v>1439</v>
      </c>
      <c r="M161" s="1" t="s">
        <v>1458</v>
      </c>
      <c r="N161" s="1" t="s">
        <v>1041</v>
      </c>
      <c r="O161" s="1" t="s">
        <v>2573</v>
      </c>
      <c r="P161" s="1" t="s">
        <v>2665</v>
      </c>
      <c r="R161" s="1" t="s">
        <v>1444</v>
      </c>
      <c r="S161" s="1" t="s">
        <v>1444</v>
      </c>
      <c r="T161" s="1" t="s">
        <v>1043</v>
      </c>
      <c r="U161" s="1" t="s">
        <v>3770</v>
      </c>
      <c r="AC161" s="1" t="s">
        <v>1552</v>
      </c>
      <c r="AD161" s="1" t="s">
        <v>3771</v>
      </c>
      <c r="AG161" s="1" t="s">
        <v>3462</v>
      </c>
      <c r="AH161" s="1" t="s">
        <v>3463</v>
      </c>
      <c r="AI161" s="1" t="s">
        <v>3772</v>
      </c>
      <c r="AJ161" s="1" t="s">
        <v>3773</v>
      </c>
      <c r="AL161" s="1" t="s">
        <v>1557</v>
      </c>
      <c r="AM161" s="1" t="s">
        <v>1453</v>
      </c>
      <c r="AN161" s="1" t="s">
        <v>1046</v>
      </c>
      <c r="AO161" s="1" t="s">
        <v>1047</v>
      </c>
      <c r="AP161" s="1" t="s">
        <v>3093</v>
      </c>
      <c r="AQ161" s="1" t="s">
        <v>1049</v>
      </c>
      <c r="AR161" s="1" t="s">
        <v>1048</v>
      </c>
      <c r="AS161" s="1" t="s">
        <v>1050</v>
      </c>
      <c r="AT161" s="1" t="s">
        <v>1051</v>
      </c>
      <c r="AU161" s="1" t="s">
        <v>1052</v>
      </c>
      <c r="BJ161" s="1" t="s">
        <v>3088</v>
      </c>
    </row>
    <row r="162" spans="1:62" x14ac:dyDescent="0.25">
      <c r="A162" s="1" t="s">
        <v>3464</v>
      </c>
      <c r="B162" s="1" t="s">
        <v>2510</v>
      </c>
      <c r="C162" s="1" t="s">
        <v>2486</v>
      </c>
      <c r="D162" s="1" t="s">
        <v>2709</v>
      </c>
      <c r="E162" s="1" t="s">
        <v>2500</v>
      </c>
      <c r="F162" s="1" t="s">
        <v>1439</v>
      </c>
      <c r="G162" s="1" t="s">
        <v>3465</v>
      </c>
      <c r="H162" s="1" t="s">
        <v>3466</v>
      </c>
      <c r="I162" s="1" t="s">
        <v>2971</v>
      </c>
      <c r="J162" s="1" t="s">
        <v>1184</v>
      </c>
      <c r="K162" s="1" t="s">
        <v>3774</v>
      </c>
      <c r="L162" s="1" t="s">
        <v>1608</v>
      </c>
      <c r="M162" s="1" t="s">
        <v>2361</v>
      </c>
      <c r="N162" s="1" t="s">
        <v>1041</v>
      </c>
      <c r="O162" s="1" t="s">
        <v>2089</v>
      </c>
      <c r="P162" s="1" t="s">
        <v>2774</v>
      </c>
      <c r="Q162" s="1" t="s">
        <v>1042</v>
      </c>
      <c r="R162" s="1" t="s">
        <v>1444</v>
      </c>
      <c r="S162" s="1" t="s">
        <v>1444</v>
      </c>
      <c r="T162" s="1" t="s">
        <v>1043</v>
      </c>
      <c r="U162" s="1" t="s">
        <v>3775</v>
      </c>
      <c r="W162" s="1" t="s">
        <v>2628</v>
      </c>
      <c r="AC162" s="1" t="s">
        <v>2093</v>
      </c>
      <c r="AD162" s="1" t="s">
        <v>3776</v>
      </c>
      <c r="AG162" s="1" t="s">
        <v>3467</v>
      </c>
      <c r="AH162" s="1" t="s">
        <v>3084</v>
      </c>
      <c r="AI162" s="1" t="s">
        <v>2095</v>
      </c>
      <c r="AJ162" s="1" t="s">
        <v>3777</v>
      </c>
      <c r="AK162" s="1" t="s">
        <v>3778</v>
      </c>
      <c r="AL162" s="1" t="s">
        <v>2098</v>
      </c>
      <c r="AM162" s="1" t="s">
        <v>1453</v>
      </c>
      <c r="AN162" s="1" t="s">
        <v>1046</v>
      </c>
      <c r="AO162" s="1" t="s">
        <v>1047</v>
      </c>
      <c r="AP162" s="1" t="s">
        <v>3087</v>
      </c>
      <c r="AQ162" s="1" t="s">
        <v>1049</v>
      </c>
      <c r="AR162" s="1" t="s">
        <v>1048</v>
      </c>
      <c r="AS162" s="1" t="s">
        <v>1050</v>
      </c>
      <c r="AT162" s="1" t="s">
        <v>1051</v>
      </c>
      <c r="AU162" s="1" t="s">
        <v>1052</v>
      </c>
      <c r="BJ162" s="1" t="s">
        <v>3088</v>
      </c>
    </row>
    <row r="163" spans="1:62" x14ac:dyDescent="0.25">
      <c r="A163" s="1" t="s">
        <v>3468</v>
      </c>
      <c r="B163" s="1" t="s">
        <v>2671</v>
      </c>
      <c r="C163" s="1" t="s">
        <v>2486</v>
      </c>
      <c r="D163" s="1" t="s">
        <v>2605</v>
      </c>
      <c r="E163" s="1" t="s">
        <v>2412</v>
      </c>
      <c r="F163" s="1" t="s">
        <v>1439</v>
      </c>
      <c r="G163" s="1" t="s">
        <v>3469</v>
      </c>
      <c r="H163" s="1" t="s">
        <v>2913</v>
      </c>
      <c r="I163" s="1" t="s">
        <v>2893</v>
      </c>
      <c r="J163" s="1" t="s">
        <v>1206</v>
      </c>
      <c r="K163" s="1" t="s">
        <v>3779</v>
      </c>
      <c r="L163" s="1" t="s">
        <v>1610</v>
      </c>
      <c r="M163" s="1" t="s">
        <v>1597</v>
      </c>
      <c r="N163" s="1" t="s">
        <v>1041</v>
      </c>
      <c r="O163" s="1" t="s">
        <v>3041</v>
      </c>
      <c r="P163" s="1" t="s">
        <v>2597</v>
      </c>
      <c r="Q163" s="1" t="s">
        <v>1042</v>
      </c>
      <c r="R163" s="1" t="s">
        <v>1444</v>
      </c>
      <c r="S163" s="1" t="s">
        <v>1444</v>
      </c>
      <c r="T163" s="1" t="s">
        <v>1043</v>
      </c>
      <c r="U163" s="1" t="s">
        <v>3780</v>
      </c>
      <c r="W163" s="1" t="s">
        <v>2707</v>
      </c>
      <c r="AC163" s="1" t="s">
        <v>1482</v>
      </c>
      <c r="AD163" s="1" t="s">
        <v>3781</v>
      </c>
      <c r="AG163" s="1" t="s">
        <v>3470</v>
      </c>
      <c r="AH163" s="1" t="s">
        <v>3084</v>
      </c>
      <c r="AI163" s="1" t="s">
        <v>3782</v>
      </c>
      <c r="AJ163" s="1" t="s">
        <v>3783</v>
      </c>
      <c r="AK163" s="1" t="s">
        <v>3784</v>
      </c>
      <c r="AL163" s="1" t="s">
        <v>1487</v>
      </c>
      <c r="AM163" s="1" t="s">
        <v>1453</v>
      </c>
      <c r="AN163" s="1" t="s">
        <v>1046</v>
      </c>
      <c r="AO163" s="1" t="s">
        <v>1047</v>
      </c>
      <c r="AP163" s="1" t="s">
        <v>3087</v>
      </c>
      <c r="AQ163" s="1" t="s">
        <v>1049</v>
      </c>
      <c r="AR163" s="1" t="s">
        <v>1048</v>
      </c>
      <c r="AS163" s="1" t="s">
        <v>1050</v>
      </c>
      <c r="AT163" s="1" t="s">
        <v>1051</v>
      </c>
      <c r="AU163" s="1" t="s">
        <v>1052</v>
      </c>
      <c r="AY163" s="1" t="s">
        <v>1394</v>
      </c>
      <c r="AZ163" s="1" t="s">
        <v>1454</v>
      </c>
      <c r="BJ163" s="1" t="s">
        <v>3088</v>
      </c>
    </row>
    <row r="164" spans="1:62" x14ac:dyDescent="0.25">
      <c r="A164" s="1" t="s">
        <v>3471</v>
      </c>
      <c r="B164" s="1" t="s">
        <v>2649</v>
      </c>
      <c r="C164" s="1" t="s">
        <v>2718</v>
      </c>
      <c r="D164" s="1" t="s">
        <v>2462</v>
      </c>
      <c r="E164" s="1" t="s">
        <v>2429</v>
      </c>
      <c r="F164" s="1" t="s">
        <v>1506</v>
      </c>
      <c r="G164" s="1" t="s">
        <v>2478</v>
      </c>
      <c r="H164" s="1" t="s">
        <v>2697</v>
      </c>
      <c r="I164" s="1" t="s">
        <v>1432</v>
      </c>
      <c r="J164" s="1" t="s">
        <v>1433</v>
      </c>
      <c r="K164" s="1" t="s">
        <v>2698</v>
      </c>
      <c r="L164" s="1" t="s">
        <v>1040</v>
      </c>
      <c r="M164" s="1" t="s">
        <v>2212</v>
      </c>
      <c r="N164" s="1" t="s">
        <v>1041</v>
      </c>
      <c r="O164" s="1" t="s">
        <v>3043</v>
      </c>
      <c r="P164" s="1" t="s">
        <v>3043</v>
      </c>
      <c r="Q164" s="1" t="s">
        <v>1042</v>
      </c>
      <c r="R164" s="1" t="s">
        <v>1444</v>
      </c>
      <c r="S164" s="1" t="s">
        <v>1444</v>
      </c>
      <c r="T164" s="1" t="s">
        <v>1043</v>
      </c>
      <c r="U164" s="1" t="s">
        <v>3785</v>
      </c>
      <c r="W164" s="1" t="s">
        <v>2873</v>
      </c>
      <c r="AC164" s="1" t="s">
        <v>1566</v>
      </c>
      <c r="AD164" s="1" t="s">
        <v>3786</v>
      </c>
      <c r="AG164" s="1" t="s">
        <v>3472</v>
      </c>
      <c r="AH164" s="1" t="s">
        <v>3094</v>
      </c>
      <c r="AI164" s="1" t="s">
        <v>3787</v>
      </c>
      <c r="AJ164" s="1" t="s">
        <v>3787</v>
      </c>
      <c r="AK164" s="1" t="s">
        <v>3590</v>
      </c>
      <c r="AL164" s="1" t="s">
        <v>1570</v>
      </c>
      <c r="AM164" s="1" t="s">
        <v>1453</v>
      </c>
      <c r="AN164" s="1" t="s">
        <v>1046</v>
      </c>
      <c r="AO164" s="1" t="s">
        <v>1047</v>
      </c>
      <c r="AP164" s="1" t="s">
        <v>3097</v>
      </c>
      <c r="AQ164" s="1" t="s">
        <v>1049</v>
      </c>
      <c r="AR164" s="1" t="s">
        <v>1048</v>
      </c>
      <c r="AS164" s="1" t="s">
        <v>1050</v>
      </c>
      <c r="AT164" s="1" t="s">
        <v>1051</v>
      </c>
      <c r="AU164" s="1" t="s">
        <v>1052</v>
      </c>
      <c r="BJ164" s="1" t="s">
        <v>3088</v>
      </c>
    </row>
    <row r="165" spans="1:62" x14ac:dyDescent="0.25">
      <c r="A165" s="1" t="s">
        <v>3473</v>
      </c>
      <c r="B165" s="1" t="s">
        <v>2575</v>
      </c>
      <c r="C165" s="1" t="s">
        <v>2486</v>
      </c>
      <c r="D165" s="1" t="s">
        <v>1572</v>
      </c>
      <c r="E165" s="1" t="s">
        <v>2440</v>
      </c>
      <c r="F165" s="1" t="s">
        <v>1506</v>
      </c>
      <c r="G165" s="1" t="s">
        <v>2488</v>
      </c>
      <c r="H165" s="1" t="s">
        <v>2489</v>
      </c>
      <c r="I165" s="1" t="s">
        <v>2356</v>
      </c>
      <c r="J165" s="1" t="s">
        <v>2345</v>
      </c>
      <c r="K165" s="1" t="s">
        <v>2490</v>
      </c>
      <c r="L165" s="1" t="s">
        <v>1608</v>
      </c>
      <c r="M165" s="1" t="s">
        <v>1900</v>
      </c>
      <c r="N165" s="1" t="s">
        <v>1041</v>
      </c>
      <c r="O165" s="1" t="s">
        <v>2770</v>
      </c>
      <c r="Q165" s="1" t="s">
        <v>1042</v>
      </c>
      <c r="R165" s="1" t="s">
        <v>1444</v>
      </c>
      <c r="S165" s="1" t="s">
        <v>1444</v>
      </c>
      <c r="T165" s="1" t="s">
        <v>1043</v>
      </c>
      <c r="U165" s="1" t="s">
        <v>3788</v>
      </c>
      <c r="W165" s="1" t="s">
        <v>2916</v>
      </c>
      <c r="AD165" s="1" t="s">
        <v>3789</v>
      </c>
      <c r="AG165" s="1" t="s">
        <v>3474</v>
      </c>
      <c r="AH165" s="1" t="s">
        <v>3084</v>
      </c>
      <c r="AI165" s="1" t="s">
        <v>3790</v>
      </c>
      <c r="AK165" s="1" t="s">
        <v>3791</v>
      </c>
      <c r="AM165" s="1" t="s">
        <v>1453</v>
      </c>
      <c r="AN165" s="1" t="s">
        <v>1046</v>
      </c>
      <c r="AO165" s="1" t="s">
        <v>1047</v>
      </c>
      <c r="AP165" s="1" t="s">
        <v>3087</v>
      </c>
      <c r="AQ165" s="1" t="s">
        <v>1049</v>
      </c>
      <c r="AR165" s="1" t="s">
        <v>1048</v>
      </c>
      <c r="AS165" s="1" t="s">
        <v>1050</v>
      </c>
      <c r="AT165" s="1" t="s">
        <v>1051</v>
      </c>
      <c r="AU165" s="1" t="s">
        <v>1052</v>
      </c>
      <c r="BJ165" s="1" t="s">
        <v>3088</v>
      </c>
    </row>
    <row r="166" spans="1:62" x14ac:dyDescent="0.25">
      <c r="A166" s="1" t="s">
        <v>1395</v>
      </c>
      <c r="B166" s="1" t="s">
        <v>2213</v>
      </c>
      <c r="C166" s="1" t="s">
        <v>1503</v>
      </c>
      <c r="D166" s="1" t="s">
        <v>1437</v>
      </c>
      <c r="E166" s="1" t="s">
        <v>1692</v>
      </c>
      <c r="F166" s="1" t="s">
        <v>1506</v>
      </c>
      <c r="G166" s="1" t="s">
        <v>1396</v>
      </c>
      <c r="H166" s="1" t="s">
        <v>1101</v>
      </c>
      <c r="I166" s="1" t="s">
        <v>1102</v>
      </c>
      <c r="J166" s="1" t="s">
        <v>1039</v>
      </c>
      <c r="K166" s="1" t="s">
        <v>1561</v>
      </c>
      <c r="L166" s="1" t="s">
        <v>1040</v>
      </c>
      <c r="M166" s="1" t="s">
        <v>1562</v>
      </c>
      <c r="N166" s="1" t="s">
        <v>1041</v>
      </c>
      <c r="O166" s="1" t="s">
        <v>2214</v>
      </c>
      <c r="P166" s="1" t="s">
        <v>2215</v>
      </c>
      <c r="Q166" s="1" t="s">
        <v>1042</v>
      </c>
      <c r="R166" s="1" t="s">
        <v>1444</v>
      </c>
      <c r="S166" s="1" t="s">
        <v>1444</v>
      </c>
      <c r="T166" s="1" t="s">
        <v>1043</v>
      </c>
      <c r="U166" s="1" t="s">
        <v>2216</v>
      </c>
      <c r="W166" s="1" t="s">
        <v>2217</v>
      </c>
      <c r="AC166" s="1" t="s">
        <v>2218</v>
      </c>
      <c r="AD166" s="1" t="s">
        <v>2219</v>
      </c>
      <c r="AG166" s="1" t="s">
        <v>1397</v>
      </c>
      <c r="AH166" s="1" t="s">
        <v>1081</v>
      </c>
      <c r="AI166" s="1" t="s">
        <v>2220</v>
      </c>
      <c r="AJ166" s="1" t="s">
        <v>2221</v>
      </c>
      <c r="AK166" s="1" t="s">
        <v>2222</v>
      </c>
      <c r="AL166" s="1" t="s">
        <v>2223</v>
      </c>
      <c r="AM166" s="1" t="s">
        <v>1453</v>
      </c>
      <c r="AN166" s="1" t="s">
        <v>1046</v>
      </c>
      <c r="AO166" s="1" t="s">
        <v>1047</v>
      </c>
      <c r="AP166" s="1" t="s">
        <v>1048</v>
      </c>
      <c r="AQ166" s="1" t="s">
        <v>1049</v>
      </c>
      <c r="AR166" s="1" t="s">
        <v>1048</v>
      </c>
      <c r="AS166" s="1" t="s">
        <v>1050</v>
      </c>
      <c r="AT166" s="1" t="s">
        <v>1051</v>
      </c>
      <c r="AU166" s="1" t="s">
        <v>1052</v>
      </c>
      <c r="BJ166" s="1" t="s">
        <v>1670</v>
      </c>
    </row>
    <row r="167" spans="1:62" x14ac:dyDescent="0.25">
      <c r="A167" s="1" t="s">
        <v>3475</v>
      </c>
      <c r="B167" s="1" t="s">
        <v>2601</v>
      </c>
      <c r="C167" s="1" t="s">
        <v>2486</v>
      </c>
      <c r="D167" s="1" t="s">
        <v>3667</v>
      </c>
      <c r="E167" s="1" t="s">
        <v>2375</v>
      </c>
      <c r="F167" s="1" t="s">
        <v>1439</v>
      </c>
      <c r="G167" s="1" t="s">
        <v>3476</v>
      </c>
      <c r="H167" s="1" t="s">
        <v>3477</v>
      </c>
      <c r="I167" s="1" t="s">
        <v>2678</v>
      </c>
      <c r="J167" s="1" t="s">
        <v>2679</v>
      </c>
      <c r="K167" s="1" t="s">
        <v>3792</v>
      </c>
      <c r="L167" s="1" t="s">
        <v>1439</v>
      </c>
      <c r="M167" s="1" t="s">
        <v>1519</v>
      </c>
      <c r="N167" s="1" t="s">
        <v>2679</v>
      </c>
      <c r="O167" s="1" t="s">
        <v>3029</v>
      </c>
      <c r="P167" s="1" t="s">
        <v>2433</v>
      </c>
      <c r="Q167" s="1" t="s">
        <v>1042</v>
      </c>
      <c r="R167" s="1" t="s">
        <v>1444</v>
      </c>
      <c r="S167" s="1" t="s">
        <v>1444</v>
      </c>
      <c r="T167" s="1" t="s">
        <v>1043</v>
      </c>
      <c r="U167" s="1" t="s">
        <v>3793</v>
      </c>
      <c r="W167" s="1" t="s">
        <v>2639</v>
      </c>
      <c r="AC167" s="1" t="s">
        <v>1860</v>
      </c>
      <c r="AD167" s="1" t="s">
        <v>3794</v>
      </c>
      <c r="AG167" s="1" t="s">
        <v>3478</v>
      </c>
      <c r="AH167" s="1" t="s">
        <v>3084</v>
      </c>
      <c r="AI167" s="1" t="s">
        <v>3795</v>
      </c>
      <c r="AJ167" s="1" t="s">
        <v>3796</v>
      </c>
      <c r="AK167" s="1" t="s">
        <v>3797</v>
      </c>
      <c r="AL167" s="1" t="s">
        <v>1865</v>
      </c>
      <c r="AM167" s="1" t="s">
        <v>1453</v>
      </c>
      <c r="AN167" s="1" t="s">
        <v>1046</v>
      </c>
      <c r="AO167" s="1" t="s">
        <v>1047</v>
      </c>
      <c r="AP167" s="1" t="s">
        <v>3087</v>
      </c>
      <c r="AQ167" s="1" t="s">
        <v>1049</v>
      </c>
      <c r="AR167" s="1" t="s">
        <v>1048</v>
      </c>
      <c r="AS167" s="1" t="s">
        <v>1050</v>
      </c>
      <c r="AT167" s="1" t="s">
        <v>1051</v>
      </c>
      <c r="AU167" s="1" t="s">
        <v>1052</v>
      </c>
      <c r="AY167" s="1" t="s">
        <v>3479</v>
      </c>
      <c r="AZ167" s="1" t="s">
        <v>1454</v>
      </c>
      <c r="BJ167" s="1" t="s">
        <v>3088</v>
      </c>
    </row>
    <row r="168" spans="1:62" x14ac:dyDescent="0.25">
      <c r="A168" s="1" t="s">
        <v>1398</v>
      </c>
      <c r="B168" s="1" t="s">
        <v>2224</v>
      </c>
      <c r="C168" s="1" t="s">
        <v>1436</v>
      </c>
      <c r="D168" s="1" t="s">
        <v>1437</v>
      </c>
      <c r="E168" s="1" t="s">
        <v>1438</v>
      </c>
      <c r="F168" s="1" t="s">
        <v>1439</v>
      </c>
      <c r="G168" s="1" t="s">
        <v>1399</v>
      </c>
      <c r="H168" s="1" t="s">
        <v>1400</v>
      </c>
      <c r="I168" s="1" t="s">
        <v>1401</v>
      </c>
      <c r="J168" s="1" t="s">
        <v>1206</v>
      </c>
      <c r="K168" s="1" t="s">
        <v>2225</v>
      </c>
      <c r="L168" s="1" t="s">
        <v>1610</v>
      </c>
      <c r="M168" s="1" t="s">
        <v>1705</v>
      </c>
      <c r="N168" s="1" t="s">
        <v>1041</v>
      </c>
      <c r="O168" s="1" t="s">
        <v>2226</v>
      </c>
      <c r="P168" s="1" t="s">
        <v>2226</v>
      </c>
      <c r="Q168" s="1" t="s">
        <v>1042</v>
      </c>
      <c r="R168" s="1" t="s">
        <v>1444</v>
      </c>
      <c r="S168" s="1" t="s">
        <v>1444</v>
      </c>
      <c r="T168" s="1" t="s">
        <v>1043</v>
      </c>
      <c r="U168" s="1" t="s">
        <v>2227</v>
      </c>
      <c r="W168" s="1" t="s">
        <v>2228</v>
      </c>
      <c r="AC168" s="1" t="s">
        <v>2229</v>
      </c>
      <c r="AD168" s="1" t="s">
        <v>2230</v>
      </c>
      <c r="AG168" s="1" t="s">
        <v>1402</v>
      </c>
      <c r="AH168" s="1" t="s">
        <v>1045</v>
      </c>
      <c r="AI168" s="1" t="s">
        <v>2231</v>
      </c>
      <c r="AJ168" s="1" t="s">
        <v>2231</v>
      </c>
      <c r="AK168" s="1" t="s">
        <v>2232</v>
      </c>
      <c r="AL168" s="1" t="s">
        <v>2233</v>
      </c>
      <c r="AM168" s="1" t="s">
        <v>1453</v>
      </c>
      <c r="AN168" s="1" t="s">
        <v>1046</v>
      </c>
      <c r="AO168" s="1" t="s">
        <v>1047</v>
      </c>
      <c r="AP168" s="1" t="s">
        <v>1048</v>
      </c>
      <c r="AQ168" s="1" t="s">
        <v>1049</v>
      </c>
      <c r="AR168" s="1" t="s">
        <v>1048</v>
      </c>
      <c r="AS168" s="1" t="s">
        <v>1050</v>
      </c>
      <c r="AT168" s="1" t="s">
        <v>1051</v>
      </c>
      <c r="AU168" s="1" t="s">
        <v>1052</v>
      </c>
      <c r="AY168" s="1" t="s">
        <v>1403</v>
      </c>
      <c r="AZ168" s="1" t="s">
        <v>1454</v>
      </c>
      <c r="BJ168" s="1" t="s">
        <v>2234</v>
      </c>
    </row>
    <row r="169" spans="1:62" x14ac:dyDescent="0.25">
      <c r="A169" s="1" t="s">
        <v>3480</v>
      </c>
      <c r="B169" s="1" t="s">
        <v>2648</v>
      </c>
      <c r="C169" s="1" t="s">
        <v>2486</v>
      </c>
      <c r="D169" s="1" t="s">
        <v>2621</v>
      </c>
      <c r="E169" s="1" t="s">
        <v>2375</v>
      </c>
      <c r="F169" s="1" t="s">
        <v>1439</v>
      </c>
      <c r="G169" s="1" t="s">
        <v>2503</v>
      </c>
      <c r="H169" s="1" t="s">
        <v>2504</v>
      </c>
      <c r="I169" s="1" t="s">
        <v>1247</v>
      </c>
      <c r="J169" s="1" t="s">
        <v>2353</v>
      </c>
      <c r="K169" s="1" t="s">
        <v>2505</v>
      </c>
      <c r="L169" s="1" t="s">
        <v>1439</v>
      </c>
      <c r="M169" s="1" t="s">
        <v>2212</v>
      </c>
      <c r="N169" s="1" t="s">
        <v>1041</v>
      </c>
      <c r="O169" s="1" t="s">
        <v>3037</v>
      </c>
      <c r="P169" s="1" t="s">
        <v>2673</v>
      </c>
      <c r="Q169" s="1" t="s">
        <v>1042</v>
      </c>
      <c r="R169" s="1" t="s">
        <v>1444</v>
      </c>
      <c r="S169" s="1" t="s">
        <v>1444</v>
      </c>
      <c r="T169" s="1" t="s">
        <v>1043</v>
      </c>
      <c r="U169" s="1" t="s">
        <v>3798</v>
      </c>
      <c r="W169" s="1" t="s">
        <v>2684</v>
      </c>
      <c r="AC169" s="1" t="s">
        <v>1510</v>
      </c>
      <c r="AD169" s="1" t="s">
        <v>3799</v>
      </c>
      <c r="AG169" s="1" t="s">
        <v>3481</v>
      </c>
      <c r="AH169" s="1" t="s">
        <v>3084</v>
      </c>
      <c r="AI169" s="1" t="s">
        <v>3800</v>
      </c>
      <c r="AJ169" s="1" t="s">
        <v>3801</v>
      </c>
      <c r="AK169" s="1" t="s">
        <v>3276</v>
      </c>
      <c r="AL169" s="1" t="s">
        <v>1514</v>
      </c>
      <c r="AM169" s="1" t="s">
        <v>1453</v>
      </c>
      <c r="AN169" s="1" t="s">
        <v>1046</v>
      </c>
      <c r="AO169" s="1" t="s">
        <v>1047</v>
      </c>
      <c r="AP169" s="1" t="s">
        <v>3087</v>
      </c>
      <c r="AQ169" s="1" t="s">
        <v>1049</v>
      </c>
      <c r="AR169" s="1" t="s">
        <v>1048</v>
      </c>
      <c r="AS169" s="1" t="s">
        <v>1050</v>
      </c>
      <c r="AT169" s="1" t="s">
        <v>1051</v>
      </c>
      <c r="AU169" s="1" t="s">
        <v>1052</v>
      </c>
      <c r="BJ169" s="1" t="s">
        <v>3088</v>
      </c>
    </row>
    <row r="170" spans="1:62" x14ac:dyDescent="0.25">
      <c r="A170" s="1" t="s">
        <v>1404</v>
      </c>
      <c r="B170" s="1" t="s">
        <v>2235</v>
      </c>
      <c r="C170" s="1" t="s">
        <v>1474</v>
      </c>
      <c r="D170" s="1" t="s">
        <v>1457</v>
      </c>
      <c r="E170" s="1" t="s">
        <v>1475</v>
      </c>
      <c r="F170" s="1" t="s">
        <v>1506</v>
      </c>
      <c r="G170" s="1" t="s">
        <v>1105</v>
      </c>
      <c r="H170" s="1" t="s">
        <v>1106</v>
      </c>
      <c r="I170" s="1" t="s">
        <v>1107</v>
      </c>
      <c r="J170" s="1" t="s">
        <v>1039</v>
      </c>
      <c r="K170" s="1" t="s">
        <v>1573</v>
      </c>
      <c r="L170" s="1" t="s">
        <v>1040</v>
      </c>
      <c r="M170" s="1" t="s">
        <v>1574</v>
      </c>
      <c r="N170" s="1" t="s">
        <v>1041</v>
      </c>
      <c r="O170" s="1" t="s">
        <v>2236</v>
      </c>
      <c r="P170" s="1" t="s">
        <v>2237</v>
      </c>
      <c r="Q170" s="1" t="s">
        <v>1042</v>
      </c>
      <c r="R170" s="1" t="s">
        <v>1444</v>
      </c>
      <c r="S170" s="1" t="s">
        <v>1444</v>
      </c>
      <c r="T170" s="1" t="s">
        <v>1043</v>
      </c>
      <c r="U170" s="1" t="s">
        <v>2238</v>
      </c>
      <c r="W170" s="1" t="s">
        <v>2239</v>
      </c>
      <c r="AC170" s="1" t="s">
        <v>1566</v>
      </c>
      <c r="AD170" s="1" t="s">
        <v>2240</v>
      </c>
      <c r="AG170" s="1" t="s">
        <v>1405</v>
      </c>
      <c r="AH170" s="1" t="s">
        <v>1067</v>
      </c>
      <c r="AI170" s="1" t="s">
        <v>2241</v>
      </c>
      <c r="AJ170" s="1" t="s">
        <v>2242</v>
      </c>
      <c r="AK170" s="1" t="s">
        <v>2243</v>
      </c>
      <c r="AL170" s="1" t="s">
        <v>1570</v>
      </c>
      <c r="AM170" s="1" t="s">
        <v>1453</v>
      </c>
      <c r="AN170" s="1" t="s">
        <v>1046</v>
      </c>
      <c r="AO170" s="1" t="s">
        <v>1047</v>
      </c>
      <c r="AP170" s="1" t="s">
        <v>1048</v>
      </c>
      <c r="AQ170" s="1" t="s">
        <v>1049</v>
      </c>
      <c r="AR170" s="1" t="s">
        <v>1048</v>
      </c>
      <c r="AS170" s="1" t="s">
        <v>1050</v>
      </c>
      <c r="AT170" s="1" t="s">
        <v>1051</v>
      </c>
      <c r="AU170" s="1" t="s">
        <v>1052</v>
      </c>
      <c r="BJ170" s="1" t="s">
        <v>2244</v>
      </c>
    </row>
    <row r="171" spans="1:62" x14ac:dyDescent="0.25">
      <c r="A171" s="1" t="s">
        <v>3482</v>
      </c>
      <c r="B171" s="1" t="s">
        <v>2354</v>
      </c>
      <c r="C171" s="1" t="s">
        <v>2486</v>
      </c>
      <c r="D171" s="1" t="s">
        <v>2462</v>
      </c>
      <c r="E171" s="1" t="s">
        <v>2394</v>
      </c>
      <c r="F171" s="1" t="s">
        <v>1506</v>
      </c>
      <c r="G171" s="1" t="s">
        <v>2931</v>
      </c>
      <c r="H171" s="1" t="s">
        <v>2932</v>
      </c>
      <c r="I171" s="1" t="s">
        <v>2636</v>
      </c>
      <c r="J171" s="1" t="s">
        <v>1268</v>
      </c>
      <c r="K171" s="1" t="s">
        <v>3802</v>
      </c>
      <c r="L171" s="1" t="s">
        <v>1506</v>
      </c>
      <c r="M171" s="1" t="s">
        <v>2422</v>
      </c>
      <c r="N171" s="1" t="s">
        <v>1041</v>
      </c>
      <c r="O171" s="1" t="s">
        <v>2445</v>
      </c>
      <c r="P171" s="1" t="s">
        <v>2771</v>
      </c>
      <c r="Q171" s="1" t="s">
        <v>1042</v>
      </c>
      <c r="R171" s="1" t="s">
        <v>1444</v>
      </c>
      <c r="S171" s="1" t="s">
        <v>1444</v>
      </c>
      <c r="T171" s="1" t="s">
        <v>1043</v>
      </c>
      <c r="U171" s="1" t="s">
        <v>3803</v>
      </c>
      <c r="W171" s="1" t="s">
        <v>2670</v>
      </c>
      <c r="AC171" s="1" t="s">
        <v>2385</v>
      </c>
      <c r="AD171" s="1" t="s">
        <v>3804</v>
      </c>
      <c r="AG171" s="1" t="s">
        <v>3483</v>
      </c>
      <c r="AH171" s="1" t="s">
        <v>3084</v>
      </c>
      <c r="AI171" s="1" t="s">
        <v>3805</v>
      </c>
      <c r="AJ171" s="1" t="s">
        <v>3806</v>
      </c>
      <c r="AK171" s="1" t="s">
        <v>3807</v>
      </c>
      <c r="AL171" s="1" t="s">
        <v>3153</v>
      </c>
      <c r="AM171" s="1" t="s">
        <v>1453</v>
      </c>
      <c r="AN171" s="1" t="s">
        <v>1046</v>
      </c>
      <c r="AO171" s="1" t="s">
        <v>1047</v>
      </c>
      <c r="AP171" s="1" t="s">
        <v>3087</v>
      </c>
      <c r="AQ171" s="1" t="s">
        <v>1049</v>
      </c>
      <c r="AR171" s="1" t="s">
        <v>1048</v>
      </c>
      <c r="AS171" s="1" t="s">
        <v>1050</v>
      </c>
      <c r="AT171" s="1" t="s">
        <v>1051</v>
      </c>
      <c r="AU171" s="1" t="s">
        <v>1052</v>
      </c>
      <c r="BJ171" s="1" t="s">
        <v>3088</v>
      </c>
    </row>
    <row r="172" spans="1:62" x14ac:dyDescent="0.25">
      <c r="A172" s="1" t="s">
        <v>1406</v>
      </c>
      <c r="B172" s="1" t="s">
        <v>2245</v>
      </c>
      <c r="C172" s="1" t="s">
        <v>1474</v>
      </c>
      <c r="D172" s="1" t="s">
        <v>1437</v>
      </c>
      <c r="E172" s="1" t="s">
        <v>1475</v>
      </c>
      <c r="F172" s="1" t="s">
        <v>1439</v>
      </c>
      <c r="G172" s="1" t="s">
        <v>1407</v>
      </c>
      <c r="H172" s="1" t="s">
        <v>1408</v>
      </c>
      <c r="I172" s="1" t="s">
        <v>1409</v>
      </c>
      <c r="J172" s="1" t="s">
        <v>1206</v>
      </c>
      <c r="K172" s="1" t="s">
        <v>2246</v>
      </c>
      <c r="L172" s="1" t="s">
        <v>1610</v>
      </c>
      <c r="M172" s="1" t="s">
        <v>1458</v>
      </c>
      <c r="N172" s="1" t="s">
        <v>1041</v>
      </c>
      <c r="O172" s="1" t="s">
        <v>1796</v>
      </c>
      <c r="P172" s="1" t="s">
        <v>2247</v>
      </c>
      <c r="Q172" s="1" t="s">
        <v>1042</v>
      </c>
      <c r="R172" s="1" t="s">
        <v>1444</v>
      </c>
      <c r="S172" s="1" t="s">
        <v>1444</v>
      </c>
      <c r="T172" s="1" t="s">
        <v>1043</v>
      </c>
      <c r="U172" s="1" t="s">
        <v>2248</v>
      </c>
      <c r="W172" s="1" t="s">
        <v>2249</v>
      </c>
      <c r="AC172" s="1" t="s">
        <v>2229</v>
      </c>
      <c r="AD172" s="1" t="s">
        <v>2250</v>
      </c>
      <c r="AG172" s="1" t="s">
        <v>1410</v>
      </c>
      <c r="AH172" s="1" t="s">
        <v>1067</v>
      </c>
      <c r="AI172" s="1" t="s">
        <v>1800</v>
      </c>
      <c r="AJ172" s="1" t="s">
        <v>2251</v>
      </c>
      <c r="AK172" s="1" t="s">
        <v>2252</v>
      </c>
      <c r="AL172" s="1" t="s">
        <v>2233</v>
      </c>
      <c r="AM172" s="1" t="s">
        <v>1453</v>
      </c>
      <c r="AN172" s="1" t="s">
        <v>1046</v>
      </c>
      <c r="AO172" s="1" t="s">
        <v>1047</v>
      </c>
      <c r="AP172" s="1" t="s">
        <v>1048</v>
      </c>
      <c r="AQ172" s="1" t="s">
        <v>1049</v>
      </c>
      <c r="AR172" s="1" t="s">
        <v>1048</v>
      </c>
      <c r="AS172" s="1" t="s">
        <v>1050</v>
      </c>
      <c r="AT172" s="1" t="s">
        <v>1051</v>
      </c>
      <c r="AU172" s="1" t="s">
        <v>1052</v>
      </c>
      <c r="BJ172" s="1" t="s">
        <v>2253</v>
      </c>
    </row>
    <row r="173" spans="1:62" x14ac:dyDescent="0.25">
      <c r="A173" s="1" t="s">
        <v>3484</v>
      </c>
      <c r="B173" s="1" t="s">
        <v>1463</v>
      </c>
      <c r="C173" s="1" t="s">
        <v>2718</v>
      </c>
      <c r="D173" s="1" t="s">
        <v>2462</v>
      </c>
      <c r="F173" s="1" t="s">
        <v>1506</v>
      </c>
      <c r="G173" s="1" t="s">
        <v>3485</v>
      </c>
      <c r="H173" s="1" t="s">
        <v>3486</v>
      </c>
      <c r="I173" s="1" t="s">
        <v>2472</v>
      </c>
      <c r="J173" s="1" t="s">
        <v>1184</v>
      </c>
      <c r="K173" s="1" t="s">
        <v>3808</v>
      </c>
      <c r="L173" s="1" t="s">
        <v>1608</v>
      </c>
      <c r="M173" s="1" t="s">
        <v>1598</v>
      </c>
      <c r="N173" s="1" t="s">
        <v>1041</v>
      </c>
      <c r="O173" s="1" t="s">
        <v>2419</v>
      </c>
      <c r="P173" s="1" t="s">
        <v>2458</v>
      </c>
      <c r="Q173" s="1" t="s">
        <v>1042</v>
      </c>
      <c r="R173" s="1" t="s">
        <v>1444</v>
      </c>
      <c r="S173" s="1" t="s">
        <v>1444</v>
      </c>
      <c r="T173" s="1" t="s">
        <v>2234</v>
      </c>
      <c r="U173" s="1" t="s">
        <v>3809</v>
      </c>
      <c r="W173" s="1" t="s">
        <v>2800</v>
      </c>
      <c r="AC173" s="1" t="s">
        <v>2377</v>
      </c>
      <c r="AD173" s="1" t="s">
        <v>3810</v>
      </c>
      <c r="AG173" s="1" t="s">
        <v>3487</v>
      </c>
      <c r="AH173" s="1" t="s">
        <v>3094</v>
      </c>
      <c r="AI173" s="1" t="s">
        <v>3811</v>
      </c>
      <c r="AJ173" s="1" t="s">
        <v>3812</v>
      </c>
      <c r="AK173" s="1" t="s">
        <v>3813</v>
      </c>
      <c r="AL173" s="1" t="s">
        <v>3753</v>
      </c>
      <c r="AM173" s="1" t="s">
        <v>1453</v>
      </c>
      <c r="AN173" s="1" t="s">
        <v>1046</v>
      </c>
      <c r="AO173" s="1" t="s">
        <v>1047</v>
      </c>
      <c r="AP173" s="1" t="s">
        <v>3097</v>
      </c>
      <c r="AQ173" s="1" t="s">
        <v>1049</v>
      </c>
      <c r="AR173" s="1" t="s">
        <v>1048</v>
      </c>
      <c r="AS173" s="1" t="s">
        <v>1050</v>
      </c>
      <c r="AT173" s="1" t="s">
        <v>1051</v>
      </c>
      <c r="AU173" s="1" t="s">
        <v>1052</v>
      </c>
      <c r="BJ173" s="1" t="s">
        <v>3088</v>
      </c>
    </row>
    <row r="174" spans="1:62" x14ac:dyDescent="0.25">
      <c r="A174" s="1" t="s">
        <v>3488</v>
      </c>
      <c r="B174" s="1" t="s">
        <v>2448</v>
      </c>
      <c r="C174" s="1" t="s">
        <v>2686</v>
      </c>
      <c r="D174" s="1" t="s">
        <v>2605</v>
      </c>
      <c r="E174" s="1" t="s">
        <v>2123</v>
      </c>
      <c r="F174" s="1" t="s">
        <v>1439</v>
      </c>
      <c r="G174" s="1" t="s">
        <v>3489</v>
      </c>
      <c r="H174" s="1" t="s">
        <v>3490</v>
      </c>
      <c r="I174" s="1" t="s">
        <v>2382</v>
      </c>
      <c r="J174" s="1" t="s">
        <v>1150</v>
      </c>
      <c r="K174" s="1" t="s">
        <v>3814</v>
      </c>
      <c r="L174" s="1" t="s">
        <v>1059</v>
      </c>
      <c r="M174" s="1" t="s">
        <v>1667</v>
      </c>
      <c r="N174" s="1" t="s">
        <v>1041</v>
      </c>
      <c r="O174" s="1" t="s">
        <v>3035</v>
      </c>
      <c r="P174" s="1" t="s">
        <v>3007</v>
      </c>
      <c r="Q174" s="1" t="s">
        <v>1042</v>
      </c>
      <c r="R174" s="1" t="s">
        <v>1444</v>
      </c>
      <c r="S174" s="1" t="s">
        <v>1444</v>
      </c>
      <c r="T174" s="1" t="s">
        <v>1043</v>
      </c>
      <c r="U174" s="1" t="s">
        <v>3815</v>
      </c>
      <c r="W174" s="1" t="s">
        <v>2836</v>
      </c>
      <c r="AC174" s="1" t="s">
        <v>1731</v>
      </c>
      <c r="AD174" s="1" t="s">
        <v>3816</v>
      </c>
      <c r="AG174" s="1" t="s">
        <v>3491</v>
      </c>
      <c r="AH174" s="1" t="s">
        <v>3089</v>
      </c>
      <c r="AI174" s="1" t="s">
        <v>3817</v>
      </c>
      <c r="AJ174" s="1" t="s">
        <v>3818</v>
      </c>
      <c r="AK174" s="1" t="s">
        <v>3819</v>
      </c>
      <c r="AL174" s="1" t="s">
        <v>1736</v>
      </c>
      <c r="AM174" s="1" t="s">
        <v>1453</v>
      </c>
      <c r="AN174" s="1" t="s">
        <v>1046</v>
      </c>
      <c r="AO174" s="1" t="s">
        <v>1047</v>
      </c>
      <c r="AP174" s="1" t="s">
        <v>3093</v>
      </c>
      <c r="AQ174" s="1" t="s">
        <v>1049</v>
      </c>
      <c r="AR174" s="1" t="s">
        <v>1048</v>
      </c>
      <c r="AS174" s="1" t="s">
        <v>1050</v>
      </c>
      <c r="AT174" s="1" t="s">
        <v>1051</v>
      </c>
      <c r="AU174" s="1" t="s">
        <v>1052</v>
      </c>
      <c r="BJ174" s="1" t="s">
        <v>3088</v>
      </c>
    </row>
    <row r="175" spans="1:62" x14ac:dyDescent="0.25">
      <c r="A175" s="1" t="s">
        <v>3492</v>
      </c>
      <c r="B175" s="1" t="s">
        <v>2262</v>
      </c>
      <c r="C175" s="1" t="s">
        <v>2486</v>
      </c>
      <c r="D175" s="1" t="s">
        <v>2462</v>
      </c>
      <c r="E175" s="1" t="s">
        <v>2440</v>
      </c>
      <c r="F175" s="1" t="s">
        <v>1439</v>
      </c>
      <c r="G175" s="1" t="s">
        <v>3493</v>
      </c>
      <c r="H175" s="1" t="s">
        <v>3494</v>
      </c>
      <c r="I175" s="1" t="s">
        <v>2472</v>
      </c>
      <c r="J175" s="1" t="s">
        <v>1184</v>
      </c>
      <c r="K175" s="1" t="s">
        <v>3820</v>
      </c>
      <c r="L175" s="1" t="s">
        <v>1608</v>
      </c>
      <c r="M175" s="1" t="s">
        <v>1598</v>
      </c>
      <c r="N175" s="1" t="s">
        <v>1041</v>
      </c>
      <c r="O175" s="1" t="s">
        <v>3017</v>
      </c>
      <c r="P175" s="1" t="s">
        <v>2578</v>
      </c>
      <c r="Q175" s="1" t="s">
        <v>1042</v>
      </c>
      <c r="R175" s="1" t="s">
        <v>1444</v>
      </c>
      <c r="S175" s="1" t="s">
        <v>1444</v>
      </c>
      <c r="T175" s="1" t="s">
        <v>1043</v>
      </c>
      <c r="U175" s="1" t="s">
        <v>3821</v>
      </c>
      <c r="W175" s="1" t="s">
        <v>2860</v>
      </c>
      <c r="AC175" s="1" t="s">
        <v>1566</v>
      </c>
      <c r="AD175" s="1" t="s">
        <v>3822</v>
      </c>
      <c r="AG175" s="1" t="s">
        <v>3495</v>
      </c>
      <c r="AH175" s="1" t="s">
        <v>3084</v>
      </c>
      <c r="AI175" s="1" t="s">
        <v>3823</v>
      </c>
      <c r="AJ175" s="1" t="s">
        <v>3824</v>
      </c>
      <c r="AK175" s="1" t="s">
        <v>3825</v>
      </c>
      <c r="AL175" s="1" t="s">
        <v>1570</v>
      </c>
      <c r="AM175" s="1" t="s">
        <v>1453</v>
      </c>
      <c r="AN175" s="1" t="s">
        <v>1046</v>
      </c>
      <c r="AO175" s="1" t="s">
        <v>1047</v>
      </c>
      <c r="AP175" s="1" t="s">
        <v>3087</v>
      </c>
      <c r="AQ175" s="1" t="s">
        <v>1049</v>
      </c>
      <c r="AR175" s="1" t="s">
        <v>1048</v>
      </c>
      <c r="AS175" s="1" t="s">
        <v>1050</v>
      </c>
      <c r="AT175" s="1" t="s">
        <v>1051</v>
      </c>
      <c r="AU175" s="1" t="s">
        <v>1052</v>
      </c>
      <c r="BJ175" s="1" t="s">
        <v>3088</v>
      </c>
    </row>
    <row r="176" spans="1:62" x14ac:dyDescent="0.25">
      <c r="A176" s="1" t="s">
        <v>3496</v>
      </c>
      <c r="B176" s="1" t="s">
        <v>2875</v>
      </c>
      <c r="C176" s="1" t="s">
        <v>2718</v>
      </c>
      <c r="D176" s="1" t="s">
        <v>2462</v>
      </c>
      <c r="E176" s="1" t="s">
        <v>2407</v>
      </c>
      <c r="F176" s="1" t="s">
        <v>1506</v>
      </c>
      <c r="G176" s="1" t="s">
        <v>3497</v>
      </c>
      <c r="H176" s="1" t="s">
        <v>3498</v>
      </c>
      <c r="I176" s="1" t="s">
        <v>2624</v>
      </c>
      <c r="J176" s="1" t="s">
        <v>1173</v>
      </c>
      <c r="K176" s="1" t="s">
        <v>2637</v>
      </c>
      <c r="L176" s="1" t="s">
        <v>1439</v>
      </c>
      <c r="M176" s="1" t="s">
        <v>1463</v>
      </c>
      <c r="N176" s="1" t="s">
        <v>1041</v>
      </c>
      <c r="O176" s="1" t="s">
        <v>3077</v>
      </c>
      <c r="P176" s="1" t="s">
        <v>3077</v>
      </c>
      <c r="Q176" s="1" t="s">
        <v>1042</v>
      </c>
      <c r="R176" s="1" t="s">
        <v>1444</v>
      </c>
      <c r="S176" s="1" t="s">
        <v>1444</v>
      </c>
      <c r="T176" s="1" t="s">
        <v>1043</v>
      </c>
      <c r="U176" s="1" t="s">
        <v>3826</v>
      </c>
      <c r="W176" s="1" t="s">
        <v>2795</v>
      </c>
      <c r="AC176" s="1" t="s">
        <v>1860</v>
      </c>
      <c r="AD176" s="1" t="s">
        <v>3827</v>
      </c>
      <c r="AG176" s="1" t="s">
        <v>3499</v>
      </c>
      <c r="AH176" s="1" t="s">
        <v>3094</v>
      </c>
      <c r="AI176" s="1" t="s">
        <v>3828</v>
      </c>
      <c r="AJ176" s="1" t="s">
        <v>3828</v>
      </c>
      <c r="AK176" s="1" t="s">
        <v>3300</v>
      </c>
      <c r="AL176" s="1" t="s">
        <v>1865</v>
      </c>
      <c r="AM176" s="1" t="s">
        <v>1453</v>
      </c>
      <c r="AN176" s="1" t="s">
        <v>1046</v>
      </c>
      <c r="AO176" s="1" t="s">
        <v>1047</v>
      </c>
      <c r="AP176" s="1" t="s">
        <v>3097</v>
      </c>
      <c r="AQ176" s="1" t="s">
        <v>1049</v>
      </c>
      <c r="AR176" s="1" t="s">
        <v>1048</v>
      </c>
      <c r="AS176" s="1" t="s">
        <v>1050</v>
      </c>
      <c r="AT176" s="1" t="s">
        <v>1051</v>
      </c>
      <c r="AU176" s="1" t="s">
        <v>1052</v>
      </c>
      <c r="BJ176" s="1" t="s">
        <v>3088</v>
      </c>
    </row>
    <row r="177" spans="1:62" x14ac:dyDescent="0.25">
      <c r="A177" s="1" t="s">
        <v>3500</v>
      </c>
      <c r="B177" s="1" t="s">
        <v>2357</v>
      </c>
      <c r="C177" s="1" t="s">
        <v>2718</v>
      </c>
      <c r="D177" s="1" t="s">
        <v>2786</v>
      </c>
      <c r="E177" s="1" t="s">
        <v>2475</v>
      </c>
      <c r="F177" s="1" t="s">
        <v>1439</v>
      </c>
      <c r="G177" s="1" t="s">
        <v>3501</v>
      </c>
      <c r="H177" s="1" t="s">
        <v>2358</v>
      </c>
      <c r="I177" s="1" t="s">
        <v>2359</v>
      </c>
      <c r="J177" s="1" t="s">
        <v>1128</v>
      </c>
      <c r="K177" s="1" t="s">
        <v>2360</v>
      </c>
      <c r="L177" s="1" t="s">
        <v>1458</v>
      </c>
      <c r="M177" s="1" t="s">
        <v>1506</v>
      </c>
      <c r="N177" s="1" t="s">
        <v>1041</v>
      </c>
      <c r="O177" s="1" t="s">
        <v>2532</v>
      </c>
      <c r="P177" s="1" t="s">
        <v>2675</v>
      </c>
      <c r="Q177" s="1" t="s">
        <v>1042</v>
      </c>
      <c r="R177" s="1" t="s">
        <v>1444</v>
      </c>
      <c r="S177" s="1" t="s">
        <v>1444</v>
      </c>
      <c r="T177" s="1" t="s">
        <v>1043</v>
      </c>
      <c r="U177" s="1" t="s">
        <v>3829</v>
      </c>
      <c r="W177" s="1" t="s">
        <v>2585</v>
      </c>
      <c r="AC177" s="1" t="s">
        <v>2206</v>
      </c>
      <c r="AD177" s="1" t="s">
        <v>3830</v>
      </c>
      <c r="AG177" s="1" t="s">
        <v>3502</v>
      </c>
      <c r="AH177" s="1" t="s">
        <v>3094</v>
      </c>
      <c r="AI177" s="1" t="s">
        <v>3831</v>
      </c>
      <c r="AJ177" s="1" t="s">
        <v>3832</v>
      </c>
      <c r="AK177" s="1" t="s">
        <v>3833</v>
      </c>
      <c r="AL177" s="1" t="s">
        <v>2211</v>
      </c>
      <c r="AM177" s="1" t="s">
        <v>1453</v>
      </c>
      <c r="AN177" s="1" t="s">
        <v>1046</v>
      </c>
      <c r="AO177" s="1" t="s">
        <v>1047</v>
      </c>
      <c r="AP177" s="1" t="s">
        <v>3097</v>
      </c>
      <c r="AQ177" s="1" t="s">
        <v>1049</v>
      </c>
      <c r="AR177" s="1" t="s">
        <v>1048</v>
      </c>
      <c r="AS177" s="1" t="s">
        <v>1050</v>
      </c>
      <c r="AT177" s="1" t="s">
        <v>1051</v>
      </c>
      <c r="AU177" s="1" t="s">
        <v>1052</v>
      </c>
      <c r="BJ177" s="1" t="s">
        <v>3088</v>
      </c>
    </row>
    <row r="178" spans="1:62" x14ac:dyDescent="0.25">
      <c r="A178" s="1" t="s">
        <v>3503</v>
      </c>
      <c r="B178" s="1" t="s">
        <v>2424</v>
      </c>
      <c r="C178" s="1" t="s">
        <v>2486</v>
      </c>
      <c r="D178" s="1" t="s">
        <v>2956</v>
      </c>
      <c r="E178" s="1" t="s">
        <v>2440</v>
      </c>
      <c r="F178" s="1" t="s">
        <v>1439</v>
      </c>
      <c r="G178" s="1" t="s">
        <v>3504</v>
      </c>
      <c r="H178" s="1" t="s">
        <v>3505</v>
      </c>
      <c r="I178" s="1" t="s">
        <v>2752</v>
      </c>
      <c r="J178" s="1" t="s">
        <v>1184</v>
      </c>
      <c r="K178" s="1" t="s">
        <v>3834</v>
      </c>
      <c r="L178" s="1" t="s">
        <v>1608</v>
      </c>
      <c r="M178" s="1" t="s">
        <v>2413</v>
      </c>
      <c r="N178" s="1" t="s">
        <v>1041</v>
      </c>
      <c r="O178" s="1" t="s">
        <v>2439</v>
      </c>
      <c r="P178" s="1" t="s">
        <v>2439</v>
      </c>
      <c r="Q178" s="1" t="s">
        <v>1042</v>
      </c>
      <c r="R178" s="1" t="s">
        <v>1444</v>
      </c>
      <c r="S178" s="1" t="s">
        <v>1444</v>
      </c>
      <c r="T178" s="1" t="s">
        <v>1043</v>
      </c>
      <c r="U178" s="1" t="s">
        <v>3835</v>
      </c>
      <c r="W178" s="1" t="s">
        <v>2479</v>
      </c>
      <c r="AC178" s="1" t="s">
        <v>1635</v>
      </c>
      <c r="AD178" s="1" t="s">
        <v>3836</v>
      </c>
      <c r="AG178" s="1" t="s">
        <v>3506</v>
      </c>
      <c r="AH178" s="1" t="s">
        <v>3084</v>
      </c>
      <c r="AI178" s="1" t="s">
        <v>3837</v>
      </c>
      <c r="AJ178" s="1" t="s">
        <v>3837</v>
      </c>
      <c r="AK178" s="1" t="s">
        <v>3838</v>
      </c>
      <c r="AL178" s="1" t="s">
        <v>1640</v>
      </c>
      <c r="AM178" s="1" t="s">
        <v>1453</v>
      </c>
      <c r="AN178" s="1" t="s">
        <v>1046</v>
      </c>
      <c r="AO178" s="1" t="s">
        <v>1047</v>
      </c>
      <c r="AP178" s="1" t="s">
        <v>3087</v>
      </c>
      <c r="AQ178" s="1" t="s">
        <v>1049</v>
      </c>
      <c r="AR178" s="1" t="s">
        <v>1048</v>
      </c>
      <c r="AS178" s="1" t="s">
        <v>1050</v>
      </c>
      <c r="AT178" s="1" t="s">
        <v>1051</v>
      </c>
      <c r="AU178" s="1" t="s">
        <v>1052</v>
      </c>
      <c r="BJ178" s="1" t="s">
        <v>3088</v>
      </c>
    </row>
    <row r="179" spans="1:62" x14ac:dyDescent="0.25">
      <c r="A179" s="1" t="s">
        <v>3507</v>
      </c>
      <c r="B179" s="1" t="s">
        <v>2451</v>
      </c>
      <c r="C179" s="1" t="s">
        <v>2486</v>
      </c>
      <c r="D179" s="1" t="s">
        <v>2462</v>
      </c>
      <c r="E179" s="1" t="s">
        <v>2392</v>
      </c>
      <c r="F179" s="1" t="s">
        <v>1439</v>
      </c>
      <c r="G179" s="1" t="s">
        <v>3508</v>
      </c>
      <c r="H179" s="1" t="s">
        <v>3509</v>
      </c>
      <c r="I179" s="1" t="s">
        <v>2596</v>
      </c>
      <c r="J179" s="1" t="s">
        <v>1097</v>
      </c>
      <c r="K179" s="1" t="s">
        <v>3839</v>
      </c>
      <c r="L179" s="1" t="s">
        <v>1439</v>
      </c>
      <c r="M179" s="1" t="s">
        <v>1477</v>
      </c>
      <c r="N179" s="1" t="s">
        <v>1041</v>
      </c>
      <c r="O179" s="1" t="s">
        <v>2507</v>
      </c>
      <c r="P179" s="1" t="s">
        <v>2507</v>
      </c>
      <c r="Q179" s="1" t="s">
        <v>1042</v>
      </c>
      <c r="R179" s="1" t="s">
        <v>1444</v>
      </c>
      <c r="S179" s="1" t="s">
        <v>1444</v>
      </c>
      <c r="T179" s="1" t="s">
        <v>1043</v>
      </c>
      <c r="U179" s="1" t="s">
        <v>3840</v>
      </c>
      <c r="W179" s="1" t="s">
        <v>2743</v>
      </c>
      <c r="AC179" s="1" t="s">
        <v>1537</v>
      </c>
      <c r="AD179" s="1" t="s">
        <v>3841</v>
      </c>
      <c r="AG179" s="1" t="s">
        <v>3510</v>
      </c>
      <c r="AH179" s="1" t="s">
        <v>3084</v>
      </c>
      <c r="AI179" s="1" t="s">
        <v>3842</v>
      </c>
      <c r="AJ179" s="1" t="s">
        <v>3842</v>
      </c>
      <c r="AK179" s="1" t="s">
        <v>3843</v>
      </c>
      <c r="AL179" s="1" t="s">
        <v>1542</v>
      </c>
      <c r="AM179" s="1" t="s">
        <v>1453</v>
      </c>
      <c r="AN179" s="1" t="s">
        <v>1046</v>
      </c>
      <c r="AO179" s="1" t="s">
        <v>1047</v>
      </c>
      <c r="AP179" s="1" t="s">
        <v>3087</v>
      </c>
      <c r="AQ179" s="1" t="s">
        <v>1049</v>
      </c>
      <c r="AR179" s="1" t="s">
        <v>1048</v>
      </c>
      <c r="AS179" s="1" t="s">
        <v>1050</v>
      </c>
      <c r="AT179" s="1" t="s">
        <v>1051</v>
      </c>
      <c r="AU179" s="1" t="s">
        <v>1052</v>
      </c>
      <c r="AY179" s="1" t="s">
        <v>3511</v>
      </c>
      <c r="AZ179" s="1" t="s">
        <v>1454</v>
      </c>
      <c r="BJ179" s="1" t="s">
        <v>3088</v>
      </c>
    </row>
    <row r="180" spans="1:62" x14ac:dyDescent="0.25">
      <c r="A180" s="1" t="s">
        <v>3512</v>
      </c>
      <c r="B180" s="1" t="s">
        <v>2710</v>
      </c>
      <c r="C180" s="1" t="s">
        <v>2686</v>
      </c>
      <c r="D180" s="1" t="s">
        <v>1572</v>
      </c>
      <c r="E180" s="1" t="s">
        <v>2455</v>
      </c>
      <c r="F180" s="1" t="s">
        <v>1439</v>
      </c>
      <c r="G180" s="1" t="s">
        <v>3513</v>
      </c>
      <c r="H180" s="1" t="s">
        <v>3514</v>
      </c>
      <c r="I180" s="1" t="s">
        <v>1096</v>
      </c>
      <c r="J180" s="1" t="s">
        <v>1097</v>
      </c>
      <c r="K180" s="1" t="s">
        <v>3844</v>
      </c>
      <c r="L180" s="1" t="s">
        <v>1439</v>
      </c>
      <c r="M180" s="1" t="s">
        <v>1547</v>
      </c>
      <c r="N180" s="1" t="s">
        <v>1041</v>
      </c>
      <c r="O180" s="1" t="s">
        <v>3060</v>
      </c>
      <c r="P180" s="1" t="s">
        <v>3060</v>
      </c>
      <c r="Q180" s="1" t="s">
        <v>1042</v>
      </c>
      <c r="R180" s="1" t="s">
        <v>1444</v>
      </c>
      <c r="S180" s="1" t="s">
        <v>1444</v>
      </c>
      <c r="T180" s="1" t="s">
        <v>1043</v>
      </c>
      <c r="U180" s="1" t="s">
        <v>3845</v>
      </c>
      <c r="W180" s="1" t="s">
        <v>2536</v>
      </c>
      <c r="AC180" s="1" t="s">
        <v>2006</v>
      </c>
      <c r="AD180" s="1" t="s">
        <v>3846</v>
      </c>
      <c r="AG180" s="1" t="s">
        <v>3515</v>
      </c>
      <c r="AH180" s="1" t="s">
        <v>3089</v>
      </c>
      <c r="AI180" s="1" t="s">
        <v>3847</v>
      </c>
      <c r="AJ180" s="1" t="s">
        <v>3847</v>
      </c>
      <c r="AK180" s="1" t="s">
        <v>3848</v>
      </c>
      <c r="AL180" s="1" t="s">
        <v>2010</v>
      </c>
      <c r="AM180" s="1" t="s">
        <v>1453</v>
      </c>
      <c r="AN180" s="1" t="s">
        <v>1046</v>
      </c>
      <c r="AO180" s="1" t="s">
        <v>1047</v>
      </c>
      <c r="AP180" s="1" t="s">
        <v>3093</v>
      </c>
      <c r="AQ180" s="1" t="s">
        <v>1049</v>
      </c>
      <c r="AR180" s="1" t="s">
        <v>1048</v>
      </c>
      <c r="AS180" s="1" t="s">
        <v>1050</v>
      </c>
      <c r="AT180" s="1" t="s">
        <v>1051</v>
      </c>
      <c r="AU180" s="1" t="s">
        <v>1052</v>
      </c>
      <c r="BJ180" s="1" t="s">
        <v>3088</v>
      </c>
    </row>
    <row r="181" spans="1:62" x14ac:dyDescent="0.25">
      <c r="A181" s="1" t="s">
        <v>1411</v>
      </c>
      <c r="B181" s="1" t="s">
        <v>2254</v>
      </c>
      <c r="C181" s="1" t="s">
        <v>1503</v>
      </c>
      <c r="D181" s="1" t="s">
        <v>1437</v>
      </c>
      <c r="E181" s="1" t="s">
        <v>1692</v>
      </c>
      <c r="F181" s="1" t="s">
        <v>1439</v>
      </c>
      <c r="G181" s="1" t="s">
        <v>1412</v>
      </c>
      <c r="H181" s="1" t="s">
        <v>1413</v>
      </c>
      <c r="I181" s="1" t="s">
        <v>1414</v>
      </c>
      <c r="J181" s="1" t="s">
        <v>1128</v>
      </c>
      <c r="K181" s="1" t="s">
        <v>2255</v>
      </c>
      <c r="L181" s="1" t="s">
        <v>1458</v>
      </c>
      <c r="M181" s="1" t="s">
        <v>1506</v>
      </c>
      <c r="N181" s="1" t="s">
        <v>1041</v>
      </c>
      <c r="O181" s="1" t="s">
        <v>2256</v>
      </c>
      <c r="P181" s="1" t="s">
        <v>2256</v>
      </c>
      <c r="Q181" s="1" t="s">
        <v>1042</v>
      </c>
      <c r="R181" s="1" t="s">
        <v>1444</v>
      </c>
      <c r="S181" s="1" t="s">
        <v>1444</v>
      </c>
      <c r="T181" s="1" t="s">
        <v>1043</v>
      </c>
      <c r="U181" s="1" t="s">
        <v>2257</v>
      </c>
      <c r="W181" s="1" t="s">
        <v>2258</v>
      </c>
      <c r="AC181" s="1" t="s">
        <v>1731</v>
      </c>
      <c r="AD181" s="1" t="s">
        <v>2259</v>
      </c>
      <c r="AG181" s="1" t="s">
        <v>1415</v>
      </c>
      <c r="AH181" s="1" t="s">
        <v>1081</v>
      </c>
      <c r="AI181" s="1" t="s">
        <v>2260</v>
      </c>
      <c r="AJ181" s="1" t="s">
        <v>2260</v>
      </c>
      <c r="AK181" s="1" t="s">
        <v>2261</v>
      </c>
      <c r="AL181" s="1" t="s">
        <v>1736</v>
      </c>
      <c r="AM181" s="1" t="s">
        <v>1453</v>
      </c>
      <c r="AN181" s="1" t="s">
        <v>1046</v>
      </c>
      <c r="AO181" s="1" t="s">
        <v>1047</v>
      </c>
      <c r="AP181" s="1" t="s">
        <v>1048</v>
      </c>
      <c r="AQ181" s="1" t="s">
        <v>1049</v>
      </c>
      <c r="AR181" s="1" t="s">
        <v>1048</v>
      </c>
      <c r="AS181" s="1" t="s">
        <v>1050</v>
      </c>
      <c r="AT181" s="1" t="s">
        <v>1051</v>
      </c>
      <c r="AU181" s="1" t="s">
        <v>1052</v>
      </c>
      <c r="AY181" s="1" t="s">
        <v>1275</v>
      </c>
      <c r="AZ181" s="1" t="s">
        <v>1454</v>
      </c>
      <c r="BJ181" s="1" t="s">
        <v>2262</v>
      </c>
    </row>
    <row r="182" spans="1:62" x14ac:dyDescent="0.25">
      <c r="A182" s="1" t="s">
        <v>3516</v>
      </c>
      <c r="B182" s="1" t="s">
        <v>2905</v>
      </c>
      <c r="C182" s="1" t="s">
        <v>2486</v>
      </c>
      <c r="D182" s="1" t="s">
        <v>2462</v>
      </c>
      <c r="E182" s="1" t="s">
        <v>2440</v>
      </c>
      <c r="F182" s="1" t="s">
        <v>1439</v>
      </c>
      <c r="G182" s="1" t="s">
        <v>3517</v>
      </c>
      <c r="H182" s="1" t="s">
        <v>3518</v>
      </c>
      <c r="I182" s="1" t="s">
        <v>2805</v>
      </c>
      <c r="J182" s="1" t="s">
        <v>1058</v>
      </c>
      <c r="K182" s="1" t="s">
        <v>3849</v>
      </c>
      <c r="L182" s="1" t="s">
        <v>1059</v>
      </c>
      <c r="M182" s="1" t="s">
        <v>2438</v>
      </c>
      <c r="N182" s="1" t="s">
        <v>1041</v>
      </c>
      <c r="O182" s="1" t="s">
        <v>3059</v>
      </c>
      <c r="P182" s="1" t="s">
        <v>2570</v>
      </c>
      <c r="Q182" s="1" t="s">
        <v>1042</v>
      </c>
      <c r="R182" s="1" t="s">
        <v>1444</v>
      </c>
      <c r="S182" s="1" t="s">
        <v>1444</v>
      </c>
      <c r="T182" s="1" t="s">
        <v>1043</v>
      </c>
      <c r="U182" s="1" t="s">
        <v>3850</v>
      </c>
      <c r="W182" s="1" t="s">
        <v>2588</v>
      </c>
      <c r="AC182" s="1" t="s">
        <v>1447</v>
      </c>
      <c r="AD182" s="1" t="s">
        <v>3851</v>
      </c>
      <c r="AG182" s="1" t="s">
        <v>3519</v>
      </c>
      <c r="AH182" s="1" t="s">
        <v>3084</v>
      </c>
      <c r="AI182" s="1" t="s">
        <v>3852</v>
      </c>
      <c r="AJ182" s="1" t="s">
        <v>3299</v>
      </c>
      <c r="AK182" s="1" t="s">
        <v>3853</v>
      </c>
      <c r="AL182" s="1" t="s">
        <v>1452</v>
      </c>
      <c r="AM182" s="1" t="s">
        <v>1453</v>
      </c>
      <c r="AN182" s="1" t="s">
        <v>1046</v>
      </c>
      <c r="AO182" s="1" t="s">
        <v>1047</v>
      </c>
      <c r="AP182" s="1" t="s">
        <v>3087</v>
      </c>
      <c r="AQ182" s="1" t="s">
        <v>1049</v>
      </c>
      <c r="AR182" s="1" t="s">
        <v>1048</v>
      </c>
      <c r="AS182" s="1" t="s">
        <v>1050</v>
      </c>
      <c r="AT182" s="1" t="s">
        <v>1051</v>
      </c>
      <c r="AU182" s="1" t="s">
        <v>1052</v>
      </c>
      <c r="AY182" s="1" t="s">
        <v>3158</v>
      </c>
      <c r="AZ182" s="1" t="s">
        <v>1454</v>
      </c>
      <c r="BJ182" s="1" t="s">
        <v>3088</v>
      </c>
    </row>
    <row r="183" spans="1:62" x14ac:dyDescent="0.25">
      <c r="A183" s="1" t="s">
        <v>3520</v>
      </c>
      <c r="B183" s="1" t="s">
        <v>2973</v>
      </c>
      <c r="C183" s="1" t="s">
        <v>2718</v>
      </c>
      <c r="D183" s="1" t="s">
        <v>2462</v>
      </c>
      <c r="E183" s="1" t="s">
        <v>2383</v>
      </c>
      <c r="F183" s="1" t="s">
        <v>1439</v>
      </c>
      <c r="G183" s="1" t="s">
        <v>3521</v>
      </c>
      <c r="H183" s="1" t="s">
        <v>3522</v>
      </c>
      <c r="I183" s="1" t="s">
        <v>2651</v>
      </c>
      <c r="J183" s="1" t="s">
        <v>1097</v>
      </c>
      <c r="K183" s="1" t="s">
        <v>3854</v>
      </c>
      <c r="L183" s="1" t="s">
        <v>1439</v>
      </c>
      <c r="M183" s="1" t="s">
        <v>1477</v>
      </c>
      <c r="N183" s="1" t="s">
        <v>1041</v>
      </c>
      <c r="O183" s="1" t="s">
        <v>3009</v>
      </c>
      <c r="P183" s="1" t="s">
        <v>2367</v>
      </c>
      <c r="Q183" s="1" t="s">
        <v>1042</v>
      </c>
      <c r="R183" s="1" t="s">
        <v>1444</v>
      </c>
      <c r="S183" s="1" t="s">
        <v>1444</v>
      </c>
      <c r="T183" s="1" t="s">
        <v>1043</v>
      </c>
      <c r="U183" s="1" t="s">
        <v>3855</v>
      </c>
      <c r="W183" s="1" t="s">
        <v>2560</v>
      </c>
      <c r="AC183" s="1" t="s">
        <v>1847</v>
      </c>
      <c r="AD183" s="1" t="s">
        <v>3856</v>
      </c>
      <c r="AG183" s="1" t="s">
        <v>3523</v>
      </c>
      <c r="AH183" s="1" t="s">
        <v>3094</v>
      </c>
      <c r="AI183" s="1" t="s">
        <v>3857</v>
      </c>
      <c r="AJ183" s="1" t="s">
        <v>3858</v>
      </c>
      <c r="AK183" s="1" t="s">
        <v>3859</v>
      </c>
      <c r="AL183" s="1" t="s">
        <v>1852</v>
      </c>
      <c r="AM183" s="1" t="s">
        <v>1453</v>
      </c>
      <c r="AN183" s="1" t="s">
        <v>1046</v>
      </c>
      <c r="AO183" s="1" t="s">
        <v>1047</v>
      </c>
      <c r="AP183" s="1" t="s">
        <v>3097</v>
      </c>
      <c r="AQ183" s="1" t="s">
        <v>1049</v>
      </c>
      <c r="AR183" s="1" t="s">
        <v>1048</v>
      </c>
      <c r="AS183" s="1" t="s">
        <v>1050</v>
      </c>
      <c r="AT183" s="1" t="s">
        <v>1051</v>
      </c>
      <c r="AU183" s="1" t="s">
        <v>1052</v>
      </c>
      <c r="BJ183" s="1" t="s">
        <v>3088</v>
      </c>
    </row>
    <row r="184" spans="1:62" x14ac:dyDescent="0.25">
      <c r="A184" s="1" t="s">
        <v>1416</v>
      </c>
      <c r="B184" s="1" t="s">
        <v>2263</v>
      </c>
      <c r="C184" s="1" t="s">
        <v>1436</v>
      </c>
      <c r="D184" s="1" t="s">
        <v>1437</v>
      </c>
      <c r="E184" s="1" t="s">
        <v>1438</v>
      </c>
      <c r="F184" s="1" t="s">
        <v>1439</v>
      </c>
      <c r="G184" s="1" t="s">
        <v>1417</v>
      </c>
      <c r="H184" s="1" t="s">
        <v>1418</v>
      </c>
      <c r="I184" s="1" t="s">
        <v>1419</v>
      </c>
      <c r="J184" s="1" t="s">
        <v>1039</v>
      </c>
      <c r="K184" s="1" t="s">
        <v>2264</v>
      </c>
      <c r="L184" s="1" t="s">
        <v>1040</v>
      </c>
      <c r="M184" s="1" t="s">
        <v>1574</v>
      </c>
      <c r="N184" s="1" t="s">
        <v>1041</v>
      </c>
      <c r="O184" s="1" t="s">
        <v>2265</v>
      </c>
      <c r="P184" s="1" t="s">
        <v>2266</v>
      </c>
      <c r="Q184" s="1" t="s">
        <v>1042</v>
      </c>
      <c r="R184" s="1" t="s">
        <v>1444</v>
      </c>
      <c r="S184" s="1" t="s">
        <v>1444</v>
      </c>
      <c r="T184" s="1" t="s">
        <v>1043</v>
      </c>
      <c r="U184" s="1" t="s">
        <v>2267</v>
      </c>
      <c r="W184" s="1" t="s">
        <v>2268</v>
      </c>
      <c r="AC184" s="1" t="s">
        <v>2269</v>
      </c>
      <c r="AD184" s="1" t="s">
        <v>2270</v>
      </c>
      <c r="AG184" s="1" t="s">
        <v>1420</v>
      </c>
      <c r="AH184" s="1" t="s">
        <v>1045</v>
      </c>
      <c r="AI184" s="1" t="s">
        <v>2271</v>
      </c>
      <c r="AJ184" s="1" t="s">
        <v>2272</v>
      </c>
      <c r="AK184" s="1" t="s">
        <v>2273</v>
      </c>
      <c r="AL184" s="1" t="s">
        <v>2274</v>
      </c>
      <c r="AM184" s="1" t="s">
        <v>1453</v>
      </c>
      <c r="AN184" s="1" t="s">
        <v>1046</v>
      </c>
      <c r="AO184" s="1" t="s">
        <v>1047</v>
      </c>
      <c r="AP184" s="1" t="s">
        <v>1048</v>
      </c>
      <c r="AQ184" s="1" t="s">
        <v>1049</v>
      </c>
      <c r="AR184" s="1" t="s">
        <v>1048</v>
      </c>
      <c r="AS184" s="1" t="s">
        <v>1050</v>
      </c>
      <c r="AT184" s="1" t="s">
        <v>1051</v>
      </c>
      <c r="AU184" s="1" t="s">
        <v>1052</v>
      </c>
      <c r="AY184" s="1" t="s">
        <v>1053</v>
      </c>
      <c r="AZ184" s="1" t="s">
        <v>1454</v>
      </c>
      <c r="BJ184" s="1" t="s">
        <v>1947</v>
      </c>
    </row>
    <row r="185" spans="1:62" x14ac:dyDescent="0.25">
      <c r="A185" s="1" t="s">
        <v>3524</v>
      </c>
      <c r="B185" s="1" t="s">
        <v>2442</v>
      </c>
      <c r="C185" s="1" t="s">
        <v>2486</v>
      </c>
      <c r="D185" s="1" t="s">
        <v>2605</v>
      </c>
      <c r="E185" s="1" t="s">
        <v>2375</v>
      </c>
      <c r="F185" s="1" t="s">
        <v>1439</v>
      </c>
      <c r="G185" s="1" t="s">
        <v>3525</v>
      </c>
      <c r="H185" s="1" t="s">
        <v>3526</v>
      </c>
      <c r="I185" s="1" t="s">
        <v>2543</v>
      </c>
      <c r="J185" s="1" t="s">
        <v>1184</v>
      </c>
      <c r="K185" s="1" t="s">
        <v>3860</v>
      </c>
      <c r="L185" s="1" t="s">
        <v>1608</v>
      </c>
      <c r="M185" s="1" t="s">
        <v>1740</v>
      </c>
      <c r="N185" s="1" t="s">
        <v>1041</v>
      </c>
      <c r="O185" s="1" t="s">
        <v>3076</v>
      </c>
      <c r="P185" s="1" t="s">
        <v>2390</v>
      </c>
      <c r="Q185" s="1" t="s">
        <v>1042</v>
      </c>
      <c r="R185" s="1" t="s">
        <v>1444</v>
      </c>
      <c r="S185" s="1" t="s">
        <v>1444</v>
      </c>
      <c r="T185" s="1" t="s">
        <v>1043</v>
      </c>
      <c r="U185" s="1" t="s">
        <v>3861</v>
      </c>
      <c r="W185" s="1" t="s">
        <v>2835</v>
      </c>
      <c r="AC185" s="1" t="s">
        <v>1963</v>
      </c>
      <c r="AD185" s="1" t="s">
        <v>3862</v>
      </c>
      <c r="AG185" s="1" t="s">
        <v>3527</v>
      </c>
      <c r="AH185" s="1" t="s">
        <v>3084</v>
      </c>
      <c r="AI185" s="1" t="s">
        <v>3863</v>
      </c>
      <c r="AJ185" s="1" t="s">
        <v>3864</v>
      </c>
      <c r="AK185" s="1" t="s">
        <v>3865</v>
      </c>
      <c r="AL185" s="1" t="s">
        <v>1968</v>
      </c>
      <c r="AM185" s="1" t="s">
        <v>1453</v>
      </c>
      <c r="AN185" s="1" t="s">
        <v>1046</v>
      </c>
      <c r="AO185" s="1" t="s">
        <v>1047</v>
      </c>
      <c r="AP185" s="1" t="s">
        <v>3087</v>
      </c>
      <c r="AQ185" s="1" t="s">
        <v>1049</v>
      </c>
      <c r="AR185" s="1" t="s">
        <v>1048</v>
      </c>
      <c r="AS185" s="1" t="s">
        <v>1050</v>
      </c>
      <c r="AT185" s="1" t="s">
        <v>1051</v>
      </c>
      <c r="AU185" s="1" t="s">
        <v>1052</v>
      </c>
      <c r="BJ185" s="1" t="s">
        <v>3088</v>
      </c>
    </row>
    <row r="186" spans="1:62" x14ac:dyDescent="0.25">
      <c r="A186" s="1" t="s">
        <v>1421</v>
      </c>
      <c r="B186" s="1" t="s">
        <v>2275</v>
      </c>
      <c r="C186" s="1" t="s">
        <v>1503</v>
      </c>
      <c r="D186" s="1" t="s">
        <v>1457</v>
      </c>
      <c r="E186" s="1" t="s">
        <v>1777</v>
      </c>
      <c r="F186" s="1" t="s">
        <v>1506</v>
      </c>
      <c r="G186" s="1" t="s">
        <v>1422</v>
      </c>
      <c r="H186" s="1" t="s">
        <v>1423</v>
      </c>
      <c r="I186" s="1" t="s">
        <v>1424</v>
      </c>
      <c r="J186" s="1" t="s">
        <v>1425</v>
      </c>
      <c r="K186" s="1" t="s">
        <v>2276</v>
      </c>
      <c r="L186" s="1" t="s">
        <v>1059</v>
      </c>
      <c r="M186" s="1" t="s">
        <v>1585</v>
      </c>
      <c r="N186" s="1" t="s">
        <v>1041</v>
      </c>
      <c r="O186" s="1" t="s">
        <v>2277</v>
      </c>
      <c r="P186" s="1" t="s">
        <v>2278</v>
      </c>
      <c r="Q186" s="1" t="s">
        <v>1042</v>
      </c>
      <c r="R186" s="1" t="s">
        <v>1444</v>
      </c>
      <c r="S186" s="1" t="s">
        <v>1444</v>
      </c>
      <c r="T186" s="1" t="s">
        <v>1043</v>
      </c>
      <c r="U186" s="1" t="s">
        <v>2279</v>
      </c>
      <c r="W186" s="1" t="s">
        <v>2280</v>
      </c>
      <c r="AC186" s="1" t="s">
        <v>2218</v>
      </c>
      <c r="AD186" s="1" t="s">
        <v>2281</v>
      </c>
      <c r="AG186" s="1" t="s">
        <v>1426</v>
      </c>
      <c r="AH186" s="1" t="s">
        <v>1081</v>
      </c>
      <c r="AI186" s="1" t="s">
        <v>2282</v>
      </c>
      <c r="AJ186" s="1" t="s">
        <v>2283</v>
      </c>
      <c r="AK186" s="1" t="s">
        <v>2284</v>
      </c>
      <c r="AL186" s="1" t="s">
        <v>2223</v>
      </c>
      <c r="AM186" s="1" t="s">
        <v>1453</v>
      </c>
      <c r="AN186" s="1" t="s">
        <v>1046</v>
      </c>
      <c r="AO186" s="1" t="s">
        <v>1047</v>
      </c>
      <c r="AP186" s="1" t="s">
        <v>1048</v>
      </c>
      <c r="AQ186" s="1" t="s">
        <v>1049</v>
      </c>
      <c r="AR186" s="1" t="s">
        <v>1048</v>
      </c>
      <c r="AS186" s="1" t="s">
        <v>1050</v>
      </c>
      <c r="AT186" s="1" t="s">
        <v>1051</v>
      </c>
      <c r="AU186" s="1" t="s">
        <v>1052</v>
      </c>
      <c r="BJ186" s="1" t="s">
        <v>2285</v>
      </c>
    </row>
    <row r="187" spans="1:62" x14ac:dyDescent="0.25">
      <c r="A187" s="1" t="s">
        <v>3528</v>
      </c>
      <c r="B187" s="1" t="s">
        <v>2626</v>
      </c>
      <c r="C187" s="1" t="s">
        <v>2718</v>
      </c>
      <c r="D187" s="1" t="s">
        <v>3866</v>
      </c>
      <c r="F187" s="1" t="s">
        <v>1506</v>
      </c>
      <c r="G187" s="1" t="s">
        <v>3529</v>
      </c>
      <c r="H187" s="1" t="s">
        <v>2482</v>
      </c>
      <c r="I187" s="1" t="s">
        <v>2359</v>
      </c>
      <c r="J187" s="1" t="s">
        <v>1128</v>
      </c>
      <c r="K187" s="1" t="s">
        <v>2483</v>
      </c>
      <c r="L187" s="1" t="s">
        <v>1458</v>
      </c>
      <c r="M187" s="1" t="s">
        <v>1506</v>
      </c>
      <c r="N187" s="1" t="s">
        <v>1041</v>
      </c>
      <c r="O187" s="1" t="s">
        <v>2192</v>
      </c>
      <c r="P187" s="1" t="s">
        <v>2561</v>
      </c>
      <c r="Q187" s="1" t="s">
        <v>1042</v>
      </c>
      <c r="R187" s="1" t="s">
        <v>1444</v>
      </c>
      <c r="S187" s="1" t="s">
        <v>1444</v>
      </c>
      <c r="T187" s="1" t="s">
        <v>1455</v>
      </c>
      <c r="U187" s="1" t="s">
        <v>3867</v>
      </c>
      <c r="W187" s="1" t="s">
        <v>2754</v>
      </c>
      <c r="AC187" s="1" t="s">
        <v>2362</v>
      </c>
      <c r="AD187" s="1" t="s">
        <v>3868</v>
      </c>
      <c r="AG187" s="1" t="s">
        <v>3530</v>
      </c>
      <c r="AH187" s="1" t="s">
        <v>3094</v>
      </c>
      <c r="AI187" s="1" t="s">
        <v>2197</v>
      </c>
      <c r="AJ187" s="1" t="s">
        <v>3869</v>
      </c>
      <c r="AK187" s="1" t="s">
        <v>3870</v>
      </c>
      <c r="AL187" s="1" t="s">
        <v>3871</v>
      </c>
      <c r="AM187" s="1" t="s">
        <v>1453</v>
      </c>
      <c r="AN187" s="1" t="s">
        <v>1046</v>
      </c>
      <c r="AO187" s="1" t="s">
        <v>1047</v>
      </c>
      <c r="AP187" s="1" t="s">
        <v>3097</v>
      </c>
      <c r="AQ187" s="1" t="s">
        <v>1049</v>
      </c>
      <c r="AR187" s="1" t="s">
        <v>1048</v>
      </c>
      <c r="AS187" s="1" t="s">
        <v>1050</v>
      </c>
      <c r="AT187" s="1" t="s">
        <v>1051</v>
      </c>
      <c r="AU187" s="1" t="s">
        <v>1052</v>
      </c>
      <c r="BJ187" s="1" t="s">
        <v>3088</v>
      </c>
    </row>
    <row r="188" spans="1:62" x14ac:dyDescent="0.25">
      <c r="A188" s="1" t="s">
        <v>3531</v>
      </c>
      <c r="B188" s="1" t="s">
        <v>2443</v>
      </c>
      <c r="C188" s="1" t="s">
        <v>2686</v>
      </c>
      <c r="D188" s="1" t="s">
        <v>1572</v>
      </c>
      <c r="E188" s="1" t="s">
        <v>2455</v>
      </c>
      <c r="F188" s="1" t="s">
        <v>1506</v>
      </c>
      <c r="G188" s="1" t="s">
        <v>3532</v>
      </c>
      <c r="H188" s="1" t="s">
        <v>3533</v>
      </c>
      <c r="I188" s="1" t="s">
        <v>2643</v>
      </c>
      <c r="J188" s="1" t="s">
        <v>1097</v>
      </c>
      <c r="K188" s="1" t="s">
        <v>3872</v>
      </c>
      <c r="L188" s="1" t="s">
        <v>1439</v>
      </c>
      <c r="M188" s="1" t="s">
        <v>1969</v>
      </c>
      <c r="N188" s="1" t="s">
        <v>1041</v>
      </c>
      <c r="O188" s="1" t="s">
        <v>2538</v>
      </c>
      <c r="P188" s="1" t="s">
        <v>2393</v>
      </c>
      <c r="Q188" s="1" t="s">
        <v>1042</v>
      </c>
      <c r="R188" s="1" t="s">
        <v>1444</v>
      </c>
      <c r="S188" s="1" t="s">
        <v>1444</v>
      </c>
      <c r="T188" s="1" t="s">
        <v>1043</v>
      </c>
      <c r="U188" s="1" t="s">
        <v>3873</v>
      </c>
      <c r="W188" s="1" t="s">
        <v>2829</v>
      </c>
      <c r="AC188" s="1" t="s">
        <v>2229</v>
      </c>
      <c r="AD188" s="1" t="s">
        <v>3874</v>
      </c>
      <c r="AG188" s="1" t="s">
        <v>3534</v>
      </c>
      <c r="AH188" s="1" t="s">
        <v>3089</v>
      </c>
      <c r="AI188" s="1" t="s">
        <v>3146</v>
      </c>
      <c r="AJ188" s="1" t="s">
        <v>3875</v>
      </c>
      <c r="AK188" s="1" t="s">
        <v>3876</v>
      </c>
      <c r="AL188" s="1" t="s">
        <v>2233</v>
      </c>
      <c r="AM188" s="1" t="s">
        <v>1453</v>
      </c>
      <c r="AN188" s="1" t="s">
        <v>1046</v>
      </c>
      <c r="AO188" s="1" t="s">
        <v>1047</v>
      </c>
      <c r="AP188" s="1" t="s">
        <v>3093</v>
      </c>
      <c r="AQ188" s="1" t="s">
        <v>1049</v>
      </c>
      <c r="AR188" s="1" t="s">
        <v>1048</v>
      </c>
      <c r="AS188" s="1" t="s">
        <v>1050</v>
      </c>
      <c r="AT188" s="1" t="s">
        <v>1051</v>
      </c>
      <c r="AU188" s="1" t="s">
        <v>1052</v>
      </c>
      <c r="BJ188" s="1" t="s">
        <v>3088</v>
      </c>
    </row>
    <row r="189" spans="1:62" x14ac:dyDescent="0.25">
      <c r="A189" s="1" t="s">
        <v>3535</v>
      </c>
      <c r="B189" s="1" t="s">
        <v>2404</v>
      </c>
      <c r="C189" s="1" t="s">
        <v>2718</v>
      </c>
      <c r="D189" s="1" t="s">
        <v>2462</v>
      </c>
      <c r="E189" s="1" t="s">
        <v>2425</v>
      </c>
      <c r="F189" s="1" t="s">
        <v>1439</v>
      </c>
      <c r="G189" s="1" t="s">
        <v>3536</v>
      </c>
      <c r="H189" s="1" t="s">
        <v>3537</v>
      </c>
      <c r="I189" s="1" t="s">
        <v>2590</v>
      </c>
      <c r="J189" s="1" t="s">
        <v>2531</v>
      </c>
      <c r="K189" s="1" t="s">
        <v>3877</v>
      </c>
      <c r="L189" s="1" t="s">
        <v>1610</v>
      </c>
      <c r="M189" s="1" t="s">
        <v>1585</v>
      </c>
      <c r="N189" s="1" t="s">
        <v>1041</v>
      </c>
      <c r="O189" s="1" t="s">
        <v>2403</v>
      </c>
      <c r="P189" s="1" t="s">
        <v>2781</v>
      </c>
      <c r="Q189" s="1" t="s">
        <v>2351</v>
      </c>
      <c r="R189" s="1" t="s">
        <v>1444</v>
      </c>
      <c r="S189" s="1" t="s">
        <v>1444</v>
      </c>
      <c r="T189" s="1" t="s">
        <v>1043</v>
      </c>
      <c r="U189" s="1" t="s">
        <v>3878</v>
      </c>
      <c r="W189" s="1" t="s">
        <v>2895</v>
      </c>
      <c r="AC189" s="1" t="s">
        <v>1872</v>
      </c>
      <c r="AD189" s="1" t="s">
        <v>3879</v>
      </c>
      <c r="AG189" s="1" t="s">
        <v>3538</v>
      </c>
      <c r="AH189" s="1" t="s">
        <v>3094</v>
      </c>
      <c r="AI189" s="1" t="s">
        <v>3880</v>
      </c>
      <c r="AJ189" s="1" t="s">
        <v>3881</v>
      </c>
      <c r="AK189" s="1" t="s">
        <v>3882</v>
      </c>
      <c r="AL189" s="1" t="s">
        <v>1876</v>
      </c>
      <c r="AM189" s="1" t="s">
        <v>1453</v>
      </c>
      <c r="AN189" s="1" t="s">
        <v>1046</v>
      </c>
      <c r="AO189" s="1" t="s">
        <v>1047</v>
      </c>
      <c r="AP189" s="1" t="s">
        <v>3097</v>
      </c>
      <c r="AQ189" s="1" t="s">
        <v>1049</v>
      </c>
      <c r="AR189" s="1" t="s">
        <v>1048</v>
      </c>
      <c r="AS189" s="1" t="s">
        <v>1050</v>
      </c>
      <c r="AT189" s="1" t="s">
        <v>1051</v>
      </c>
      <c r="AU189" s="1" t="s">
        <v>1052</v>
      </c>
      <c r="BJ189" s="1" t="s">
        <v>3088</v>
      </c>
    </row>
    <row r="190" spans="1:62" x14ac:dyDescent="0.25">
      <c r="A190" s="1" t="s">
        <v>3539</v>
      </c>
      <c r="B190" s="1" t="s">
        <v>2476</v>
      </c>
      <c r="C190" s="1" t="s">
        <v>2718</v>
      </c>
      <c r="D190" s="1" t="s">
        <v>2786</v>
      </c>
      <c r="E190" s="1" t="s">
        <v>2425</v>
      </c>
      <c r="F190" s="1" t="s">
        <v>1439</v>
      </c>
      <c r="G190" s="1" t="s">
        <v>3540</v>
      </c>
      <c r="H190" s="1" t="s">
        <v>2465</v>
      </c>
      <c r="I190" s="1" t="s">
        <v>2466</v>
      </c>
      <c r="J190" s="1" t="s">
        <v>2371</v>
      </c>
      <c r="K190" s="1" t="s">
        <v>2467</v>
      </c>
      <c r="L190" s="1" t="s">
        <v>1040</v>
      </c>
      <c r="M190" s="1" t="s">
        <v>1488</v>
      </c>
      <c r="N190" s="1" t="s">
        <v>1041</v>
      </c>
      <c r="O190" s="1" t="s">
        <v>2379</v>
      </c>
      <c r="P190" s="1" t="s">
        <v>2540</v>
      </c>
      <c r="Q190" s="1" t="s">
        <v>1042</v>
      </c>
      <c r="R190" s="1" t="s">
        <v>1444</v>
      </c>
      <c r="S190" s="1" t="s">
        <v>1444</v>
      </c>
      <c r="T190" s="1" t="s">
        <v>1043</v>
      </c>
      <c r="U190" s="1" t="s">
        <v>3883</v>
      </c>
      <c r="W190" s="1" t="s">
        <v>2703</v>
      </c>
      <c r="AC190" s="1" t="s">
        <v>1495</v>
      </c>
      <c r="AD190" s="1" t="s">
        <v>3884</v>
      </c>
      <c r="AG190" s="1" t="s">
        <v>3541</v>
      </c>
      <c r="AH190" s="1" t="s">
        <v>3094</v>
      </c>
      <c r="AI190" s="1" t="s">
        <v>3885</v>
      </c>
      <c r="AJ190" s="1" t="s">
        <v>3886</v>
      </c>
      <c r="AK190" s="1" t="s">
        <v>3887</v>
      </c>
      <c r="AL190" s="1" t="s">
        <v>1500</v>
      </c>
      <c r="AM190" s="1" t="s">
        <v>1453</v>
      </c>
      <c r="AN190" s="1" t="s">
        <v>1046</v>
      </c>
      <c r="AO190" s="1" t="s">
        <v>1047</v>
      </c>
      <c r="AP190" s="1" t="s">
        <v>3097</v>
      </c>
      <c r="AQ190" s="1" t="s">
        <v>1049</v>
      </c>
      <c r="AR190" s="1" t="s">
        <v>1048</v>
      </c>
      <c r="AS190" s="1" t="s">
        <v>1050</v>
      </c>
      <c r="AT190" s="1" t="s">
        <v>1051</v>
      </c>
      <c r="AU190" s="1" t="s">
        <v>1052</v>
      </c>
      <c r="BJ190" s="1" t="s">
        <v>3088</v>
      </c>
    </row>
    <row r="191" spans="1:62" x14ac:dyDescent="0.25">
      <c r="A191" s="1" t="s">
        <v>1427</v>
      </c>
      <c r="B191" s="1" t="s">
        <v>2286</v>
      </c>
      <c r="C191" s="1" t="s">
        <v>1503</v>
      </c>
      <c r="D191" s="1" t="s">
        <v>1457</v>
      </c>
      <c r="E191" s="1" t="s">
        <v>2027</v>
      </c>
      <c r="F191" s="1" t="s">
        <v>1506</v>
      </c>
      <c r="G191" s="1" t="s">
        <v>1105</v>
      </c>
      <c r="H191" s="1" t="s">
        <v>1190</v>
      </c>
      <c r="I191" s="1" t="s">
        <v>1107</v>
      </c>
      <c r="J191" s="1" t="s">
        <v>1039</v>
      </c>
      <c r="K191" s="1" t="s">
        <v>1764</v>
      </c>
      <c r="L191" s="1" t="s">
        <v>1040</v>
      </c>
      <c r="M191" s="1" t="s">
        <v>1574</v>
      </c>
      <c r="N191" s="1" t="s">
        <v>1041</v>
      </c>
      <c r="O191" s="1" t="s">
        <v>2287</v>
      </c>
      <c r="P191" s="1" t="s">
        <v>2288</v>
      </c>
      <c r="Q191" s="1" t="s">
        <v>1042</v>
      </c>
      <c r="R191" s="1" t="s">
        <v>1444</v>
      </c>
      <c r="S191" s="1" t="s">
        <v>1444</v>
      </c>
      <c r="T191" s="1" t="s">
        <v>1043</v>
      </c>
      <c r="U191" s="1" t="s">
        <v>2289</v>
      </c>
      <c r="W191" s="1" t="s">
        <v>2290</v>
      </c>
      <c r="AC191" s="1" t="s">
        <v>2269</v>
      </c>
      <c r="AD191" s="1" t="s">
        <v>2291</v>
      </c>
      <c r="AG191" s="1" t="s">
        <v>1428</v>
      </c>
      <c r="AH191" s="1" t="s">
        <v>1081</v>
      </c>
      <c r="AI191" s="1" t="s">
        <v>2292</v>
      </c>
      <c r="AJ191" s="1" t="s">
        <v>2293</v>
      </c>
      <c r="AK191" s="1" t="s">
        <v>2294</v>
      </c>
      <c r="AL191" s="1" t="s">
        <v>2274</v>
      </c>
      <c r="AM191" s="1" t="s">
        <v>1453</v>
      </c>
      <c r="AN191" s="1" t="s">
        <v>1046</v>
      </c>
      <c r="AO191" s="1" t="s">
        <v>1047</v>
      </c>
      <c r="AP191" s="1" t="s">
        <v>1048</v>
      </c>
      <c r="AQ191" s="1" t="s">
        <v>1049</v>
      </c>
      <c r="AR191" s="1" t="s">
        <v>1048</v>
      </c>
      <c r="AS191" s="1" t="s">
        <v>1050</v>
      </c>
      <c r="AT191" s="1" t="s">
        <v>1051</v>
      </c>
      <c r="AU191" s="1" t="s">
        <v>1052</v>
      </c>
      <c r="BJ191" s="1" t="s">
        <v>2295</v>
      </c>
    </row>
    <row r="192" spans="1:62" x14ac:dyDescent="0.25">
      <c r="A192" s="1" t="s">
        <v>1429</v>
      </c>
      <c r="B192" s="1" t="s">
        <v>2296</v>
      </c>
      <c r="C192" s="1" t="s">
        <v>1474</v>
      </c>
      <c r="D192" s="1" t="s">
        <v>1437</v>
      </c>
      <c r="E192" s="1" t="s">
        <v>1475</v>
      </c>
      <c r="F192" s="1" t="s">
        <v>1506</v>
      </c>
      <c r="G192" s="1" t="s">
        <v>1430</v>
      </c>
      <c r="H192" s="1" t="s">
        <v>1431</v>
      </c>
      <c r="I192" s="1" t="s">
        <v>1432</v>
      </c>
      <c r="J192" s="1" t="s">
        <v>1433</v>
      </c>
      <c r="K192" s="1" t="s">
        <v>2297</v>
      </c>
      <c r="L192" s="1" t="s">
        <v>1040</v>
      </c>
      <c r="M192" s="1" t="s">
        <v>2212</v>
      </c>
      <c r="N192" s="1" t="s">
        <v>1041</v>
      </c>
      <c r="O192" s="1" t="s">
        <v>2298</v>
      </c>
      <c r="P192" s="1" t="s">
        <v>2299</v>
      </c>
      <c r="Q192" s="1" t="s">
        <v>1042</v>
      </c>
      <c r="R192" s="1" t="s">
        <v>1444</v>
      </c>
      <c r="S192" s="1" t="s">
        <v>1444</v>
      </c>
      <c r="T192" s="1" t="s">
        <v>1043</v>
      </c>
      <c r="U192" s="1" t="s">
        <v>2300</v>
      </c>
      <c r="W192" s="1" t="s">
        <v>2301</v>
      </c>
      <c r="AC192" s="1" t="s">
        <v>1697</v>
      </c>
      <c r="AD192" s="1" t="s">
        <v>2302</v>
      </c>
      <c r="AG192" s="1" t="s">
        <v>1434</v>
      </c>
      <c r="AH192" s="1" t="s">
        <v>1067</v>
      </c>
      <c r="AI192" s="1" t="s">
        <v>2303</v>
      </c>
      <c r="AJ192" s="1" t="s">
        <v>2304</v>
      </c>
      <c r="AK192" s="1" t="s">
        <v>2305</v>
      </c>
      <c r="AL192" s="1" t="s">
        <v>1701</v>
      </c>
      <c r="AM192" s="1" t="s">
        <v>1453</v>
      </c>
      <c r="AN192" s="1" t="s">
        <v>1046</v>
      </c>
      <c r="AO192" s="1" t="s">
        <v>1047</v>
      </c>
      <c r="AP192" s="1" t="s">
        <v>1048</v>
      </c>
      <c r="AQ192" s="1" t="s">
        <v>1049</v>
      </c>
      <c r="AR192" s="1" t="s">
        <v>1048</v>
      </c>
      <c r="AS192" s="1" t="s">
        <v>1050</v>
      </c>
      <c r="AT192" s="1" t="s">
        <v>1051</v>
      </c>
      <c r="AU192" s="1" t="s">
        <v>1052</v>
      </c>
      <c r="BJ192" s="1" t="s">
        <v>2306</v>
      </c>
    </row>
    <row r="193" spans="1:62" x14ac:dyDescent="0.25">
      <c r="A193" s="1" t="s">
        <v>3542</v>
      </c>
      <c r="B193" s="1" t="s">
        <v>2434</v>
      </c>
      <c r="C193" s="1" t="s">
        <v>2718</v>
      </c>
      <c r="D193" s="1" t="s">
        <v>2621</v>
      </c>
      <c r="E193" s="1" t="s">
        <v>2475</v>
      </c>
      <c r="F193" s="1" t="s">
        <v>1439</v>
      </c>
      <c r="G193" s="1" t="s">
        <v>3543</v>
      </c>
      <c r="H193" s="1" t="s">
        <v>2680</v>
      </c>
      <c r="I193" s="1" t="s">
        <v>2366</v>
      </c>
      <c r="J193" s="1" t="s">
        <v>1128</v>
      </c>
      <c r="K193" s="1" t="s">
        <v>2681</v>
      </c>
      <c r="L193" s="1" t="s">
        <v>1458</v>
      </c>
      <c r="M193" s="1" t="s">
        <v>1506</v>
      </c>
      <c r="N193" s="1" t="s">
        <v>1041</v>
      </c>
      <c r="O193" s="1" t="s">
        <v>3030</v>
      </c>
      <c r="P193" s="1" t="s">
        <v>2461</v>
      </c>
      <c r="Q193" s="1" t="s">
        <v>1042</v>
      </c>
      <c r="R193" s="1" t="s">
        <v>1444</v>
      </c>
      <c r="S193" s="1" t="s">
        <v>1444</v>
      </c>
      <c r="T193" s="1" t="s">
        <v>1043</v>
      </c>
      <c r="U193" s="1" t="s">
        <v>3888</v>
      </c>
      <c r="W193" s="1" t="s">
        <v>2811</v>
      </c>
      <c r="AC193" s="1" t="s">
        <v>2218</v>
      </c>
      <c r="AD193" s="1" t="s">
        <v>3889</v>
      </c>
      <c r="AG193" s="1" t="s">
        <v>3544</v>
      </c>
      <c r="AH193" s="1" t="s">
        <v>3094</v>
      </c>
      <c r="AI193" s="1" t="s">
        <v>3890</v>
      </c>
      <c r="AJ193" s="1" t="s">
        <v>3891</v>
      </c>
      <c r="AK193" s="1" t="s">
        <v>3892</v>
      </c>
      <c r="AL193" s="1" t="s">
        <v>2223</v>
      </c>
      <c r="AM193" s="1" t="s">
        <v>1453</v>
      </c>
      <c r="AN193" s="1" t="s">
        <v>1046</v>
      </c>
      <c r="AO193" s="1" t="s">
        <v>1047</v>
      </c>
      <c r="AP193" s="1" t="s">
        <v>3097</v>
      </c>
      <c r="AQ193" s="1" t="s">
        <v>1049</v>
      </c>
      <c r="AR193" s="1" t="s">
        <v>1048</v>
      </c>
      <c r="AS193" s="1" t="s">
        <v>1050</v>
      </c>
      <c r="AT193" s="1" t="s">
        <v>1051</v>
      </c>
      <c r="AU193" s="1" t="s">
        <v>1052</v>
      </c>
      <c r="BJ193" s="1" t="s">
        <v>3088</v>
      </c>
    </row>
  </sheetData>
  <autoFilter ref="A1:BK193" xr:uid="{7421CB0D-389C-4CD6-99F5-D941AA3A89D6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61B12-15A7-4B5F-B4AF-308DA5865582}">
  <sheetPr codeName="Sheet11"/>
  <dimension ref="K2:S791"/>
  <sheetViews>
    <sheetView topLeftCell="A763" workbookViewId="0">
      <selection activeCell="K2" sqref="K2:S791"/>
    </sheetView>
  </sheetViews>
  <sheetFormatPr defaultRowHeight="15" x14ac:dyDescent="0.25"/>
  <sheetData>
    <row r="2" spans="11:19" x14ac:dyDescent="0.25">
      <c r="K2" t="s">
        <v>0</v>
      </c>
    </row>
    <row r="4" spans="11:19" x14ac:dyDescent="0.25">
      <c r="K4" t="s">
        <v>1</v>
      </c>
    </row>
    <row r="6" spans="11:19" x14ac:dyDescent="0.25">
      <c r="K6" t="s">
        <v>2</v>
      </c>
    </row>
    <row r="7" spans="11:19" x14ac:dyDescent="0.25">
      <c r="K7" t="s">
        <v>3</v>
      </c>
    </row>
    <row r="8" spans="11:19" x14ac:dyDescent="0.25">
      <c r="K8" t="s">
        <v>4</v>
      </c>
    </row>
    <row r="10" spans="11:19" x14ac:dyDescent="0.25">
      <c r="K10" t="s">
        <v>5</v>
      </c>
    </row>
    <row r="11" spans="11:19" x14ac:dyDescent="0.25">
      <c r="K11" t="s">
        <v>6</v>
      </c>
      <c r="L11" t="s">
        <v>7</v>
      </c>
      <c r="M11" t="s">
        <v>8</v>
      </c>
      <c r="N11" t="s">
        <v>9</v>
      </c>
      <c r="O11" t="s">
        <v>10</v>
      </c>
      <c r="P11" t="s">
        <v>11</v>
      </c>
      <c r="Q11" t="s">
        <v>12</v>
      </c>
      <c r="R11" t="s">
        <v>13</v>
      </c>
      <c r="S11" t="s">
        <v>14</v>
      </c>
    </row>
    <row r="12" spans="11:19" x14ac:dyDescent="0.25">
      <c r="K12" t="s">
        <v>15</v>
      </c>
    </row>
    <row r="13" spans="11:19" x14ac:dyDescent="0.25">
      <c r="K13" t="s">
        <v>16</v>
      </c>
      <c r="L13" t="s">
        <v>17</v>
      </c>
      <c r="M13">
        <v>201</v>
      </c>
      <c r="O13" t="s">
        <v>18</v>
      </c>
      <c r="Q13" t="s">
        <v>19</v>
      </c>
      <c r="R13">
        <v>2005</v>
      </c>
    </row>
    <row r="14" spans="11:19" x14ac:dyDescent="0.25">
      <c r="K14" t="s">
        <v>20</v>
      </c>
    </row>
    <row r="15" spans="11:19" x14ac:dyDescent="0.25">
      <c r="K15" t="s">
        <v>21</v>
      </c>
      <c r="L15" t="s">
        <v>22</v>
      </c>
      <c r="N15" t="s">
        <v>19</v>
      </c>
    </row>
    <row r="16" spans="11:19" x14ac:dyDescent="0.25">
      <c r="K16" t="s">
        <v>23</v>
      </c>
      <c r="L16" t="s">
        <v>24</v>
      </c>
      <c r="O16" t="s">
        <v>25</v>
      </c>
    </row>
    <row r="17" spans="11:18" x14ac:dyDescent="0.25">
      <c r="L17" t="s">
        <v>26</v>
      </c>
      <c r="M17" t="s">
        <v>27</v>
      </c>
    </row>
    <row r="18" spans="11:18" x14ac:dyDescent="0.25">
      <c r="K18" t="s">
        <v>28</v>
      </c>
      <c r="L18" t="s">
        <v>17</v>
      </c>
      <c r="M18">
        <v>202</v>
      </c>
      <c r="O18" t="s">
        <v>18</v>
      </c>
      <c r="R18">
        <v>2005</v>
      </c>
    </row>
    <row r="19" spans="11:18" x14ac:dyDescent="0.25">
      <c r="K19" t="s">
        <v>29</v>
      </c>
    </row>
    <row r="20" spans="11:18" x14ac:dyDescent="0.25">
      <c r="K20" t="s">
        <v>28</v>
      </c>
      <c r="L20" t="s">
        <v>30</v>
      </c>
    </row>
    <row r="21" spans="11:18" x14ac:dyDescent="0.25">
      <c r="K21" t="s">
        <v>28</v>
      </c>
      <c r="L21" t="s">
        <v>31</v>
      </c>
    </row>
    <row r="22" spans="11:18" x14ac:dyDescent="0.25">
      <c r="K22" t="s">
        <v>28</v>
      </c>
      <c r="L22" t="s">
        <v>32</v>
      </c>
      <c r="N22" t="s">
        <v>33</v>
      </c>
    </row>
    <row r="23" spans="11:18" x14ac:dyDescent="0.25">
      <c r="K23" t="s">
        <v>34</v>
      </c>
      <c r="L23" t="s">
        <v>35</v>
      </c>
      <c r="O23" t="s">
        <v>36</v>
      </c>
    </row>
    <row r="24" spans="11:18" x14ac:dyDescent="0.25">
      <c r="K24" t="s">
        <v>37</v>
      </c>
    </row>
    <row r="25" spans="11:18" x14ac:dyDescent="0.25">
      <c r="L25" t="s">
        <v>26</v>
      </c>
      <c r="M25" t="s">
        <v>27</v>
      </c>
    </row>
    <row r="26" spans="11:18" x14ac:dyDescent="0.25">
      <c r="K26" t="s">
        <v>38</v>
      </c>
      <c r="L26" t="s">
        <v>17</v>
      </c>
      <c r="M26">
        <v>203</v>
      </c>
      <c r="O26" t="s">
        <v>39</v>
      </c>
      <c r="Q26" t="s">
        <v>40</v>
      </c>
      <c r="R26">
        <v>2006</v>
      </c>
    </row>
    <row r="27" spans="11:18" x14ac:dyDescent="0.25">
      <c r="K27" t="s">
        <v>41</v>
      </c>
    </row>
    <row r="28" spans="11:18" x14ac:dyDescent="0.25">
      <c r="K28" t="s">
        <v>42</v>
      </c>
      <c r="L28" t="s">
        <v>43</v>
      </c>
      <c r="N28" t="s">
        <v>44</v>
      </c>
    </row>
    <row r="29" spans="11:18" x14ac:dyDescent="0.25">
      <c r="K29" t="s">
        <v>42</v>
      </c>
      <c r="L29" t="s">
        <v>45</v>
      </c>
      <c r="N29" t="s">
        <v>46</v>
      </c>
      <c r="O29" t="s">
        <v>47</v>
      </c>
    </row>
    <row r="30" spans="11:18" x14ac:dyDescent="0.25">
      <c r="K30" t="s">
        <v>42</v>
      </c>
      <c r="L30" t="s">
        <v>48</v>
      </c>
      <c r="O30" t="s">
        <v>47</v>
      </c>
    </row>
    <row r="31" spans="11:18" x14ac:dyDescent="0.25">
      <c r="K31" t="s">
        <v>49</v>
      </c>
      <c r="N31" t="s">
        <v>19</v>
      </c>
    </row>
    <row r="32" spans="11:18" x14ac:dyDescent="0.25">
      <c r="L32" t="s">
        <v>26</v>
      </c>
      <c r="M32" t="s">
        <v>27</v>
      </c>
    </row>
    <row r="33" spans="11:18" x14ac:dyDescent="0.25">
      <c r="K33" t="s">
        <v>50</v>
      </c>
      <c r="L33" t="s">
        <v>17</v>
      </c>
      <c r="M33">
        <v>204</v>
      </c>
      <c r="O33" t="s">
        <v>51</v>
      </c>
      <c r="R33">
        <v>2006</v>
      </c>
    </row>
    <row r="34" spans="11:18" x14ac:dyDescent="0.25">
      <c r="K34" t="s">
        <v>52</v>
      </c>
    </row>
    <row r="35" spans="11:18" x14ac:dyDescent="0.25">
      <c r="K35" t="s">
        <v>50</v>
      </c>
      <c r="L35" t="s">
        <v>53</v>
      </c>
    </row>
    <row r="36" spans="11:18" x14ac:dyDescent="0.25">
      <c r="K36" t="s">
        <v>50</v>
      </c>
      <c r="L36" t="s">
        <v>54</v>
      </c>
      <c r="O36" t="s">
        <v>55</v>
      </c>
    </row>
    <row r="37" spans="11:18" x14ac:dyDescent="0.25">
      <c r="K37" t="s">
        <v>50</v>
      </c>
      <c r="L37" t="s">
        <v>56</v>
      </c>
    </row>
    <row r="38" spans="11:18" x14ac:dyDescent="0.25">
      <c r="L38" t="s">
        <v>26</v>
      </c>
      <c r="M38" t="s">
        <v>27</v>
      </c>
    </row>
    <row r="39" spans="11:18" x14ac:dyDescent="0.25">
      <c r="K39" t="s">
        <v>57</v>
      </c>
      <c r="L39" t="s">
        <v>17</v>
      </c>
      <c r="M39">
        <v>205</v>
      </c>
      <c r="O39" t="s">
        <v>18</v>
      </c>
      <c r="R39">
        <v>2006</v>
      </c>
    </row>
    <row r="40" spans="11:18" x14ac:dyDescent="0.25">
      <c r="K40" t="s">
        <v>58</v>
      </c>
    </row>
    <row r="41" spans="11:18" x14ac:dyDescent="0.25">
      <c r="K41" t="s">
        <v>57</v>
      </c>
      <c r="L41" t="s">
        <v>59</v>
      </c>
      <c r="N41" t="s">
        <v>60</v>
      </c>
    </row>
    <row r="42" spans="11:18" x14ac:dyDescent="0.25">
      <c r="K42" t="s">
        <v>61</v>
      </c>
      <c r="L42" t="s">
        <v>62</v>
      </c>
    </row>
    <row r="43" spans="11:18" x14ac:dyDescent="0.25">
      <c r="K43" t="s">
        <v>63</v>
      </c>
      <c r="L43" t="s">
        <v>64</v>
      </c>
    </row>
    <row r="44" spans="11:18" x14ac:dyDescent="0.25">
      <c r="K44" t="s">
        <v>65</v>
      </c>
      <c r="L44" t="s">
        <v>66</v>
      </c>
    </row>
    <row r="45" spans="11:18" x14ac:dyDescent="0.25">
      <c r="K45" t="s">
        <v>67</v>
      </c>
      <c r="L45" t="s">
        <v>68</v>
      </c>
      <c r="N45" t="s">
        <v>19</v>
      </c>
    </row>
    <row r="46" spans="11:18" x14ac:dyDescent="0.25">
      <c r="L46" t="s">
        <v>26</v>
      </c>
      <c r="M46" t="s">
        <v>27</v>
      </c>
    </row>
    <row r="47" spans="11:18" x14ac:dyDescent="0.25">
      <c r="K47" t="s">
        <v>69</v>
      </c>
      <c r="L47" t="s">
        <v>17</v>
      </c>
      <c r="M47">
        <v>206</v>
      </c>
      <c r="O47" t="s">
        <v>18</v>
      </c>
      <c r="R47">
        <v>2006</v>
      </c>
    </row>
    <row r="48" spans="11:18" x14ac:dyDescent="0.25">
      <c r="K48" t="s">
        <v>70</v>
      </c>
    </row>
    <row r="49" spans="11:18" x14ac:dyDescent="0.25">
      <c r="K49" t="s">
        <v>69</v>
      </c>
      <c r="L49" t="s">
        <v>71</v>
      </c>
    </row>
    <row r="50" spans="11:18" x14ac:dyDescent="0.25">
      <c r="K50" t="s">
        <v>72</v>
      </c>
      <c r="L50" t="s">
        <v>73</v>
      </c>
    </row>
    <row r="51" spans="11:18" x14ac:dyDescent="0.25">
      <c r="K51" t="s">
        <v>74</v>
      </c>
      <c r="L51" t="s">
        <v>75</v>
      </c>
      <c r="O51" t="s">
        <v>76</v>
      </c>
    </row>
    <row r="52" spans="11:18" x14ac:dyDescent="0.25">
      <c r="K52" t="s">
        <v>77</v>
      </c>
      <c r="L52" t="s">
        <v>78</v>
      </c>
      <c r="N52" t="s">
        <v>19</v>
      </c>
    </row>
    <row r="53" spans="11:18" x14ac:dyDescent="0.25">
      <c r="L53" t="s">
        <v>26</v>
      </c>
      <c r="M53" t="s">
        <v>27</v>
      </c>
    </row>
    <row r="54" spans="11:18" x14ac:dyDescent="0.25">
      <c r="K54" t="s">
        <v>79</v>
      </c>
      <c r="L54" t="s">
        <v>17</v>
      </c>
      <c r="M54">
        <v>207</v>
      </c>
      <c r="O54" t="s">
        <v>80</v>
      </c>
      <c r="R54">
        <v>2006</v>
      </c>
    </row>
    <row r="55" spans="11:18" x14ac:dyDescent="0.25">
      <c r="K55" t="s">
        <v>81</v>
      </c>
    </row>
    <row r="56" spans="11:18" x14ac:dyDescent="0.25">
      <c r="K56" t="s">
        <v>79</v>
      </c>
      <c r="L56" t="s">
        <v>82</v>
      </c>
    </row>
    <row r="57" spans="11:18" x14ac:dyDescent="0.25">
      <c r="K57" t="s">
        <v>79</v>
      </c>
      <c r="L57" t="s">
        <v>83</v>
      </c>
    </row>
    <row r="58" spans="11:18" x14ac:dyDescent="0.25">
      <c r="K58" t="s">
        <v>84</v>
      </c>
      <c r="N58" t="s">
        <v>19</v>
      </c>
      <c r="O58" t="s">
        <v>25</v>
      </c>
    </row>
    <row r="59" spans="11:18" x14ac:dyDescent="0.25">
      <c r="L59" t="s">
        <v>26</v>
      </c>
      <c r="M59" t="s">
        <v>27</v>
      </c>
    </row>
    <row r="60" spans="11:18" x14ac:dyDescent="0.25">
      <c r="K60" t="s">
        <v>85</v>
      </c>
      <c r="L60" t="s">
        <v>17</v>
      </c>
      <c r="M60">
        <v>208</v>
      </c>
      <c r="O60" t="s">
        <v>39</v>
      </c>
      <c r="R60">
        <v>2006</v>
      </c>
    </row>
    <row r="61" spans="11:18" x14ac:dyDescent="0.25">
      <c r="K61" t="s">
        <v>86</v>
      </c>
    </row>
    <row r="62" spans="11:18" x14ac:dyDescent="0.25">
      <c r="K62" t="s">
        <v>85</v>
      </c>
      <c r="L62" t="s">
        <v>87</v>
      </c>
    </row>
    <row r="63" spans="11:18" x14ac:dyDescent="0.25">
      <c r="K63" t="s">
        <v>85</v>
      </c>
      <c r="L63" t="s">
        <v>88</v>
      </c>
    </row>
    <row r="64" spans="11:18" x14ac:dyDescent="0.25">
      <c r="K64" t="s">
        <v>85</v>
      </c>
      <c r="L64" t="s">
        <v>89</v>
      </c>
    </row>
    <row r="65" spans="11:18" x14ac:dyDescent="0.25">
      <c r="K65" t="s">
        <v>90</v>
      </c>
    </row>
    <row r="66" spans="11:18" x14ac:dyDescent="0.25">
      <c r="L66" t="s">
        <v>26</v>
      </c>
      <c r="M66" t="s">
        <v>27</v>
      </c>
    </row>
    <row r="67" spans="11:18" x14ac:dyDescent="0.25">
      <c r="K67" t="s">
        <v>91</v>
      </c>
      <c r="L67" t="s">
        <v>17</v>
      </c>
      <c r="M67">
        <v>209</v>
      </c>
      <c r="O67" t="s">
        <v>18</v>
      </c>
      <c r="R67">
        <v>2006</v>
      </c>
    </row>
    <row r="68" spans="11:18" x14ac:dyDescent="0.25">
      <c r="K68" t="s">
        <v>92</v>
      </c>
    </row>
    <row r="69" spans="11:18" x14ac:dyDescent="0.25">
      <c r="K69" t="s">
        <v>91</v>
      </c>
      <c r="L69" t="s">
        <v>93</v>
      </c>
    </row>
    <row r="70" spans="11:18" x14ac:dyDescent="0.25">
      <c r="K70" t="s">
        <v>94</v>
      </c>
      <c r="L70" t="s">
        <v>95</v>
      </c>
    </row>
    <row r="71" spans="11:18" x14ac:dyDescent="0.25">
      <c r="K71" t="s">
        <v>96</v>
      </c>
      <c r="L71" t="s">
        <v>97</v>
      </c>
    </row>
    <row r="72" spans="11:18" x14ac:dyDescent="0.25">
      <c r="K72" t="s">
        <v>96</v>
      </c>
      <c r="L72" t="s">
        <v>98</v>
      </c>
    </row>
    <row r="73" spans="11:18" x14ac:dyDescent="0.25">
      <c r="K73" t="s">
        <v>99</v>
      </c>
      <c r="L73" t="s">
        <v>100</v>
      </c>
    </row>
    <row r="74" spans="11:18" x14ac:dyDescent="0.25">
      <c r="K74" t="s">
        <v>101</v>
      </c>
      <c r="N74" t="s">
        <v>19</v>
      </c>
    </row>
    <row r="75" spans="11:18" x14ac:dyDescent="0.25">
      <c r="L75" t="s">
        <v>26</v>
      </c>
      <c r="M75" t="s">
        <v>27</v>
      </c>
    </row>
    <row r="76" spans="11:18" x14ac:dyDescent="0.25">
      <c r="K76" t="s">
        <v>102</v>
      </c>
      <c r="L76" t="s">
        <v>17</v>
      </c>
      <c r="M76">
        <v>210</v>
      </c>
      <c r="O76" t="s">
        <v>39</v>
      </c>
      <c r="R76">
        <v>2006</v>
      </c>
    </row>
    <row r="77" spans="11:18" x14ac:dyDescent="0.25">
      <c r="K77" t="s">
        <v>103</v>
      </c>
    </row>
    <row r="78" spans="11:18" x14ac:dyDescent="0.25">
      <c r="K78" t="s">
        <v>104</v>
      </c>
      <c r="L78" t="s">
        <v>105</v>
      </c>
    </row>
    <row r="79" spans="11:18" x14ac:dyDescent="0.25">
      <c r="K79" t="s">
        <v>106</v>
      </c>
      <c r="N79" t="s">
        <v>19</v>
      </c>
      <c r="O79" t="s">
        <v>25</v>
      </c>
    </row>
    <row r="80" spans="11:18" x14ac:dyDescent="0.25">
      <c r="L80" t="s">
        <v>26</v>
      </c>
      <c r="M80" t="s">
        <v>27</v>
      </c>
    </row>
    <row r="81" spans="11:18" x14ac:dyDescent="0.25">
      <c r="K81" t="s">
        <v>107</v>
      </c>
      <c r="L81" t="s">
        <v>17</v>
      </c>
      <c r="M81">
        <v>211</v>
      </c>
      <c r="O81" t="s">
        <v>39</v>
      </c>
      <c r="R81">
        <v>2006</v>
      </c>
    </row>
    <row r="82" spans="11:18" x14ac:dyDescent="0.25">
      <c r="K82" t="s">
        <v>108</v>
      </c>
    </row>
    <row r="83" spans="11:18" x14ac:dyDescent="0.25">
      <c r="K83" t="s">
        <v>109</v>
      </c>
    </row>
    <row r="84" spans="11:18" x14ac:dyDescent="0.25">
      <c r="L84" t="s">
        <v>26</v>
      </c>
      <c r="M84" t="s">
        <v>27</v>
      </c>
    </row>
    <row r="85" spans="11:18" x14ac:dyDescent="0.25">
      <c r="K85" t="s">
        <v>110</v>
      </c>
      <c r="L85" t="s">
        <v>17</v>
      </c>
      <c r="M85">
        <v>212</v>
      </c>
      <c r="O85" t="s">
        <v>39</v>
      </c>
      <c r="R85">
        <v>2006</v>
      </c>
    </row>
    <row r="86" spans="11:18" x14ac:dyDescent="0.25">
      <c r="K86" t="s">
        <v>111</v>
      </c>
    </row>
    <row r="87" spans="11:18" x14ac:dyDescent="0.25">
      <c r="K87" t="s">
        <v>110</v>
      </c>
      <c r="L87" t="s">
        <v>112</v>
      </c>
      <c r="N87" t="s">
        <v>40</v>
      </c>
    </row>
    <row r="88" spans="11:18" x14ac:dyDescent="0.25">
      <c r="K88" t="s">
        <v>113</v>
      </c>
      <c r="L88" t="s">
        <v>114</v>
      </c>
    </row>
    <row r="89" spans="11:18" x14ac:dyDescent="0.25">
      <c r="K89" t="s">
        <v>115</v>
      </c>
      <c r="L89" t="s">
        <v>116</v>
      </c>
      <c r="O89" t="s">
        <v>117</v>
      </c>
    </row>
    <row r="90" spans="11:18" x14ac:dyDescent="0.25">
      <c r="K90" t="s">
        <v>118</v>
      </c>
      <c r="N90" t="s">
        <v>19</v>
      </c>
      <c r="O90" t="s">
        <v>25</v>
      </c>
    </row>
    <row r="91" spans="11:18" x14ac:dyDescent="0.25">
      <c r="L91" t="s">
        <v>26</v>
      </c>
      <c r="M91" t="s">
        <v>27</v>
      </c>
    </row>
    <row r="92" spans="11:18" x14ac:dyDescent="0.25">
      <c r="K92" t="s">
        <v>119</v>
      </c>
      <c r="L92" t="s">
        <v>17</v>
      </c>
      <c r="M92">
        <v>213</v>
      </c>
      <c r="O92" t="s">
        <v>18</v>
      </c>
      <c r="R92">
        <v>2006</v>
      </c>
    </row>
    <row r="93" spans="11:18" x14ac:dyDescent="0.25">
      <c r="K93" t="s">
        <v>120</v>
      </c>
    </row>
    <row r="94" spans="11:18" x14ac:dyDescent="0.25">
      <c r="K94" t="s">
        <v>119</v>
      </c>
      <c r="L94" t="s">
        <v>121</v>
      </c>
      <c r="N94" t="s">
        <v>122</v>
      </c>
      <c r="O94" t="s">
        <v>123</v>
      </c>
    </row>
    <row r="95" spans="11:18" x14ac:dyDescent="0.25">
      <c r="K95" t="s">
        <v>124</v>
      </c>
    </row>
    <row r="96" spans="11:18" x14ac:dyDescent="0.25">
      <c r="L96" t="s">
        <v>26</v>
      </c>
      <c r="M96" t="s">
        <v>27</v>
      </c>
    </row>
    <row r="97" spans="11:19" x14ac:dyDescent="0.25">
      <c r="K97" t="s">
        <v>125</v>
      </c>
      <c r="L97" t="s">
        <v>17</v>
      </c>
      <c r="M97">
        <v>214</v>
      </c>
      <c r="O97" t="s">
        <v>18</v>
      </c>
      <c r="R97">
        <v>2006</v>
      </c>
    </row>
    <row r="98" spans="11:19" x14ac:dyDescent="0.25">
      <c r="K98" t="s">
        <v>126</v>
      </c>
    </row>
    <row r="99" spans="11:19" x14ac:dyDescent="0.25">
      <c r="K99" t="s">
        <v>127</v>
      </c>
      <c r="O99" t="s">
        <v>25</v>
      </c>
    </row>
    <row r="100" spans="11:19" x14ac:dyDescent="0.25">
      <c r="L100" t="s">
        <v>26</v>
      </c>
      <c r="M100" t="s">
        <v>27</v>
      </c>
    </row>
    <row r="101" spans="11:19" x14ac:dyDescent="0.25">
      <c r="K101" t="s">
        <v>128</v>
      </c>
      <c r="L101" t="s">
        <v>17</v>
      </c>
      <c r="M101">
        <v>215</v>
      </c>
      <c r="O101" t="s">
        <v>39</v>
      </c>
      <c r="R101">
        <v>2006</v>
      </c>
    </row>
    <row r="102" spans="11:19" x14ac:dyDescent="0.25">
      <c r="K102" t="s">
        <v>129</v>
      </c>
    </row>
    <row r="103" spans="11:19" x14ac:dyDescent="0.25">
      <c r="K103" t="s">
        <v>130</v>
      </c>
      <c r="L103" t="s">
        <v>98</v>
      </c>
    </row>
    <row r="104" spans="11:19" x14ac:dyDescent="0.25">
      <c r="K104" t="s">
        <v>131</v>
      </c>
      <c r="L104" t="s">
        <v>132</v>
      </c>
    </row>
    <row r="105" spans="11:19" x14ac:dyDescent="0.25">
      <c r="K105" t="s">
        <v>133</v>
      </c>
    </row>
    <row r="106" spans="11:19" x14ac:dyDescent="0.25">
      <c r="L106" t="s">
        <v>26</v>
      </c>
      <c r="M106" t="s">
        <v>27</v>
      </c>
    </row>
    <row r="107" spans="11:19" x14ac:dyDescent="0.25">
      <c r="K107" t="s">
        <v>134</v>
      </c>
      <c r="L107" t="s">
        <v>17</v>
      </c>
      <c r="M107">
        <v>216</v>
      </c>
      <c r="O107" t="s">
        <v>39</v>
      </c>
      <c r="R107">
        <v>2006</v>
      </c>
    </row>
    <row r="108" spans="11:19" x14ac:dyDescent="0.25">
      <c r="K108" t="s">
        <v>135</v>
      </c>
    </row>
    <row r="109" spans="11:19" x14ac:dyDescent="0.25">
      <c r="K109" t="s">
        <v>134</v>
      </c>
      <c r="L109" t="s">
        <v>136</v>
      </c>
      <c r="O109" t="s">
        <v>137</v>
      </c>
    </row>
    <row r="110" spans="11:19" x14ac:dyDescent="0.25">
      <c r="K110" t="s">
        <v>138</v>
      </c>
      <c r="N110" t="s">
        <v>19</v>
      </c>
    </row>
    <row r="111" spans="11:19" x14ac:dyDescent="0.25">
      <c r="L111" t="s">
        <v>26</v>
      </c>
      <c r="M111" t="s">
        <v>27</v>
      </c>
    </row>
    <row r="112" spans="11:19" x14ac:dyDescent="0.25">
      <c r="K112" t="s">
        <v>139</v>
      </c>
      <c r="L112" t="s">
        <v>17</v>
      </c>
      <c r="M112">
        <v>217</v>
      </c>
      <c r="O112" t="s">
        <v>39</v>
      </c>
      <c r="R112">
        <v>2007</v>
      </c>
      <c r="S112" t="s">
        <v>140</v>
      </c>
    </row>
    <row r="113" spans="11:19" x14ac:dyDescent="0.25">
      <c r="K113" t="s">
        <v>141</v>
      </c>
    </row>
    <row r="114" spans="11:19" x14ac:dyDescent="0.25">
      <c r="K114" t="s">
        <v>142</v>
      </c>
      <c r="L114" t="s">
        <v>143</v>
      </c>
      <c r="N114" t="s">
        <v>19</v>
      </c>
    </row>
    <row r="115" spans="11:19" x14ac:dyDescent="0.25">
      <c r="K115" t="s">
        <v>144</v>
      </c>
      <c r="N115" t="s">
        <v>19</v>
      </c>
    </row>
    <row r="116" spans="11:19" x14ac:dyDescent="0.25">
      <c r="L116" t="s">
        <v>26</v>
      </c>
      <c r="M116" t="s">
        <v>27</v>
      </c>
    </row>
    <row r="117" spans="11:19" x14ac:dyDescent="0.25">
      <c r="K117" t="s">
        <v>145</v>
      </c>
      <c r="L117" t="s">
        <v>17</v>
      </c>
      <c r="M117">
        <v>218</v>
      </c>
      <c r="O117" t="s">
        <v>18</v>
      </c>
      <c r="R117">
        <v>2007</v>
      </c>
    </row>
    <row r="118" spans="11:19" x14ac:dyDescent="0.25">
      <c r="K118" t="s">
        <v>146</v>
      </c>
    </row>
    <row r="119" spans="11:19" x14ac:dyDescent="0.25">
      <c r="K119" t="s">
        <v>145</v>
      </c>
      <c r="L119" t="s">
        <v>147</v>
      </c>
    </row>
    <row r="120" spans="11:19" x14ac:dyDescent="0.25">
      <c r="K120" t="s">
        <v>148</v>
      </c>
      <c r="L120" t="s">
        <v>149</v>
      </c>
    </row>
    <row r="121" spans="11:19" x14ac:dyDescent="0.25">
      <c r="K121" t="s">
        <v>150</v>
      </c>
      <c r="N121" t="s">
        <v>19</v>
      </c>
    </row>
    <row r="122" spans="11:19" x14ac:dyDescent="0.25">
      <c r="L122" t="s">
        <v>26</v>
      </c>
      <c r="M122" t="s">
        <v>27</v>
      </c>
    </row>
    <row r="123" spans="11:19" x14ac:dyDescent="0.25">
      <c r="K123" t="s">
        <v>151</v>
      </c>
      <c r="L123" t="s">
        <v>17</v>
      </c>
      <c r="M123">
        <v>219</v>
      </c>
      <c r="O123" t="s">
        <v>39</v>
      </c>
      <c r="Q123" t="s">
        <v>152</v>
      </c>
      <c r="R123">
        <v>2006</v>
      </c>
      <c r="S123" t="s">
        <v>153</v>
      </c>
    </row>
    <row r="124" spans="11:19" x14ac:dyDescent="0.25">
      <c r="K124" t="s">
        <v>154</v>
      </c>
    </row>
    <row r="125" spans="11:19" x14ac:dyDescent="0.25">
      <c r="K125" t="s">
        <v>155</v>
      </c>
      <c r="N125" t="s">
        <v>19</v>
      </c>
    </row>
    <row r="126" spans="11:19" x14ac:dyDescent="0.25">
      <c r="L126" t="s">
        <v>26</v>
      </c>
      <c r="M126" t="s">
        <v>27</v>
      </c>
    </row>
    <row r="127" spans="11:19" x14ac:dyDescent="0.25">
      <c r="K127" t="s">
        <v>156</v>
      </c>
      <c r="L127" t="s">
        <v>17</v>
      </c>
      <c r="M127">
        <v>220</v>
      </c>
      <c r="O127" t="s">
        <v>157</v>
      </c>
    </row>
    <row r="128" spans="11:19" x14ac:dyDescent="0.25">
      <c r="K128" t="s">
        <v>158</v>
      </c>
    </row>
    <row r="129" spans="11:18" x14ac:dyDescent="0.25">
      <c r="K129" t="s">
        <v>159</v>
      </c>
      <c r="L129" t="s">
        <v>160</v>
      </c>
    </row>
    <row r="130" spans="11:18" x14ac:dyDescent="0.25">
      <c r="K130" t="s">
        <v>161</v>
      </c>
      <c r="O130" t="s">
        <v>25</v>
      </c>
    </row>
    <row r="131" spans="11:18" x14ac:dyDescent="0.25">
      <c r="L131" t="s">
        <v>26</v>
      </c>
      <c r="M131" t="s">
        <v>27</v>
      </c>
    </row>
    <row r="132" spans="11:18" x14ac:dyDescent="0.25">
      <c r="K132" t="s">
        <v>162</v>
      </c>
      <c r="L132" t="s">
        <v>17</v>
      </c>
      <c r="M132">
        <v>221</v>
      </c>
      <c r="O132" t="s">
        <v>18</v>
      </c>
      <c r="R132">
        <v>2007</v>
      </c>
    </row>
    <row r="133" spans="11:18" x14ac:dyDescent="0.25">
      <c r="K133" t="s">
        <v>163</v>
      </c>
    </row>
    <row r="134" spans="11:18" x14ac:dyDescent="0.25">
      <c r="K134" t="s">
        <v>162</v>
      </c>
      <c r="L134" t="s">
        <v>164</v>
      </c>
    </row>
    <row r="135" spans="11:18" x14ac:dyDescent="0.25">
      <c r="K135" t="s">
        <v>162</v>
      </c>
      <c r="L135" t="s">
        <v>165</v>
      </c>
    </row>
    <row r="136" spans="11:18" x14ac:dyDescent="0.25">
      <c r="K136" t="s">
        <v>162</v>
      </c>
      <c r="L136" t="s">
        <v>166</v>
      </c>
      <c r="N136" t="s">
        <v>46</v>
      </c>
      <c r="O136" t="s">
        <v>167</v>
      </c>
    </row>
    <row r="137" spans="11:18" x14ac:dyDescent="0.25">
      <c r="K137" t="s">
        <v>162</v>
      </c>
      <c r="L137" t="s">
        <v>168</v>
      </c>
    </row>
    <row r="138" spans="11:18" x14ac:dyDescent="0.25">
      <c r="L138" t="s">
        <v>26</v>
      </c>
      <c r="M138" t="s">
        <v>27</v>
      </c>
    </row>
    <row r="139" spans="11:18" x14ac:dyDescent="0.25">
      <c r="K139" t="s">
        <v>169</v>
      </c>
      <c r="L139" t="s">
        <v>17</v>
      </c>
      <c r="M139">
        <v>222</v>
      </c>
      <c r="O139" t="s">
        <v>18</v>
      </c>
      <c r="R139">
        <v>2007</v>
      </c>
    </row>
    <row r="140" spans="11:18" x14ac:dyDescent="0.25">
      <c r="K140" t="s">
        <v>170</v>
      </c>
    </row>
    <row r="141" spans="11:18" x14ac:dyDescent="0.25">
      <c r="K141" t="s">
        <v>171</v>
      </c>
      <c r="L141" t="s">
        <v>172</v>
      </c>
      <c r="N141" t="s">
        <v>173</v>
      </c>
    </row>
    <row r="142" spans="11:18" x14ac:dyDescent="0.25">
      <c r="K142" t="s">
        <v>171</v>
      </c>
      <c r="L142" t="s">
        <v>174</v>
      </c>
      <c r="O142" t="s">
        <v>175</v>
      </c>
    </row>
    <row r="143" spans="11:18" x14ac:dyDescent="0.25">
      <c r="K143" t="s">
        <v>176</v>
      </c>
      <c r="N143" t="s">
        <v>19</v>
      </c>
    </row>
    <row r="144" spans="11:18" x14ac:dyDescent="0.25">
      <c r="L144" t="s">
        <v>26</v>
      </c>
      <c r="M144" t="s">
        <v>27</v>
      </c>
    </row>
    <row r="145" spans="11:18" x14ac:dyDescent="0.25">
      <c r="K145" t="s">
        <v>177</v>
      </c>
      <c r="L145" t="s">
        <v>17</v>
      </c>
      <c r="M145">
        <v>223</v>
      </c>
      <c r="O145" t="s">
        <v>18</v>
      </c>
      <c r="Q145" t="s">
        <v>178</v>
      </c>
      <c r="R145">
        <v>2007</v>
      </c>
    </row>
    <row r="146" spans="11:18" x14ac:dyDescent="0.25">
      <c r="K146" t="s">
        <v>179</v>
      </c>
    </row>
    <row r="147" spans="11:18" x14ac:dyDescent="0.25">
      <c r="K147" t="s">
        <v>177</v>
      </c>
      <c r="L147" t="s">
        <v>180</v>
      </c>
    </row>
    <row r="148" spans="11:18" x14ac:dyDescent="0.25">
      <c r="K148" t="s">
        <v>177</v>
      </c>
      <c r="L148" t="s">
        <v>181</v>
      </c>
    </row>
    <row r="149" spans="11:18" x14ac:dyDescent="0.25">
      <c r="K149" t="s">
        <v>182</v>
      </c>
      <c r="L149" t="s">
        <v>183</v>
      </c>
    </row>
    <row r="150" spans="11:18" x14ac:dyDescent="0.25">
      <c r="K150" t="s">
        <v>182</v>
      </c>
      <c r="L150" t="s">
        <v>184</v>
      </c>
      <c r="N150" t="s">
        <v>185</v>
      </c>
    </row>
    <row r="151" spans="11:18" x14ac:dyDescent="0.25">
      <c r="L151" t="s">
        <v>26</v>
      </c>
      <c r="M151" t="s">
        <v>27</v>
      </c>
    </row>
    <row r="152" spans="11:18" x14ac:dyDescent="0.25">
      <c r="K152" t="s">
        <v>186</v>
      </c>
      <c r="L152" t="s">
        <v>17</v>
      </c>
      <c r="M152">
        <v>224</v>
      </c>
      <c r="O152" t="s">
        <v>18</v>
      </c>
      <c r="R152">
        <v>2007</v>
      </c>
    </row>
    <row r="153" spans="11:18" x14ac:dyDescent="0.25">
      <c r="K153" t="s">
        <v>187</v>
      </c>
    </row>
    <row r="154" spans="11:18" x14ac:dyDescent="0.25">
      <c r="K154" t="s">
        <v>186</v>
      </c>
      <c r="L154" t="s">
        <v>188</v>
      </c>
    </row>
    <row r="155" spans="11:18" x14ac:dyDescent="0.25">
      <c r="K155" t="s">
        <v>189</v>
      </c>
      <c r="L155" t="s">
        <v>190</v>
      </c>
    </row>
    <row r="156" spans="11:18" x14ac:dyDescent="0.25">
      <c r="K156" t="s">
        <v>191</v>
      </c>
      <c r="L156" t="s">
        <v>192</v>
      </c>
    </row>
    <row r="157" spans="11:18" x14ac:dyDescent="0.25">
      <c r="K157" t="s">
        <v>193</v>
      </c>
    </row>
    <row r="158" spans="11:18" x14ac:dyDescent="0.25">
      <c r="K158" t="s">
        <v>194</v>
      </c>
    </row>
    <row r="159" spans="11:18" x14ac:dyDescent="0.25">
      <c r="L159" t="s">
        <v>26</v>
      </c>
      <c r="M159" t="s">
        <v>27</v>
      </c>
    </row>
    <row r="160" spans="11:18" x14ac:dyDescent="0.25">
      <c r="K160" t="s">
        <v>195</v>
      </c>
      <c r="L160" t="s">
        <v>17</v>
      </c>
      <c r="M160">
        <v>225</v>
      </c>
      <c r="O160" t="s">
        <v>18</v>
      </c>
      <c r="Q160" t="s">
        <v>19</v>
      </c>
      <c r="R160">
        <v>2007</v>
      </c>
    </row>
    <row r="161" spans="11:18" x14ac:dyDescent="0.25">
      <c r="K161" t="s">
        <v>196</v>
      </c>
    </row>
    <row r="162" spans="11:18" x14ac:dyDescent="0.25">
      <c r="K162" t="s">
        <v>197</v>
      </c>
      <c r="L162" t="s">
        <v>198</v>
      </c>
    </row>
    <row r="163" spans="11:18" x14ac:dyDescent="0.25">
      <c r="K163" t="s">
        <v>199</v>
      </c>
      <c r="N163" t="s">
        <v>19</v>
      </c>
    </row>
    <row r="164" spans="11:18" x14ac:dyDescent="0.25">
      <c r="L164" t="s">
        <v>26</v>
      </c>
      <c r="M164" t="s">
        <v>27</v>
      </c>
    </row>
    <row r="165" spans="11:18" x14ac:dyDescent="0.25">
      <c r="K165" t="s">
        <v>200</v>
      </c>
      <c r="L165" t="s">
        <v>17</v>
      </c>
      <c r="M165">
        <v>226</v>
      </c>
      <c r="O165" t="s">
        <v>18</v>
      </c>
      <c r="Q165" t="s">
        <v>201</v>
      </c>
      <c r="R165">
        <v>2007</v>
      </c>
    </row>
    <row r="166" spans="11:18" x14ac:dyDescent="0.25">
      <c r="K166" t="s">
        <v>202</v>
      </c>
    </row>
    <row r="167" spans="11:18" x14ac:dyDescent="0.25">
      <c r="K167" t="s">
        <v>200</v>
      </c>
      <c r="L167" t="s">
        <v>203</v>
      </c>
    </row>
    <row r="168" spans="11:18" x14ac:dyDescent="0.25">
      <c r="K168" t="s">
        <v>200</v>
      </c>
      <c r="L168" t="s">
        <v>204</v>
      </c>
    </row>
    <row r="169" spans="11:18" x14ac:dyDescent="0.25">
      <c r="K169" t="s">
        <v>200</v>
      </c>
      <c r="L169" t="s">
        <v>205</v>
      </c>
    </row>
    <row r="170" spans="11:18" x14ac:dyDescent="0.25">
      <c r="L170" t="s">
        <v>26</v>
      </c>
      <c r="M170" t="s">
        <v>27</v>
      </c>
    </row>
    <row r="171" spans="11:18" x14ac:dyDescent="0.25">
      <c r="K171" t="s">
        <v>206</v>
      </c>
      <c r="L171" t="s">
        <v>17</v>
      </c>
      <c r="M171">
        <v>227</v>
      </c>
      <c r="O171" t="s">
        <v>18</v>
      </c>
      <c r="R171">
        <v>2007</v>
      </c>
    </row>
    <row r="172" spans="11:18" x14ac:dyDescent="0.25">
      <c r="K172" t="s">
        <v>207</v>
      </c>
    </row>
    <row r="173" spans="11:18" x14ac:dyDescent="0.25">
      <c r="K173" t="s">
        <v>208</v>
      </c>
      <c r="L173" t="s">
        <v>209</v>
      </c>
    </row>
    <row r="174" spans="11:18" x14ac:dyDescent="0.25">
      <c r="K174" t="s">
        <v>210</v>
      </c>
      <c r="L174" t="s">
        <v>211</v>
      </c>
    </row>
    <row r="175" spans="11:18" x14ac:dyDescent="0.25">
      <c r="K175" t="s">
        <v>212</v>
      </c>
      <c r="L175" t="s">
        <v>213</v>
      </c>
    </row>
    <row r="176" spans="11:18" x14ac:dyDescent="0.25">
      <c r="K176" t="s">
        <v>212</v>
      </c>
      <c r="L176" t="s">
        <v>214</v>
      </c>
    </row>
    <row r="177" spans="11:18" x14ac:dyDescent="0.25">
      <c r="L177" t="s">
        <v>26</v>
      </c>
      <c r="M177" t="s">
        <v>27</v>
      </c>
    </row>
    <row r="178" spans="11:18" x14ac:dyDescent="0.25">
      <c r="K178" t="s">
        <v>215</v>
      </c>
      <c r="L178" t="s">
        <v>17</v>
      </c>
      <c r="M178">
        <v>228</v>
      </c>
      <c r="O178" t="s">
        <v>18</v>
      </c>
      <c r="Q178" t="s">
        <v>122</v>
      </c>
      <c r="R178">
        <v>2007</v>
      </c>
    </row>
    <row r="179" spans="11:18" x14ac:dyDescent="0.25">
      <c r="K179" t="s">
        <v>216</v>
      </c>
    </row>
    <row r="180" spans="11:18" x14ac:dyDescent="0.25">
      <c r="K180" t="s">
        <v>215</v>
      </c>
      <c r="L180" t="s">
        <v>217</v>
      </c>
    </row>
    <row r="181" spans="11:18" x14ac:dyDescent="0.25">
      <c r="K181" t="s">
        <v>215</v>
      </c>
      <c r="L181" t="s">
        <v>218</v>
      </c>
      <c r="O181" t="s">
        <v>219</v>
      </c>
    </row>
    <row r="182" spans="11:18" x14ac:dyDescent="0.25">
      <c r="K182" t="s">
        <v>220</v>
      </c>
      <c r="L182" t="s">
        <v>221</v>
      </c>
    </row>
    <row r="183" spans="11:18" x14ac:dyDescent="0.25">
      <c r="K183" t="s">
        <v>222</v>
      </c>
      <c r="L183" t="s">
        <v>223</v>
      </c>
      <c r="N183" t="s">
        <v>19</v>
      </c>
    </row>
    <row r="184" spans="11:18" x14ac:dyDescent="0.25">
      <c r="L184" t="s">
        <v>26</v>
      </c>
      <c r="M184" t="s">
        <v>27</v>
      </c>
    </row>
    <row r="185" spans="11:18" x14ac:dyDescent="0.25">
      <c r="K185" t="s">
        <v>224</v>
      </c>
      <c r="L185" t="s">
        <v>17</v>
      </c>
      <c r="M185">
        <v>229</v>
      </c>
      <c r="O185" t="s">
        <v>18</v>
      </c>
      <c r="R185">
        <v>2007</v>
      </c>
    </row>
    <row r="186" spans="11:18" x14ac:dyDescent="0.25">
      <c r="K186" t="s">
        <v>225</v>
      </c>
    </row>
    <row r="187" spans="11:18" x14ac:dyDescent="0.25">
      <c r="K187" t="s">
        <v>224</v>
      </c>
      <c r="L187" t="s">
        <v>226</v>
      </c>
    </row>
    <row r="188" spans="11:18" x14ac:dyDescent="0.25">
      <c r="K188" t="s">
        <v>224</v>
      </c>
      <c r="L188" t="s">
        <v>227</v>
      </c>
      <c r="O188" t="s">
        <v>228</v>
      </c>
    </row>
    <row r="189" spans="11:18" x14ac:dyDescent="0.25">
      <c r="L189" t="s">
        <v>26</v>
      </c>
      <c r="M189" t="s">
        <v>27</v>
      </c>
    </row>
    <row r="190" spans="11:18" x14ac:dyDescent="0.25">
      <c r="K190" t="s">
        <v>229</v>
      </c>
      <c r="L190" t="s">
        <v>17</v>
      </c>
      <c r="M190">
        <v>230</v>
      </c>
      <c r="O190" t="s">
        <v>18</v>
      </c>
      <c r="R190">
        <v>2007</v>
      </c>
    </row>
    <row r="191" spans="11:18" x14ac:dyDescent="0.25">
      <c r="K191" t="s">
        <v>230</v>
      </c>
    </row>
    <row r="192" spans="11:18" x14ac:dyDescent="0.25">
      <c r="K192" t="s">
        <v>229</v>
      </c>
      <c r="L192" t="s">
        <v>231</v>
      </c>
    </row>
    <row r="193" spans="11:19" x14ac:dyDescent="0.25">
      <c r="K193" t="s">
        <v>232</v>
      </c>
      <c r="N193" t="s">
        <v>19</v>
      </c>
    </row>
    <row r="194" spans="11:19" x14ac:dyDescent="0.25">
      <c r="L194" t="s">
        <v>26</v>
      </c>
      <c r="M194" t="s">
        <v>27</v>
      </c>
    </row>
    <row r="195" spans="11:19" x14ac:dyDescent="0.25">
      <c r="K195" t="s">
        <v>233</v>
      </c>
      <c r="L195" t="s">
        <v>17</v>
      </c>
      <c r="M195">
        <v>231</v>
      </c>
      <c r="O195" t="s">
        <v>18</v>
      </c>
      <c r="Q195" t="s">
        <v>234</v>
      </c>
      <c r="R195">
        <v>2007</v>
      </c>
    </row>
    <row r="196" spans="11:19" x14ac:dyDescent="0.25">
      <c r="K196" t="s">
        <v>235</v>
      </c>
    </row>
    <row r="197" spans="11:19" x14ac:dyDescent="0.25">
      <c r="K197" t="s">
        <v>236</v>
      </c>
      <c r="L197" t="s">
        <v>237</v>
      </c>
      <c r="O197" t="s">
        <v>238</v>
      </c>
    </row>
    <row r="198" spans="11:19" x14ac:dyDescent="0.25">
      <c r="K198" t="s">
        <v>236</v>
      </c>
      <c r="L198" t="s">
        <v>239</v>
      </c>
      <c r="N198" t="s">
        <v>19</v>
      </c>
    </row>
    <row r="199" spans="11:19" x14ac:dyDescent="0.25">
      <c r="L199" t="s">
        <v>26</v>
      </c>
      <c r="M199" t="s">
        <v>27</v>
      </c>
    </row>
    <row r="200" spans="11:19" x14ac:dyDescent="0.25">
      <c r="K200" t="s">
        <v>240</v>
      </c>
      <c r="L200" t="s">
        <v>17</v>
      </c>
      <c r="M200">
        <v>232</v>
      </c>
      <c r="O200" t="s">
        <v>18</v>
      </c>
      <c r="Q200" t="s">
        <v>122</v>
      </c>
      <c r="R200">
        <v>2007</v>
      </c>
      <c r="S200" t="s">
        <v>25</v>
      </c>
    </row>
    <row r="201" spans="11:19" x14ac:dyDescent="0.25">
      <c r="K201" t="s">
        <v>241</v>
      </c>
    </row>
    <row r="202" spans="11:19" x14ac:dyDescent="0.25">
      <c r="K202" t="s">
        <v>240</v>
      </c>
      <c r="L202" t="s">
        <v>242</v>
      </c>
      <c r="N202" t="s">
        <v>19</v>
      </c>
      <c r="O202" t="s">
        <v>25</v>
      </c>
    </row>
    <row r="203" spans="11:19" x14ac:dyDescent="0.25">
      <c r="L203" t="s">
        <v>26</v>
      </c>
      <c r="M203" t="s">
        <v>27</v>
      </c>
    </row>
    <row r="204" spans="11:19" x14ac:dyDescent="0.25">
      <c r="K204" t="s">
        <v>243</v>
      </c>
      <c r="L204" t="s">
        <v>17</v>
      </c>
      <c r="M204">
        <v>233</v>
      </c>
      <c r="O204" t="s">
        <v>18</v>
      </c>
      <c r="Q204" t="s">
        <v>244</v>
      </c>
      <c r="R204">
        <v>2007</v>
      </c>
    </row>
    <row r="205" spans="11:19" x14ac:dyDescent="0.25">
      <c r="K205" t="s">
        <v>245</v>
      </c>
    </row>
    <row r="206" spans="11:19" x14ac:dyDescent="0.25">
      <c r="K206" t="s">
        <v>246</v>
      </c>
      <c r="L206" t="s">
        <v>247</v>
      </c>
    </row>
    <row r="207" spans="11:19" x14ac:dyDescent="0.25">
      <c r="K207" t="s">
        <v>248</v>
      </c>
      <c r="L207" t="s">
        <v>249</v>
      </c>
      <c r="N207" t="s">
        <v>250</v>
      </c>
    </row>
    <row r="208" spans="11:19" x14ac:dyDescent="0.25">
      <c r="K208" t="s">
        <v>251</v>
      </c>
      <c r="N208" t="s">
        <v>19</v>
      </c>
    </row>
    <row r="209" spans="11:18" x14ac:dyDescent="0.25">
      <c r="L209" t="s">
        <v>26</v>
      </c>
      <c r="M209" t="s">
        <v>27</v>
      </c>
    </row>
    <row r="210" spans="11:18" x14ac:dyDescent="0.25">
      <c r="K210" t="s">
        <v>252</v>
      </c>
      <c r="L210" t="s">
        <v>17</v>
      </c>
      <c r="M210">
        <v>234</v>
      </c>
      <c r="O210" t="s">
        <v>18</v>
      </c>
      <c r="R210">
        <v>2007</v>
      </c>
    </row>
    <row r="211" spans="11:18" x14ac:dyDescent="0.25">
      <c r="K211" t="s">
        <v>253</v>
      </c>
    </row>
    <row r="212" spans="11:18" x14ac:dyDescent="0.25">
      <c r="K212" t="s">
        <v>252</v>
      </c>
      <c r="L212" t="s">
        <v>254</v>
      </c>
      <c r="N212" t="s">
        <v>255</v>
      </c>
    </row>
    <row r="213" spans="11:18" x14ac:dyDescent="0.25">
      <c r="K213" t="s">
        <v>252</v>
      </c>
      <c r="L213" t="s">
        <v>256</v>
      </c>
      <c r="O213" t="s">
        <v>257</v>
      </c>
    </row>
    <row r="214" spans="11:18" x14ac:dyDescent="0.25">
      <c r="L214" t="s">
        <v>26</v>
      </c>
      <c r="M214" t="s">
        <v>27</v>
      </c>
    </row>
    <row r="215" spans="11:18" x14ac:dyDescent="0.25">
      <c r="K215" t="s">
        <v>258</v>
      </c>
      <c r="L215" t="s">
        <v>17</v>
      </c>
      <c r="M215">
        <v>235</v>
      </c>
      <c r="O215" t="s">
        <v>18</v>
      </c>
      <c r="R215">
        <v>2007</v>
      </c>
    </row>
    <row r="216" spans="11:18" x14ac:dyDescent="0.25">
      <c r="K216" t="s">
        <v>259</v>
      </c>
    </row>
    <row r="217" spans="11:18" x14ac:dyDescent="0.25">
      <c r="K217" t="s">
        <v>260</v>
      </c>
      <c r="L217" t="s">
        <v>261</v>
      </c>
    </row>
    <row r="218" spans="11:18" x14ac:dyDescent="0.25">
      <c r="K218" t="s">
        <v>260</v>
      </c>
      <c r="L218" t="s">
        <v>262</v>
      </c>
    </row>
    <row r="219" spans="11:18" x14ac:dyDescent="0.25">
      <c r="K219" t="s">
        <v>263</v>
      </c>
      <c r="L219" t="s">
        <v>264</v>
      </c>
    </row>
    <row r="220" spans="11:18" x14ac:dyDescent="0.25">
      <c r="K220" t="s">
        <v>263</v>
      </c>
      <c r="L220" t="s">
        <v>265</v>
      </c>
    </row>
    <row r="221" spans="11:18" x14ac:dyDescent="0.25">
      <c r="K221" t="s">
        <v>266</v>
      </c>
      <c r="L221" t="s">
        <v>267</v>
      </c>
    </row>
    <row r="222" spans="11:18" x14ac:dyDescent="0.25">
      <c r="K222" t="s">
        <v>268</v>
      </c>
      <c r="L222" t="s">
        <v>269</v>
      </c>
      <c r="O222" t="s">
        <v>25</v>
      </c>
    </row>
    <row r="223" spans="11:18" x14ac:dyDescent="0.25">
      <c r="K223" t="s">
        <v>270</v>
      </c>
      <c r="L223" t="s">
        <v>271</v>
      </c>
      <c r="N223" t="s">
        <v>272</v>
      </c>
      <c r="O223" t="s">
        <v>273</v>
      </c>
    </row>
    <row r="224" spans="11:18" x14ac:dyDescent="0.25">
      <c r="K224" t="s">
        <v>274</v>
      </c>
      <c r="L224" t="s">
        <v>275</v>
      </c>
      <c r="N224" t="s">
        <v>276</v>
      </c>
    </row>
    <row r="225" spans="11:19" x14ac:dyDescent="0.25">
      <c r="K225" t="s">
        <v>274</v>
      </c>
      <c r="L225" t="s">
        <v>277</v>
      </c>
      <c r="N225" t="s">
        <v>278</v>
      </c>
    </row>
    <row r="226" spans="11:19" x14ac:dyDescent="0.25">
      <c r="K226" t="s">
        <v>279</v>
      </c>
      <c r="N226" t="s">
        <v>19</v>
      </c>
      <c r="O226" t="s">
        <v>25</v>
      </c>
    </row>
    <row r="227" spans="11:19" x14ac:dyDescent="0.25">
      <c r="L227" t="s">
        <v>26</v>
      </c>
      <c r="M227" t="s">
        <v>27</v>
      </c>
    </row>
    <row r="228" spans="11:19" x14ac:dyDescent="0.25">
      <c r="K228" t="s">
        <v>280</v>
      </c>
      <c r="L228" t="s">
        <v>17</v>
      </c>
      <c r="M228">
        <v>236</v>
      </c>
      <c r="O228" t="s">
        <v>18</v>
      </c>
      <c r="R228">
        <v>2007</v>
      </c>
      <c r="S228" t="s">
        <v>281</v>
      </c>
    </row>
    <row r="229" spans="11:19" x14ac:dyDescent="0.25">
      <c r="K229" t="s">
        <v>282</v>
      </c>
    </row>
    <row r="230" spans="11:19" x14ac:dyDescent="0.25">
      <c r="L230" t="s">
        <v>26</v>
      </c>
      <c r="M230" t="s">
        <v>27</v>
      </c>
    </row>
    <row r="231" spans="11:19" x14ac:dyDescent="0.25">
      <c r="K231" t="s">
        <v>283</v>
      </c>
      <c r="L231" t="s">
        <v>17</v>
      </c>
      <c r="M231">
        <v>237</v>
      </c>
      <c r="O231" t="s">
        <v>18</v>
      </c>
      <c r="Q231" t="s">
        <v>152</v>
      </c>
      <c r="R231">
        <v>2007</v>
      </c>
      <c r="S231" t="s">
        <v>153</v>
      </c>
    </row>
    <row r="232" spans="11:19" x14ac:dyDescent="0.25">
      <c r="K232" t="s">
        <v>284</v>
      </c>
    </row>
    <row r="233" spans="11:19" x14ac:dyDescent="0.25">
      <c r="K233" t="s">
        <v>285</v>
      </c>
      <c r="L233" t="s">
        <v>286</v>
      </c>
      <c r="N233" t="s">
        <v>287</v>
      </c>
      <c r="O233" t="s">
        <v>153</v>
      </c>
    </row>
    <row r="234" spans="11:19" x14ac:dyDescent="0.25">
      <c r="K234" t="s">
        <v>288</v>
      </c>
      <c r="N234" t="s">
        <v>19</v>
      </c>
    </row>
    <row r="235" spans="11:19" x14ac:dyDescent="0.25">
      <c r="L235" t="s">
        <v>26</v>
      </c>
      <c r="M235" t="s">
        <v>27</v>
      </c>
    </row>
    <row r="236" spans="11:19" x14ac:dyDescent="0.25">
      <c r="K236" t="s">
        <v>289</v>
      </c>
      <c r="L236" t="s">
        <v>17</v>
      </c>
      <c r="M236">
        <v>238</v>
      </c>
      <c r="O236" t="s">
        <v>18</v>
      </c>
      <c r="Q236" t="s">
        <v>290</v>
      </c>
      <c r="R236">
        <v>2007</v>
      </c>
      <c r="S236" t="s">
        <v>291</v>
      </c>
    </row>
    <row r="237" spans="11:19" x14ac:dyDescent="0.25">
      <c r="K237" t="s">
        <v>292</v>
      </c>
    </row>
    <row r="238" spans="11:19" x14ac:dyDescent="0.25">
      <c r="K238" t="s">
        <v>293</v>
      </c>
      <c r="L238" t="s">
        <v>294</v>
      </c>
    </row>
    <row r="239" spans="11:19" x14ac:dyDescent="0.25">
      <c r="K239" t="s">
        <v>293</v>
      </c>
      <c r="L239" t="s">
        <v>295</v>
      </c>
      <c r="N239" t="s">
        <v>296</v>
      </c>
      <c r="O239" t="s">
        <v>291</v>
      </c>
    </row>
    <row r="240" spans="11:19" x14ac:dyDescent="0.25">
      <c r="K240" t="s">
        <v>34</v>
      </c>
      <c r="L240" t="s">
        <v>297</v>
      </c>
      <c r="N240" t="s">
        <v>19</v>
      </c>
      <c r="O240" t="s">
        <v>25</v>
      </c>
    </row>
    <row r="241" spans="11:19" x14ac:dyDescent="0.25">
      <c r="L241" t="s">
        <v>26</v>
      </c>
      <c r="M241" t="s">
        <v>27</v>
      </c>
    </row>
    <row r="242" spans="11:19" x14ac:dyDescent="0.25">
      <c r="K242" t="s">
        <v>298</v>
      </c>
      <c r="L242" t="s">
        <v>17</v>
      </c>
      <c r="M242">
        <v>239</v>
      </c>
      <c r="O242" t="s">
        <v>18</v>
      </c>
      <c r="R242">
        <v>2007</v>
      </c>
    </row>
    <row r="243" spans="11:19" x14ac:dyDescent="0.25">
      <c r="K243" t="s">
        <v>299</v>
      </c>
    </row>
    <row r="244" spans="11:19" x14ac:dyDescent="0.25">
      <c r="K244" t="s">
        <v>300</v>
      </c>
      <c r="L244" t="s">
        <v>301</v>
      </c>
    </row>
    <row r="245" spans="11:19" x14ac:dyDescent="0.25">
      <c r="K245" t="s">
        <v>302</v>
      </c>
      <c r="L245" t="s">
        <v>303</v>
      </c>
    </row>
    <row r="246" spans="11:19" x14ac:dyDescent="0.25">
      <c r="K246" t="s">
        <v>304</v>
      </c>
      <c r="N246" t="s">
        <v>19</v>
      </c>
    </row>
    <row r="247" spans="11:19" x14ac:dyDescent="0.25">
      <c r="K247" t="s">
        <v>305</v>
      </c>
      <c r="N247" t="s">
        <v>306</v>
      </c>
    </row>
    <row r="248" spans="11:19" x14ac:dyDescent="0.25">
      <c r="L248" t="s">
        <v>26</v>
      </c>
      <c r="M248" t="s">
        <v>27</v>
      </c>
    </row>
    <row r="249" spans="11:19" x14ac:dyDescent="0.25">
      <c r="K249" t="s">
        <v>307</v>
      </c>
      <c r="L249" t="s">
        <v>17</v>
      </c>
      <c r="M249">
        <v>240</v>
      </c>
      <c r="O249" t="s">
        <v>39</v>
      </c>
      <c r="Q249" t="s">
        <v>308</v>
      </c>
      <c r="R249">
        <v>2007</v>
      </c>
    </row>
    <row r="250" spans="11:19" x14ac:dyDescent="0.25">
      <c r="K250" t="s">
        <v>309</v>
      </c>
    </row>
    <row r="251" spans="11:19" x14ac:dyDescent="0.25">
      <c r="K251" t="s">
        <v>307</v>
      </c>
      <c r="L251" t="s">
        <v>310</v>
      </c>
      <c r="N251" t="s">
        <v>19</v>
      </c>
      <c r="O251" t="s">
        <v>25</v>
      </c>
    </row>
    <row r="252" spans="11:19" x14ac:dyDescent="0.25">
      <c r="L252" t="s">
        <v>26</v>
      </c>
      <c r="M252" t="s">
        <v>27</v>
      </c>
    </row>
    <row r="253" spans="11:19" x14ac:dyDescent="0.25">
      <c r="K253" t="s">
        <v>311</v>
      </c>
      <c r="L253" t="s">
        <v>17</v>
      </c>
      <c r="M253">
        <v>241</v>
      </c>
      <c r="O253" t="s">
        <v>18</v>
      </c>
      <c r="R253">
        <v>2007</v>
      </c>
      <c r="S253" t="s">
        <v>312</v>
      </c>
    </row>
    <row r="254" spans="11:19" x14ac:dyDescent="0.25">
      <c r="K254" t="s">
        <v>313</v>
      </c>
    </row>
    <row r="255" spans="11:19" x14ac:dyDescent="0.25">
      <c r="K255" t="s">
        <v>314</v>
      </c>
      <c r="N255" t="s">
        <v>19</v>
      </c>
    </row>
    <row r="256" spans="11:19" x14ac:dyDescent="0.25">
      <c r="L256" t="s">
        <v>315</v>
      </c>
      <c r="M256" t="s">
        <v>27</v>
      </c>
    </row>
    <row r="257" spans="11:19" x14ac:dyDescent="0.25">
      <c r="K257" t="s">
        <v>316</v>
      </c>
      <c r="L257" t="s">
        <v>17</v>
      </c>
      <c r="M257">
        <v>242</v>
      </c>
      <c r="O257" t="s">
        <v>18</v>
      </c>
      <c r="R257">
        <v>2007</v>
      </c>
    </row>
    <row r="258" spans="11:19" x14ac:dyDescent="0.25">
      <c r="K258" t="s">
        <v>317</v>
      </c>
    </row>
    <row r="259" spans="11:19" x14ac:dyDescent="0.25">
      <c r="K259" t="s">
        <v>318</v>
      </c>
      <c r="L259" t="s">
        <v>319</v>
      </c>
      <c r="N259" t="s">
        <v>272</v>
      </c>
    </row>
    <row r="260" spans="11:19" x14ac:dyDescent="0.25">
      <c r="K260" t="s">
        <v>320</v>
      </c>
      <c r="L260" t="s">
        <v>321</v>
      </c>
    </row>
    <row r="261" spans="11:19" x14ac:dyDescent="0.25">
      <c r="K261" t="s">
        <v>322</v>
      </c>
      <c r="L261" t="s">
        <v>323</v>
      </c>
    </row>
    <row r="262" spans="11:19" x14ac:dyDescent="0.25">
      <c r="K262" t="s">
        <v>194</v>
      </c>
      <c r="N262" t="s">
        <v>306</v>
      </c>
    </row>
    <row r="263" spans="11:19" x14ac:dyDescent="0.25">
      <c r="L263" t="s">
        <v>26</v>
      </c>
      <c r="M263" t="s">
        <v>27</v>
      </c>
    </row>
    <row r="264" spans="11:19" x14ac:dyDescent="0.25">
      <c r="K264" t="s">
        <v>324</v>
      </c>
      <c r="L264" t="s">
        <v>17</v>
      </c>
      <c r="M264">
        <v>243</v>
      </c>
      <c r="O264" t="s">
        <v>18</v>
      </c>
      <c r="R264">
        <v>2007</v>
      </c>
      <c r="S264" t="s">
        <v>325</v>
      </c>
    </row>
    <row r="265" spans="11:19" x14ac:dyDescent="0.25">
      <c r="K265" t="s">
        <v>326</v>
      </c>
    </row>
    <row r="266" spans="11:19" x14ac:dyDescent="0.25">
      <c r="K266" t="s">
        <v>327</v>
      </c>
      <c r="L266" t="s">
        <v>328</v>
      </c>
      <c r="N266" t="s">
        <v>287</v>
      </c>
      <c r="O266" t="s">
        <v>325</v>
      </c>
    </row>
    <row r="267" spans="11:19" x14ac:dyDescent="0.25">
      <c r="K267" t="s">
        <v>329</v>
      </c>
      <c r="N267" t="s">
        <v>19</v>
      </c>
      <c r="O267" t="s">
        <v>25</v>
      </c>
    </row>
    <row r="268" spans="11:19" x14ac:dyDescent="0.25">
      <c r="L268" t="s">
        <v>26</v>
      </c>
      <c r="M268" t="s">
        <v>27</v>
      </c>
    </row>
    <row r="269" spans="11:19" x14ac:dyDescent="0.25">
      <c r="K269" t="s">
        <v>330</v>
      </c>
      <c r="L269" t="s">
        <v>17</v>
      </c>
      <c r="M269">
        <v>244</v>
      </c>
      <c r="O269" t="s">
        <v>18</v>
      </c>
      <c r="Q269" t="s">
        <v>331</v>
      </c>
      <c r="R269">
        <v>2007</v>
      </c>
    </row>
    <row r="270" spans="11:19" x14ac:dyDescent="0.25">
      <c r="K270" t="s">
        <v>332</v>
      </c>
    </row>
    <row r="271" spans="11:19" x14ac:dyDescent="0.25">
      <c r="K271" t="s">
        <v>330</v>
      </c>
      <c r="L271" t="s">
        <v>333</v>
      </c>
      <c r="N271" t="s">
        <v>185</v>
      </c>
    </row>
    <row r="272" spans="11:19" x14ac:dyDescent="0.25">
      <c r="K272" t="s">
        <v>334</v>
      </c>
      <c r="L272" t="s">
        <v>335</v>
      </c>
    </row>
    <row r="273" spans="11:19" x14ac:dyDescent="0.25">
      <c r="K273" t="s">
        <v>336</v>
      </c>
      <c r="L273" t="s">
        <v>337</v>
      </c>
    </row>
    <row r="274" spans="11:19" x14ac:dyDescent="0.25">
      <c r="K274" t="s">
        <v>338</v>
      </c>
      <c r="N274" t="s">
        <v>19</v>
      </c>
      <c r="O274" t="s">
        <v>25</v>
      </c>
    </row>
    <row r="275" spans="11:19" x14ac:dyDescent="0.25">
      <c r="L275" t="s">
        <v>26</v>
      </c>
      <c r="M275" t="s">
        <v>27</v>
      </c>
    </row>
    <row r="276" spans="11:19" x14ac:dyDescent="0.25">
      <c r="K276" t="s">
        <v>339</v>
      </c>
      <c r="L276" t="s">
        <v>17</v>
      </c>
      <c r="M276">
        <v>245</v>
      </c>
      <c r="O276" t="s">
        <v>18</v>
      </c>
      <c r="R276">
        <v>2007</v>
      </c>
    </row>
    <row r="277" spans="11:19" x14ac:dyDescent="0.25">
      <c r="K277" t="s">
        <v>340</v>
      </c>
    </row>
    <row r="278" spans="11:19" x14ac:dyDescent="0.25">
      <c r="K278" t="s">
        <v>341</v>
      </c>
      <c r="L278" t="s">
        <v>342</v>
      </c>
      <c r="N278" t="s">
        <v>343</v>
      </c>
    </row>
    <row r="279" spans="11:19" x14ac:dyDescent="0.25">
      <c r="K279" t="s">
        <v>344</v>
      </c>
      <c r="L279" t="s">
        <v>345</v>
      </c>
    </row>
    <row r="280" spans="11:19" x14ac:dyDescent="0.25">
      <c r="K280" t="s">
        <v>346</v>
      </c>
      <c r="L280" t="s">
        <v>347</v>
      </c>
    </row>
    <row r="281" spans="11:19" x14ac:dyDescent="0.25">
      <c r="K281" t="s">
        <v>348</v>
      </c>
      <c r="L281" t="s">
        <v>349</v>
      </c>
      <c r="N281" t="s">
        <v>350</v>
      </c>
    </row>
    <row r="282" spans="11:19" x14ac:dyDescent="0.25">
      <c r="K282" t="s">
        <v>348</v>
      </c>
      <c r="L282" t="s">
        <v>351</v>
      </c>
      <c r="N282" t="s">
        <v>352</v>
      </c>
      <c r="O282" t="s">
        <v>353</v>
      </c>
    </row>
    <row r="283" spans="11:19" x14ac:dyDescent="0.25">
      <c r="K283" t="s">
        <v>354</v>
      </c>
      <c r="N283" t="s">
        <v>19</v>
      </c>
    </row>
    <row r="284" spans="11:19" x14ac:dyDescent="0.25">
      <c r="L284" t="s">
        <v>26</v>
      </c>
      <c r="M284" t="s">
        <v>27</v>
      </c>
    </row>
    <row r="285" spans="11:19" x14ac:dyDescent="0.25">
      <c r="K285" t="s">
        <v>355</v>
      </c>
      <c r="L285" t="s">
        <v>17</v>
      </c>
      <c r="M285">
        <v>246</v>
      </c>
      <c r="O285" t="s">
        <v>18</v>
      </c>
      <c r="R285">
        <v>2008</v>
      </c>
      <c r="S285" t="s">
        <v>356</v>
      </c>
    </row>
    <row r="286" spans="11:19" x14ac:dyDescent="0.25">
      <c r="K286" t="s">
        <v>357</v>
      </c>
    </row>
    <row r="287" spans="11:19" x14ac:dyDescent="0.25">
      <c r="K287" t="s">
        <v>355</v>
      </c>
      <c r="L287" t="s">
        <v>358</v>
      </c>
    </row>
    <row r="288" spans="11:19" x14ac:dyDescent="0.25">
      <c r="K288" t="s">
        <v>355</v>
      </c>
      <c r="N288" t="s">
        <v>19</v>
      </c>
      <c r="O288" t="s">
        <v>25</v>
      </c>
    </row>
    <row r="289" spans="11:19" x14ac:dyDescent="0.25">
      <c r="L289" t="s">
        <v>26</v>
      </c>
      <c r="M289" t="s">
        <v>27</v>
      </c>
    </row>
    <row r="290" spans="11:19" x14ac:dyDescent="0.25">
      <c r="K290" t="s">
        <v>359</v>
      </c>
      <c r="L290" t="s">
        <v>17</v>
      </c>
      <c r="M290">
        <v>247</v>
      </c>
      <c r="O290" t="s">
        <v>18</v>
      </c>
      <c r="R290">
        <v>2007</v>
      </c>
    </row>
    <row r="291" spans="11:19" x14ac:dyDescent="0.25">
      <c r="K291" t="s">
        <v>360</v>
      </c>
    </row>
    <row r="292" spans="11:19" x14ac:dyDescent="0.25">
      <c r="K292" t="s">
        <v>361</v>
      </c>
      <c r="L292" t="s">
        <v>362</v>
      </c>
    </row>
    <row r="293" spans="11:19" x14ac:dyDescent="0.25">
      <c r="K293" t="s">
        <v>361</v>
      </c>
      <c r="L293" t="s">
        <v>363</v>
      </c>
    </row>
    <row r="294" spans="11:19" x14ac:dyDescent="0.25">
      <c r="L294" t="s">
        <v>26</v>
      </c>
      <c r="M294" t="s">
        <v>27</v>
      </c>
    </row>
    <row r="295" spans="11:19" x14ac:dyDescent="0.25">
      <c r="K295" t="s">
        <v>364</v>
      </c>
      <c r="L295" t="s">
        <v>17</v>
      </c>
      <c r="M295">
        <v>248</v>
      </c>
      <c r="O295" t="s">
        <v>18</v>
      </c>
      <c r="R295">
        <v>2007</v>
      </c>
      <c r="S295" t="s">
        <v>25</v>
      </c>
    </row>
    <row r="296" spans="11:19" x14ac:dyDescent="0.25">
      <c r="K296" t="s">
        <v>365</v>
      </c>
    </row>
    <row r="297" spans="11:19" x14ac:dyDescent="0.25">
      <c r="L297" t="s">
        <v>26</v>
      </c>
      <c r="M297" t="s">
        <v>27</v>
      </c>
    </row>
    <row r="298" spans="11:19" x14ac:dyDescent="0.25">
      <c r="K298" t="s">
        <v>366</v>
      </c>
      <c r="L298" t="s">
        <v>17</v>
      </c>
      <c r="M298">
        <v>249</v>
      </c>
      <c r="O298" t="s">
        <v>18</v>
      </c>
      <c r="R298">
        <v>2008</v>
      </c>
    </row>
    <row r="299" spans="11:19" x14ac:dyDescent="0.25">
      <c r="K299" t="s">
        <v>367</v>
      </c>
    </row>
    <row r="300" spans="11:19" x14ac:dyDescent="0.25">
      <c r="K300" t="s">
        <v>366</v>
      </c>
      <c r="L300" t="s">
        <v>368</v>
      </c>
    </row>
    <row r="301" spans="11:19" x14ac:dyDescent="0.25">
      <c r="K301" t="s">
        <v>366</v>
      </c>
      <c r="L301" t="s">
        <v>369</v>
      </c>
    </row>
    <row r="302" spans="11:19" x14ac:dyDescent="0.25">
      <c r="K302" t="s">
        <v>370</v>
      </c>
      <c r="L302" t="s">
        <v>371</v>
      </c>
    </row>
    <row r="303" spans="11:19" x14ac:dyDescent="0.25">
      <c r="K303" t="s">
        <v>370</v>
      </c>
      <c r="O303" t="s">
        <v>25</v>
      </c>
    </row>
    <row r="304" spans="11:19" x14ac:dyDescent="0.25">
      <c r="L304" t="s">
        <v>26</v>
      </c>
      <c r="M304" t="s">
        <v>27</v>
      </c>
    </row>
    <row r="305" spans="11:18" x14ac:dyDescent="0.25">
      <c r="K305" t="s">
        <v>372</v>
      </c>
      <c r="L305" t="s">
        <v>17</v>
      </c>
      <c r="M305">
        <v>250</v>
      </c>
      <c r="O305" t="s">
        <v>18</v>
      </c>
      <c r="R305">
        <v>2008</v>
      </c>
    </row>
    <row r="306" spans="11:18" x14ac:dyDescent="0.25">
      <c r="K306" t="s">
        <v>373</v>
      </c>
    </row>
    <row r="307" spans="11:18" x14ac:dyDescent="0.25">
      <c r="K307" t="s">
        <v>374</v>
      </c>
      <c r="L307" t="s">
        <v>375</v>
      </c>
    </row>
    <row r="308" spans="11:18" x14ac:dyDescent="0.25">
      <c r="K308" t="s">
        <v>376</v>
      </c>
      <c r="L308" t="s">
        <v>377</v>
      </c>
    </row>
    <row r="309" spans="11:18" x14ac:dyDescent="0.25">
      <c r="K309" t="s">
        <v>378</v>
      </c>
      <c r="N309" t="s">
        <v>19</v>
      </c>
      <c r="O309" t="s">
        <v>25</v>
      </c>
    </row>
    <row r="310" spans="11:18" x14ac:dyDescent="0.25">
      <c r="L310" t="s">
        <v>26</v>
      </c>
      <c r="M310" t="s">
        <v>27</v>
      </c>
    </row>
    <row r="311" spans="11:18" x14ac:dyDescent="0.25">
      <c r="K311" t="s">
        <v>379</v>
      </c>
    </row>
    <row r="312" spans="11:18" x14ac:dyDescent="0.25">
      <c r="K312" t="s">
        <v>380</v>
      </c>
    </row>
    <row r="313" spans="11:18" x14ac:dyDescent="0.25">
      <c r="K313" t="s">
        <v>381</v>
      </c>
    </row>
    <row r="314" spans="11:18" x14ac:dyDescent="0.25">
      <c r="K314" t="s">
        <v>14</v>
      </c>
    </row>
    <row r="315" spans="11:18" x14ac:dyDescent="0.25">
      <c r="K315" t="s">
        <v>382</v>
      </c>
    </row>
    <row r="316" spans="11:18" x14ac:dyDescent="0.25">
      <c r="K316" t="s">
        <v>383</v>
      </c>
    </row>
    <row r="317" spans="11:18" x14ac:dyDescent="0.25">
      <c r="K317" t="s">
        <v>384</v>
      </c>
    </row>
    <row r="318" spans="11:18" x14ac:dyDescent="0.25">
      <c r="K318" t="s">
        <v>385</v>
      </c>
    </row>
    <row r="319" spans="11:18" x14ac:dyDescent="0.25">
      <c r="K319" t="s">
        <v>386</v>
      </c>
    </row>
    <row r="320" spans="11:18" x14ac:dyDescent="0.25">
      <c r="K320" t="s">
        <v>387</v>
      </c>
    </row>
    <row r="321" spans="11:19" x14ac:dyDescent="0.25">
      <c r="K321" t="s">
        <v>388</v>
      </c>
    </row>
    <row r="322" spans="11:19" x14ac:dyDescent="0.25">
      <c r="K322" t="s">
        <v>389</v>
      </c>
    </row>
    <row r="323" spans="11:19" x14ac:dyDescent="0.25">
      <c r="K323" t="s">
        <v>390</v>
      </c>
    </row>
    <row r="325" spans="11:19" x14ac:dyDescent="0.25">
      <c r="K325" t="s">
        <v>391</v>
      </c>
    </row>
    <row r="327" spans="11:19" x14ac:dyDescent="0.25">
      <c r="K327" t="s">
        <v>1</v>
      </c>
    </row>
    <row r="329" spans="11:19" x14ac:dyDescent="0.25">
      <c r="K329" t="s">
        <v>2</v>
      </c>
    </row>
    <row r="330" spans="11:19" x14ac:dyDescent="0.25">
      <c r="K330" t="s">
        <v>3</v>
      </c>
    </row>
    <row r="331" spans="11:19" x14ac:dyDescent="0.25">
      <c r="K331" t="s">
        <v>4</v>
      </c>
    </row>
    <row r="333" spans="11:19" x14ac:dyDescent="0.25">
      <c r="K333" t="s">
        <v>5</v>
      </c>
    </row>
    <row r="334" spans="11:19" x14ac:dyDescent="0.25">
      <c r="K334" t="s">
        <v>6</v>
      </c>
      <c r="L334" t="s">
        <v>7</v>
      </c>
      <c r="M334" t="s">
        <v>8</v>
      </c>
      <c r="N334" t="s">
        <v>9</v>
      </c>
      <c r="O334" t="s">
        <v>10</v>
      </c>
      <c r="P334" t="s">
        <v>11</v>
      </c>
      <c r="Q334" t="s">
        <v>12</v>
      </c>
      <c r="R334" t="s">
        <v>13</v>
      </c>
      <c r="S334" t="s">
        <v>14</v>
      </c>
    </row>
    <row r="335" spans="11:19" x14ac:dyDescent="0.25">
      <c r="K335" t="s">
        <v>15</v>
      </c>
    </row>
    <row r="336" spans="11:19" x14ac:dyDescent="0.25">
      <c r="K336" t="s">
        <v>392</v>
      </c>
      <c r="L336" t="s">
        <v>17</v>
      </c>
      <c r="M336">
        <v>251</v>
      </c>
      <c r="O336" t="s">
        <v>18</v>
      </c>
      <c r="R336">
        <v>2008</v>
      </c>
    </row>
    <row r="337" spans="11:18" x14ac:dyDescent="0.25">
      <c r="K337" t="s">
        <v>393</v>
      </c>
    </row>
    <row r="338" spans="11:18" x14ac:dyDescent="0.25">
      <c r="K338" t="s">
        <v>392</v>
      </c>
      <c r="L338" t="s">
        <v>394</v>
      </c>
      <c r="O338" t="s">
        <v>395</v>
      </c>
    </row>
    <row r="339" spans="11:18" x14ac:dyDescent="0.25">
      <c r="K339" t="s">
        <v>396</v>
      </c>
      <c r="N339" t="s">
        <v>19</v>
      </c>
      <c r="O339" t="s">
        <v>25</v>
      </c>
    </row>
    <row r="340" spans="11:18" x14ac:dyDescent="0.25">
      <c r="L340" t="s">
        <v>397</v>
      </c>
      <c r="M340" t="s">
        <v>27</v>
      </c>
    </row>
    <row r="341" spans="11:18" x14ac:dyDescent="0.25">
      <c r="K341" t="s">
        <v>34</v>
      </c>
      <c r="L341" t="s">
        <v>17</v>
      </c>
      <c r="M341">
        <v>252</v>
      </c>
      <c r="O341" t="s">
        <v>18</v>
      </c>
      <c r="Q341" t="s">
        <v>19</v>
      </c>
      <c r="R341">
        <v>2008</v>
      </c>
    </row>
    <row r="342" spans="11:18" x14ac:dyDescent="0.25">
      <c r="K342" t="s">
        <v>398</v>
      </c>
    </row>
    <row r="343" spans="11:18" x14ac:dyDescent="0.25">
      <c r="K343" t="s">
        <v>399</v>
      </c>
      <c r="L343" t="s">
        <v>400</v>
      </c>
      <c r="O343" t="s">
        <v>401</v>
      </c>
    </row>
    <row r="344" spans="11:18" x14ac:dyDescent="0.25">
      <c r="K344" t="s">
        <v>402</v>
      </c>
      <c r="L344" t="s">
        <v>403</v>
      </c>
      <c r="N344" t="s">
        <v>234</v>
      </c>
    </row>
    <row r="345" spans="11:18" x14ac:dyDescent="0.25">
      <c r="K345" t="s">
        <v>404</v>
      </c>
      <c r="L345" t="s">
        <v>405</v>
      </c>
      <c r="N345" t="s">
        <v>234</v>
      </c>
    </row>
    <row r="346" spans="11:18" x14ac:dyDescent="0.25">
      <c r="K346" t="s">
        <v>404</v>
      </c>
      <c r="N346" t="s">
        <v>19</v>
      </c>
      <c r="O346" t="s">
        <v>25</v>
      </c>
    </row>
    <row r="347" spans="11:18" x14ac:dyDescent="0.25">
      <c r="L347" t="s">
        <v>26</v>
      </c>
      <c r="M347" t="s">
        <v>27</v>
      </c>
    </row>
    <row r="348" spans="11:18" x14ac:dyDescent="0.25">
      <c r="K348" t="s">
        <v>406</v>
      </c>
      <c r="L348" t="s">
        <v>17</v>
      </c>
      <c r="M348">
        <v>253</v>
      </c>
      <c r="O348" t="s">
        <v>18</v>
      </c>
      <c r="R348">
        <v>2008</v>
      </c>
    </row>
    <row r="349" spans="11:18" x14ac:dyDescent="0.25">
      <c r="K349" t="s">
        <v>407</v>
      </c>
    </row>
    <row r="350" spans="11:18" x14ac:dyDescent="0.25">
      <c r="K350" t="s">
        <v>408</v>
      </c>
      <c r="L350" t="s">
        <v>409</v>
      </c>
      <c r="N350" t="s">
        <v>410</v>
      </c>
    </row>
    <row r="351" spans="11:18" x14ac:dyDescent="0.25">
      <c r="K351" t="s">
        <v>408</v>
      </c>
      <c r="L351" t="s">
        <v>411</v>
      </c>
      <c r="N351" t="s">
        <v>412</v>
      </c>
    </row>
    <row r="352" spans="11:18" x14ac:dyDescent="0.25">
      <c r="K352" t="s">
        <v>408</v>
      </c>
      <c r="L352" t="s">
        <v>413</v>
      </c>
    </row>
    <row r="353" spans="11:19" x14ac:dyDescent="0.25">
      <c r="K353" t="s">
        <v>414</v>
      </c>
      <c r="L353" t="s">
        <v>415</v>
      </c>
    </row>
    <row r="354" spans="11:19" x14ac:dyDescent="0.25">
      <c r="K354" t="s">
        <v>416</v>
      </c>
      <c r="L354" t="s">
        <v>417</v>
      </c>
    </row>
    <row r="355" spans="11:19" x14ac:dyDescent="0.25">
      <c r="K355" t="s">
        <v>418</v>
      </c>
      <c r="L355" t="s">
        <v>419</v>
      </c>
      <c r="N355" t="s">
        <v>250</v>
      </c>
      <c r="O355" t="s">
        <v>420</v>
      </c>
    </row>
    <row r="356" spans="11:19" x14ac:dyDescent="0.25">
      <c r="K356" t="s">
        <v>421</v>
      </c>
      <c r="N356" t="s">
        <v>19</v>
      </c>
    </row>
    <row r="357" spans="11:19" x14ac:dyDescent="0.25">
      <c r="L357" t="s">
        <v>26</v>
      </c>
      <c r="M357" t="s">
        <v>27</v>
      </c>
    </row>
    <row r="358" spans="11:19" x14ac:dyDescent="0.25">
      <c r="K358" t="s">
        <v>422</v>
      </c>
      <c r="L358" t="s">
        <v>17</v>
      </c>
      <c r="M358">
        <v>254</v>
      </c>
      <c r="O358" t="s">
        <v>18</v>
      </c>
      <c r="R358">
        <v>2008</v>
      </c>
    </row>
    <row r="359" spans="11:19" x14ac:dyDescent="0.25">
      <c r="K359" t="s">
        <v>423</v>
      </c>
    </row>
    <row r="360" spans="11:19" x14ac:dyDescent="0.25">
      <c r="K360" t="s">
        <v>422</v>
      </c>
      <c r="L360" t="s">
        <v>424</v>
      </c>
    </row>
    <row r="361" spans="11:19" x14ac:dyDescent="0.25">
      <c r="K361" t="s">
        <v>425</v>
      </c>
      <c r="L361" t="s">
        <v>426</v>
      </c>
    </row>
    <row r="362" spans="11:19" x14ac:dyDescent="0.25">
      <c r="K362" t="s">
        <v>427</v>
      </c>
      <c r="L362" t="s">
        <v>428</v>
      </c>
      <c r="N362" t="s">
        <v>250</v>
      </c>
      <c r="O362" t="s">
        <v>25</v>
      </c>
    </row>
    <row r="363" spans="11:19" x14ac:dyDescent="0.25">
      <c r="K363" t="s">
        <v>429</v>
      </c>
      <c r="N363" t="s">
        <v>19</v>
      </c>
      <c r="O363" t="s">
        <v>25</v>
      </c>
    </row>
    <row r="364" spans="11:19" x14ac:dyDescent="0.25">
      <c r="L364" t="s">
        <v>26</v>
      </c>
      <c r="M364" t="s">
        <v>27</v>
      </c>
    </row>
    <row r="365" spans="11:19" x14ac:dyDescent="0.25">
      <c r="K365" t="s">
        <v>430</v>
      </c>
      <c r="L365" t="s">
        <v>17</v>
      </c>
      <c r="M365">
        <v>255</v>
      </c>
      <c r="O365" t="s">
        <v>39</v>
      </c>
      <c r="Q365" t="s">
        <v>244</v>
      </c>
      <c r="R365">
        <v>2008</v>
      </c>
      <c r="S365" t="s">
        <v>431</v>
      </c>
    </row>
    <row r="366" spans="11:19" x14ac:dyDescent="0.25">
      <c r="K366" t="s">
        <v>432</v>
      </c>
    </row>
    <row r="367" spans="11:19" x14ac:dyDescent="0.25">
      <c r="K367" t="s">
        <v>433</v>
      </c>
      <c r="L367" t="s">
        <v>434</v>
      </c>
    </row>
    <row r="368" spans="11:19" x14ac:dyDescent="0.25">
      <c r="K368" t="s">
        <v>435</v>
      </c>
      <c r="L368" t="s">
        <v>436</v>
      </c>
      <c r="N368" t="s">
        <v>437</v>
      </c>
    </row>
    <row r="369" spans="11:18" x14ac:dyDescent="0.25">
      <c r="K369" t="s">
        <v>438</v>
      </c>
      <c r="L369" t="s">
        <v>439</v>
      </c>
      <c r="N369" t="s">
        <v>437</v>
      </c>
      <c r="O369" t="s">
        <v>440</v>
      </c>
    </row>
    <row r="370" spans="11:18" x14ac:dyDescent="0.25">
      <c r="K370" t="s">
        <v>441</v>
      </c>
      <c r="N370" t="s">
        <v>19</v>
      </c>
      <c r="O370" t="s">
        <v>25</v>
      </c>
    </row>
    <row r="371" spans="11:18" x14ac:dyDescent="0.25">
      <c r="L371" t="s">
        <v>26</v>
      </c>
      <c r="M371" t="s">
        <v>27</v>
      </c>
    </row>
    <row r="372" spans="11:18" x14ac:dyDescent="0.25">
      <c r="K372" t="s">
        <v>442</v>
      </c>
      <c r="L372" t="s">
        <v>17</v>
      </c>
      <c r="M372">
        <v>256</v>
      </c>
      <c r="O372" t="s">
        <v>18</v>
      </c>
      <c r="R372">
        <v>2008</v>
      </c>
    </row>
    <row r="373" spans="11:18" x14ac:dyDescent="0.25">
      <c r="K373" t="s">
        <v>443</v>
      </c>
    </row>
    <row r="374" spans="11:18" x14ac:dyDescent="0.25">
      <c r="K374" t="s">
        <v>142</v>
      </c>
      <c r="L374" t="s">
        <v>444</v>
      </c>
      <c r="N374" t="s">
        <v>19</v>
      </c>
      <c r="O374" t="s">
        <v>36</v>
      </c>
    </row>
    <row r="375" spans="11:18" x14ac:dyDescent="0.25">
      <c r="K375" t="s">
        <v>445</v>
      </c>
      <c r="N375" t="s">
        <v>19</v>
      </c>
    </row>
    <row r="376" spans="11:18" x14ac:dyDescent="0.25">
      <c r="L376" t="s">
        <v>26</v>
      </c>
      <c r="M376" t="s">
        <v>27</v>
      </c>
    </row>
    <row r="377" spans="11:18" x14ac:dyDescent="0.25">
      <c r="K377" t="s">
        <v>446</v>
      </c>
      <c r="L377" t="s">
        <v>447</v>
      </c>
      <c r="M377">
        <v>257</v>
      </c>
      <c r="O377" t="s">
        <v>18</v>
      </c>
      <c r="R377">
        <v>2008</v>
      </c>
    </row>
    <row r="378" spans="11:18" x14ac:dyDescent="0.25">
      <c r="K378" t="s">
        <v>448</v>
      </c>
    </row>
    <row r="379" spans="11:18" x14ac:dyDescent="0.25">
      <c r="K379" t="s">
        <v>449</v>
      </c>
      <c r="L379" t="s">
        <v>450</v>
      </c>
    </row>
    <row r="380" spans="11:18" x14ac:dyDescent="0.25">
      <c r="K380" t="s">
        <v>446</v>
      </c>
      <c r="L380" t="s">
        <v>451</v>
      </c>
    </row>
    <row r="381" spans="11:18" x14ac:dyDescent="0.25">
      <c r="K381" t="s">
        <v>452</v>
      </c>
      <c r="L381" t="s">
        <v>453</v>
      </c>
      <c r="N381" t="s">
        <v>454</v>
      </c>
      <c r="O381" t="s">
        <v>455</v>
      </c>
    </row>
    <row r="382" spans="11:18" x14ac:dyDescent="0.25">
      <c r="K382" t="s">
        <v>456</v>
      </c>
      <c r="L382" t="s">
        <v>457</v>
      </c>
    </row>
    <row r="383" spans="11:18" x14ac:dyDescent="0.25">
      <c r="K383" t="s">
        <v>456</v>
      </c>
      <c r="L383" t="s">
        <v>458</v>
      </c>
      <c r="N383" t="s">
        <v>19</v>
      </c>
    </row>
    <row r="384" spans="11:18" x14ac:dyDescent="0.25">
      <c r="L384" t="s">
        <v>26</v>
      </c>
      <c r="M384" t="s">
        <v>27</v>
      </c>
    </row>
    <row r="385" spans="11:19" x14ac:dyDescent="0.25">
      <c r="K385" t="s">
        <v>459</v>
      </c>
      <c r="L385" t="s">
        <v>17</v>
      </c>
      <c r="M385">
        <v>258</v>
      </c>
      <c r="O385" t="s">
        <v>18</v>
      </c>
      <c r="Q385" t="s">
        <v>460</v>
      </c>
      <c r="R385">
        <v>2008</v>
      </c>
    </row>
    <row r="386" spans="11:19" x14ac:dyDescent="0.25">
      <c r="K386" t="s">
        <v>461</v>
      </c>
    </row>
    <row r="387" spans="11:19" x14ac:dyDescent="0.25">
      <c r="K387" t="s">
        <v>459</v>
      </c>
      <c r="L387" t="s">
        <v>462</v>
      </c>
      <c r="O387" t="s">
        <v>463</v>
      </c>
    </row>
    <row r="388" spans="11:19" x14ac:dyDescent="0.25">
      <c r="K388" t="s">
        <v>464</v>
      </c>
      <c r="N388" t="s">
        <v>19</v>
      </c>
      <c r="O388" t="s">
        <v>25</v>
      </c>
    </row>
    <row r="389" spans="11:19" x14ac:dyDescent="0.25">
      <c r="L389" t="s">
        <v>26</v>
      </c>
      <c r="M389" t="s">
        <v>27</v>
      </c>
    </row>
    <row r="390" spans="11:19" x14ac:dyDescent="0.25">
      <c r="K390" t="s">
        <v>465</v>
      </c>
      <c r="L390" t="s">
        <v>17</v>
      </c>
      <c r="M390">
        <v>259</v>
      </c>
      <c r="O390" t="s">
        <v>18</v>
      </c>
      <c r="Q390" t="s">
        <v>466</v>
      </c>
      <c r="R390">
        <v>2008</v>
      </c>
    </row>
    <row r="391" spans="11:19" x14ac:dyDescent="0.25">
      <c r="K391" t="s">
        <v>467</v>
      </c>
    </row>
    <row r="392" spans="11:19" x14ac:dyDescent="0.25">
      <c r="K392" t="s">
        <v>468</v>
      </c>
      <c r="N392" t="s">
        <v>19</v>
      </c>
      <c r="O392" t="s">
        <v>25</v>
      </c>
    </row>
    <row r="393" spans="11:19" x14ac:dyDescent="0.25">
      <c r="L393" t="s">
        <v>26</v>
      </c>
      <c r="M393" t="s">
        <v>27</v>
      </c>
    </row>
    <row r="394" spans="11:19" x14ac:dyDescent="0.25">
      <c r="K394" t="s">
        <v>469</v>
      </c>
      <c r="L394" t="s">
        <v>17</v>
      </c>
      <c r="M394">
        <v>260</v>
      </c>
      <c r="O394" t="s">
        <v>18</v>
      </c>
      <c r="R394">
        <v>2008</v>
      </c>
      <c r="S394" t="s">
        <v>36</v>
      </c>
    </row>
    <row r="395" spans="11:19" x14ac:dyDescent="0.25">
      <c r="K395" t="s">
        <v>470</v>
      </c>
    </row>
    <row r="396" spans="11:19" x14ac:dyDescent="0.25">
      <c r="K396" t="s">
        <v>16</v>
      </c>
      <c r="L396" t="s">
        <v>471</v>
      </c>
      <c r="N396" t="s">
        <v>19</v>
      </c>
      <c r="O396" t="s">
        <v>36</v>
      </c>
    </row>
    <row r="397" spans="11:19" x14ac:dyDescent="0.25">
      <c r="K397" t="s">
        <v>472</v>
      </c>
      <c r="L397" t="s">
        <v>473</v>
      </c>
      <c r="N397" t="s">
        <v>19</v>
      </c>
    </row>
    <row r="398" spans="11:19" x14ac:dyDescent="0.25">
      <c r="K398" t="s">
        <v>474</v>
      </c>
      <c r="N398" t="s">
        <v>19</v>
      </c>
      <c r="O398" t="s">
        <v>25</v>
      </c>
    </row>
    <row r="399" spans="11:19" x14ac:dyDescent="0.25">
      <c r="L399" t="s">
        <v>26</v>
      </c>
      <c r="M399" t="s">
        <v>27</v>
      </c>
    </row>
    <row r="400" spans="11:19" x14ac:dyDescent="0.25">
      <c r="K400" t="s">
        <v>475</v>
      </c>
      <c r="L400" t="s">
        <v>17</v>
      </c>
      <c r="M400">
        <v>261</v>
      </c>
      <c r="O400" t="s">
        <v>39</v>
      </c>
      <c r="Q400" t="s">
        <v>476</v>
      </c>
      <c r="R400">
        <v>2008</v>
      </c>
    </row>
    <row r="401" spans="11:18" x14ac:dyDescent="0.25">
      <c r="K401" t="s">
        <v>477</v>
      </c>
      <c r="L401" t="s">
        <v>478</v>
      </c>
      <c r="N401" t="s">
        <v>476</v>
      </c>
    </row>
    <row r="402" spans="11:18" x14ac:dyDescent="0.25">
      <c r="K402" t="s">
        <v>479</v>
      </c>
      <c r="L402" t="s">
        <v>480</v>
      </c>
      <c r="O402" t="s">
        <v>481</v>
      </c>
    </row>
    <row r="403" spans="11:18" x14ac:dyDescent="0.25">
      <c r="K403" t="s">
        <v>482</v>
      </c>
      <c r="L403" t="s">
        <v>483</v>
      </c>
      <c r="N403" t="s">
        <v>484</v>
      </c>
    </row>
    <row r="404" spans="11:18" x14ac:dyDescent="0.25">
      <c r="K404" t="s">
        <v>485</v>
      </c>
      <c r="L404" t="s">
        <v>486</v>
      </c>
      <c r="N404" t="s">
        <v>272</v>
      </c>
      <c r="O404" t="s">
        <v>481</v>
      </c>
    </row>
    <row r="405" spans="11:18" x14ac:dyDescent="0.25">
      <c r="K405" t="s">
        <v>487</v>
      </c>
      <c r="N405" t="s">
        <v>19</v>
      </c>
    </row>
    <row r="406" spans="11:18" x14ac:dyDescent="0.25">
      <c r="L406" t="s">
        <v>488</v>
      </c>
      <c r="M406" t="s">
        <v>27</v>
      </c>
    </row>
    <row r="407" spans="11:18" x14ac:dyDescent="0.25">
      <c r="K407" t="s">
        <v>489</v>
      </c>
      <c r="L407" t="s">
        <v>17</v>
      </c>
      <c r="M407">
        <v>262</v>
      </c>
      <c r="O407" t="s">
        <v>18</v>
      </c>
      <c r="R407">
        <v>2008</v>
      </c>
    </row>
    <row r="408" spans="11:18" x14ac:dyDescent="0.25">
      <c r="K408" t="s">
        <v>490</v>
      </c>
    </row>
    <row r="409" spans="11:18" x14ac:dyDescent="0.25">
      <c r="K409" t="s">
        <v>489</v>
      </c>
      <c r="L409" t="s">
        <v>491</v>
      </c>
    </row>
    <row r="410" spans="11:18" x14ac:dyDescent="0.25">
      <c r="K410" t="s">
        <v>489</v>
      </c>
      <c r="L410" t="s">
        <v>492</v>
      </c>
    </row>
    <row r="411" spans="11:18" x14ac:dyDescent="0.25">
      <c r="K411" t="s">
        <v>493</v>
      </c>
      <c r="L411" t="s">
        <v>494</v>
      </c>
    </row>
    <row r="412" spans="11:18" x14ac:dyDescent="0.25">
      <c r="K412" t="s">
        <v>493</v>
      </c>
      <c r="L412" t="s">
        <v>495</v>
      </c>
      <c r="O412" t="s">
        <v>25</v>
      </c>
    </row>
    <row r="413" spans="11:18" x14ac:dyDescent="0.25">
      <c r="L413" t="s">
        <v>26</v>
      </c>
      <c r="M413" t="s">
        <v>27</v>
      </c>
    </row>
    <row r="414" spans="11:18" x14ac:dyDescent="0.25">
      <c r="K414" t="s">
        <v>472</v>
      </c>
      <c r="L414" t="s">
        <v>17</v>
      </c>
      <c r="M414">
        <v>263</v>
      </c>
      <c r="O414" t="s">
        <v>18</v>
      </c>
    </row>
    <row r="415" spans="11:18" x14ac:dyDescent="0.25">
      <c r="K415" t="s">
        <v>496</v>
      </c>
    </row>
    <row r="416" spans="11:18" x14ac:dyDescent="0.25">
      <c r="K416" t="s">
        <v>472</v>
      </c>
      <c r="L416" t="s">
        <v>497</v>
      </c>
    </row>
    <row r="417" spans="11:19" x14ac:dyDescent="0.25">
      <c r="K417" t="s">
        <v>472</v>
      </c>
      <c r="L417" t="s">
        <v>498</v>
      </c>
    </row>
    <row r="418" spans="11:19" x14ac:dyDescent="0.25">
      <c r="K418" t="s">
        <v>499</v>
      </c>
      <c r="N418" t="s">
        <v>19</v>
      </c>
      <c r="O418" t="s">
        <v>25</v>
      </c>
    </row>
    <row r="419" spans="11:19" x14ac:dyDescent="0.25">
      <c r="L419" t="s">
        <v>26</v>
      </c>
      <c r="M419" t="s">
        <v>27</v>
      </c>
    </row>
    <row r="420" spans="11:19" x14ac:dyDescent="0.25">
      <c r="K420" t="s">
        <v>500</v>
      </c>
      <c r="L420" t="s">
        <v>17</v>
      </c>
      <c r="M420">
        <v>264</v>
      </c>
      <c r="O420" t="s">
        <v>18</v>
      </c>
      <c r="Q420" t="s">
        <v>501</v>
      </c>
      <c r="R420">
        <v>2008</v>
      </c>
      <c r="S420" t="s">
        <v>502</v>
      </c>
    </row>
    <row r="421" spans="11:19" x14ac:dyDescent="0.25">
      <c r="K421" t="s">
        <v>503</v>
      </c>
    </row>
    <row r="422" spans="11:19" x14ac:dyDescent="0.25">
      <c r="K422" t="s">
        <v>504</v>
      </c>
      <c r="N422" t="s">
        <v>19</v>
      </c>
      <c r="O422" t="s">
        <v>25</v>
      </c>
    </row>
    <row r="423" spans="11:19" x14ac:dyDescent="0.25">
      <c r="L423" t="s">
        <v>26</v>
      </c>
      <c r="M423" t="s">
        <v>27</v>
      </c>
    </row>
    <row r="424" spans="11:19" x14ac:dyDescent="0.25">
      <c r="K424" t="s">
        <v>505</v>
      </c>
      <c r="L424" t="s">
        <v>17</v>
      </c>
      <c r="M424">
        <v>265</v>
      </c>
      <c r="O424" t="s">
        <v>18</v>
      </c>
      <c r="R424">
        <v>2008</v>
      </c>
    </row>
    <row r="425" spans="11:19" x14ac:dyDescent="0.25">
      <c r="K425" t="s">
        <v>506</v>
      </c>
    </row>
    <row r="426" spans="11:19" x14ac:dyDescent="0.25">
      <c r="K426" t="s">
        <v>507</v>
      </c>
      <c r="L426" t="s">
        <v>508</v>
      </c>
    </row>
    <row r="427" spans="11:19" x14ac:dyDescent="0.25">
      <c r="K427" t="s">
        <v>507</v>
      </c>
      <c r="L427" t="s">
        <v>509</v>
      </c>
      <c r="O427" t="s">
        <v>510</v>
      </c>
    </row>
    <row r="428" spans="11:19" x14ac:dyDescent="0.25">
      <c r="K428" t="s">
        <v>511</v>
      </c>
    </row>
    <row r="429" spans="11:19" x14ac:dyDescent="0.25">
      <c r="L429" t="s">
        <v>26</v>
      </c>
      <c r="M429" t="s">
        <v>27</v>
      </c>
    </row>
    <row r="430" spans="11:19" x14ac:dyDescent="0.25">
      <c r="K430" t="s">
        <v>512</v>
      </c>
      <c r="L430" t="s">
        <v>17</v>
      </c>
      <c r="M430">
        <v>266</v>
      </c>
      <c r="O430" t="s">
        <v>18</v>
      </c>
    </row>
    <row r="431" spans="11:19" x14ac:dyDescent="0.25">
      <c r="K431" t="s">
        <v>513</v>
      </c>
    </row>
    <row r="432" spans="11:19" x14ac:dyDescent="0.25">
      <c r="K432" t="s">
        <v>514</v>
      </c>
      <c r="L432" t="s">
        <v>515</v>
      </c>
    </row>
    <row r="433" spans="11:18" x14ac:dyDescent="0.25">
      <c r="K433" t="s">
        <v>514</v>
      </c>
      <c r="L433" t="s">
        <v>516</v>
      </c>
      <c r="N433" t="s">
        <v>517</v>
      </c>
    </row>
    <row r="434" spans="11:18" x14ac:dyDescent="0.25">
      <c r="K434" t="s">
        <v>514</v>
      </c>
      <c r="L434" t="s">
        <v>518</v>
      </c>
    </row>
    <row r="435" spans="11:18" x14ac:dyDescent="0.25">
      <c r="K435" t="s">
        <v>514</v>
      </c>
      <c r="N435" t="s">
        <v>19</v>
      </c>
    </row>
    <row r="436" spans="11:18" x14ac:dyDescent="0.25">
      <c r="L436" t="s">
        <v>26</v>
      </c>
      <c r="M436" t="s">
        <v>27</v>
      </c>
    </row>
    <row r="437" spans="11:18" x14ac:dyDescent="0.25">
      <c r="K437" t="s">
        <v>519</v>
      </c>
      <c r="L437" t="s">
        <v>17</v>
      </c>
      <c r="M437">
        <v>267</v>
      </c>
      <c r="O437" t="s">
        <v>18</v>
      </c>
      <c r="R437">
        <v>2008</v>
      </c>
    </row>
    <row r="438" spans="11:18" x14ac:dyDescent="0.25">
      <c r="K438" t="s">
        <v>520</v>
      </c>
    </row>
    <row r="439" spans="11:18" x14ac:dyDescent="0.25">
      <c r="K439" t="s">
        <v>521</v>
      </c>
      <c r="N439" t="s">
        <v>19</v>
      </c>
    </row>
    <row r="440" spans="11:18" x14ac:dyDescent="0.25">
      <c r="L440" t="s">
        <v>26</v>
      </c>
      <c r="M440" t="s">
        <v>27</v>
      </c>
    </row>
    <row r="441" spans="11:18" x14ac:dyDescent="0.25">
      <c r="K441" t="s">
        <v>522</v>
      </c>
      <c r="L441" t="s">
        <v>17</v>
      </c>
      <c r="M441">
        <v>268</v>
      </c>
      <c r="O441" t="s">
        <v>18</v>
      </c>
      <c r="R441">
        <v>2008</v>
      </c>
    </row>
    <row r="442" spans="11:18" x14ac:dyDescent="0.25">
      <c r="K442" t="s">
        <v>523</v>
      </c>
    </row>
    <row r="443" spans="11:18" x14ac:dyDescent="0.25">
      <c r="K443" t="s">
        <v>522</v>
      </c>
      <c r="L443" t="s">
        <v>524</v>
      </c>
    </row>
    <row r="444" spans="11:18" x14ac:dyDescent="0.25">
      <c r="K444" t="s">
        <v>522</v>
      </c>
      <c r="L444" t="s">
        <v>525</v>
      </c>
    </row>
    <row r="445" spans="11:18" x14ac:dyDescent="0.25">
      <c r="K445" t="s">
        <v>522</v>
      </c>
      <c r="L445" t="s">
        <v>526</v>
      </c>
    </row>
    <row r="446" spans="11:18" x14ac:dyDescent="0.25">
      <c r="K446" t="s">
        <v>527</v>
      </c>
      <c r="L446" t="s">
        <v>528</v>
      </c>
    </row>
    <row r="447" spans="11:18" x14ac:dyDescent="0.25">
      <c r="K447" t="s">
        <v>529</v>
      </c>
      <c r="N447" t="s">
        <v>19</v>
      </c>
      <c r="O447" t="s">
        <v>25</v>
      </c>
    </row>
    <row r="448" spans="11:18" x14ac:dyDescent="0.25">
      <c r="L448" t="s">
        <v>26</v>
      </c>
      <c r="M448" t="s">
        <v>27</v>
      </c>
    </row>
    <row r="449" spans="11:18" x14ac:dyDescent="0.25">
      <c r="K449" t="s">
        <v>530</v>
      </c>
      <c r="L449" t="s">
        <v>17</v>
      </c>
      <c r="M449">
        <v>269</v>
      </c>
      <c r="O449" t="s">
        <v>18</v>
      </c>
      <c r="R449">
        <v>2008</v>
      </c>
    </row>
    <row r="450" spans="11:18" x14ac:dyDescent="0.25">
      <c r="K450" t="s">
        <v>531</v>
      </c>
    </row>
    <row r="451" spans="11:18" x14ac:dyDescent="0.25">
      <c r="K451" t="s">
        <v>532</v>
      </c>
      <c r="L451" t="s">
        <v>533</v>
      </c>
    </row>
    <row r="452" spans="11:18" x14ac:dyDescent="0.25">
      <c r="K452" t="s">
        <v>532</v>
      </c>
      <c r="L452" t="s">
        <v>534</v>
      </c>
      <c r="O452" t="s">
        <v>535</v>
      </c>
    </row>
    <row r="453" spans="11:18" x14ac:dyDescent="0.25">
      <c r="K453" t="s">
        <v>536</v>
      </c>
    </row>
    <row r="454" spans="11:18" x14ac:dyDescent="0.25">
      <c r="L454" t="s">
        <v>26</v>
      </c>
      <c r="M454" t="s">
        <v>27</v>
      </c>
    </row>
    <row r="455" spans="11:18" x14ac:dyDescent="0.25">
      <c r="K455" t="s">
        <v>311</v>
      </c>
      <c r="L455" t="s">
        <v>17</v>
      </c>
      <c r="M455">
        <v>270</v>
      </c>
      <c r="O455" t="s">
        <v>18</v>
      </c>
      <c r="Q455" t="s">
        <v>537</v>
      </c>
      <c r="R455">
        <v>2008</v>
      </c>
    </row>
    <row r="456" spans="11:18" x14ac:dyDescent="0.25">
      <c r="K456" t="s">
        <v>538</v>
      </c>
    </row>
    <row r="457" spans="11:18" x14ac:dyDescent="0.25">
      <c r="K457" t="s">
        <v>311</v>
      </c>
      <c r="L457" t="s">
        <v>539</v>
      </c>
      <c r="N457" t="s">
        <v>540</v>
      </c>
    </row>
    <row r="458" spans="11:18" x14ac:dyDescent="0.25">
      <c r="K458" t="s">
        <v>541</v>
      </c>
      <c r="L458" t="s">
        <v>542</v>
      </c>
    </row>
    <row r="459" spans="11:18" x14ac:dyDescent="0.25">
      <c r="K459" t="s">
        <v>543</v>
      </c>
      <c r="N459" t="s">
        <v>19</v>
      </c>
      <c r="O459" t="s">
        <v>25</v>
      </c>
    </row>
    <row r="460" spans="11:18" x14ac:dyDescent="0.25">
      <c r="L460" t="s">
        <v>26</v>
      </c>
      <c r="M460" t="s">
        <v>27</v>
      </c>
    </row>
    <row r="461" spans="11:18" x14ac:dyDescent="0.25">
      <c r="K461" t="s">
        <v>544</v>
      </c>
      <c r="L461" t="s">
        <v>17</v>
      </c>
      <c r="M461">
        <v>271</v>
      </c>
      <c r="O461" t="s">
        <v>18</v>
      </c>
      <c r="R461">
        <v>2008</v>
      </c>
    </row>
    <row r="462" spans="11:18" x14ac:dyDescent="0.25">
      <c r="K462" t="s">
        <v>545</v>
      </c>
    </row>
    <row r="463" spans="11:18" x14ac:dyDescent="0.25">
      <c r="K463" t="s">
        <v>546</v>
      </c>
      <c r="L463" t="s">
        <v>547</v>
      </c>
    </row>
    <row r="464" spans="11:18" x14ac:dyDescent="0.25">
      <c r="K464" t="s">
        <v>548</v>
      </c>
      <c r="N464" t="s">
        <v>19</v>
      </c>
      <c r="O464" t="s">
        <v>25</v>
      </c>
    </row>
    <row r="465" spans="11:19" x14ac:dyDescent="0.25">
      <c r="L465" t="s">
        <v>26</v>
      </c>
      <c r="M465" t="s">
        <v>27</v>
      </c>
    </row>
    <row r="466" spans="11:19" x14ac:dyDescent="0.25">
      <c r="K466" t="s">
        <v>549</v>
      </c>
      <c r="L466" t="s">
        <v>17</v>
      </c>
      <c r="M466">
        <v>272</v>
      </c>
      <c r="O466" t="s">
        <v>18</v>
      </c>
      <c r="Q466" t="s">
        <v>550</v>
      </c>
      <c r="R466">
        <v>2008</v>
      </c>
    </row>
    <row r="467" spans="11:19" x14ac:dyDescent="0.25">
      <c r="K467" t="s">
        <v>551</v>
      </c>
    </row>
    <row r="468" spans="11:19" x14ac:dyDescent="0.25">
      <c r="K468" t="s">
        <v>552</v>
      </c>
      <c r="L468" t="s">
        <v>553</v>
      </c>
    </row>
    <row r="469" spans="11:19" x14ac:dyDescent="0.25">
      <c r="K469" t="s">
        <v>552</v>
      </c>
      <c r="L469" t="s">
        <v>554</v>
      </c>
    </row>
    <row r="470" spans="11:19" x14ac:dyDescent="0.25">
      <c r="K470" t="s">
        <v>555</v>
      </c>
      <c r="L470" t="s">
        <v>556</v>
      </c>
      <c r="O470" t="s">
        <v>25</v>
      </c>
    </row>
    <row r="471" spans="11:19" x14ac:dyDescent="0.25">
      <c r="L471" t="s">
        <v>26</v>
      </c>
      <c r="M471" t="s">
        <v>27</v>
      </c>
    </row>
    <row r="472" spans="11:19" x14ac:dyDescent="0.25">
      <c r="K472" t="s">
        <v>557</v>
      </c>
      <c r="L472" t="s">
        <v>17</v>
      </c>
      <c r="M472">
        <v>273</v>
      </c>
      <c r="O472" t="s">
        <v>18</v>
      </c>
      <c r="Q472" t="s">
        <v>558</v>
      </c>
      <c r="R472">
        <v>2008</v>
      </c>
      <c r="S472" t="s">
        <v>559</v>
      </c>
    </row>
    <row r="473" spans="11:19" x14ac:dyDescent="0.25">
      <c r="K473" t="s">
        <v>560</v>
      </c>
    </row>
    <row r="474" spans="11:19" x14ac:dyDescent="0.25">
      <c r="K474" t="s">
        <v>561</v>
      </c>
      <c r="L474" t="s">
        <v>562</v>
      </c>
      <c r="N474" t="s">
        <v>19</v>
      </c>
    </row>
    <row r="475" spans="11:19" x14ac:dyDescent="0.25">
      <c r="L475" t="s">
        <v>26</v>
      </c>
      <c r="M475" t="s">
        <v>27</v>
      </c>
    </row>
    <row r="476" spans="11:19" x14ac:dyDescent="0.25">
      <c r="K476" t="s">
        <v>563</v>
      </c>
      <c r="L476" t="s">
        <v>17</v>
      </c>
      <c r="M476">
        <v>274</v>
      </c>
      <c r="O476" t="s">
        <v>18</v>
      </c>
      <c r="R476">
        <v>2008</v>
      </c>
    </row>
    <row r="477" spans="11:19" x14ac:dyDescent="0.25">
      <c r="K477" t="s">
        <v>564</v>
      </c>
    </row>
    <row r="478" spans="11:19" x14ac:dyDescent="0.25">
      <c r="K478" t="s">
        <v>563</v>
      </c>
      <c r="L478" t="s">
        <v>565</v>
      </c>
    </row>
    <row r="479" spans="11:19" x14ac:dyDescent="0.25">
      <c r="K479" t="s">
        <v>563</v>
      </c>
      <c r="L479" t="s">
        <v>566</v>
      </c>
      <c r="O479" t="s">
        <v>567</v>
      </c>
    </row>
    <row r="480" spans="11:19" x14ac:dyDescent="0.25">
      <c r="K480" t="s">
        <v>568</v>
      </c>
      <c r="L480" t="s">
        <v>569</v>
      </c>
    </row>
    <row r="481" spans="11:18" x14ac:dyDescent="0.25">
      <c r="K481" t="s">
        <v>570</v>
      </c>
      <c r="N481" t="s">
        <v>19</v>
      </c>
    </row>
    <row r="482" spans="11:18" x14ac:dyDescent="0.25">
      <c r="L482" t="s">
        <v>26</v>
      </c>
      <c r="M482" t="s">
        <v>27</v>
      </c>
    </row>
    <row r="483" spans="11:18" x14ac:dyDescent="0.25">
      <c r="K483" t="s">
        <v>571</v>
      </c>
      <c r="L483" t="s">
        <v>17</v>
      </c>
      <c r="M483">
        <v>275</v>
      </c>
      <c r="O483" t="s">
        <v>18</v>
      </c>
      <c r="R483">
        <v>2008</v>
      </c>
    </row>
    <row r="484" spans="11:18" x14ac:dyDescent="0.25">
      <c r="K484" t="s">
        <v>572</v>
      </c>
    </row>
    <row r="485" spans="11:18" x14ac:dyDescent="0.25">
      <c r="K485" t="s">
        <v>573</v>
      </c>
      <c r="L485" t="s">
        <v>574</v>
      </c>
    </row>
    <row r="486" spans="11:18" x14ac:dyDescent="0.25">
      <c r="K486" t="s">
        <v>575</v>
      </c>
      <c r="L486" t="s">
        <v>576</v>
      </c>
      <c r="N486" t="s">
        <v>577</v>
      </c>
    </row>
    <row r="487" spans="11:18" x14ac:dyDescent="0.25">
      <c r="K487" t="s">
        <v>578</v>
      </c>
      <c r="L487" t="s">
        <v>579</v>
      </c>
      <c r="N487" t="s">
        <v>577</v>
      </c>
    </row>
    <row r="488" spans="11:18" x14ac:dyDescent="0.25">
      <c r="K488" t="s">
        <v>580</v>
      </c>
      <c r="L488" t="s">
        <v>581</v>
      </c>
    </row>
    <row r="489" spans="11:18" x14ac:dyDescent="0.25">
      <c r="K489" t="s">
        <v>582</v>
      </c>
      <c r="L489" t="s">
        <v>583</v>
      </c>
      <c r="N489" t="s">
        <v>19</v>
      </c>
    </row>
    <row r="490" spans="11:18" x14ac:dyDescent="0.25">
      <c r="L490" t="s">
        <v>26</v>
      </c>
      <c r="M490" t="s">
        <v>27</v>
      </c>
    </row>
    <row r="491" spans="11:18" x14ac:dyDescent="0.25">
      <c r="K491" t="s">
        <v>584</v>
      </c>
      <c r="L491" t="s">
        <v>17</v>
      </c>
      <c r="M491">
        <v>276</v>
      </c>
      <c r="O491" t="s">
        <v>18</v>
      </c>
      <c r="R491">
        <v>2008</v>
      </c>
    </row>
    <row r="492" spans="11:18" x14ac:dyDescent="0.25">
      <c r="K492" t="s">
        <v>585</v>
      </c>
    </row>
    <row r="493" spans="11:18" x14ac:dyDescent="0.25">
      <c r="K493" t="s">
        <v>584</v>
      </c>
      <c r="L493" t="s">
        <v>586</v>
      </c>
    </row>
    <row r="494" spans="11:18" x14ac:dyDescent="0.25">
      <c r="K494" t="s">
        <v>587</v>
      </c>
      <c r="L494" t="s">
        <v>588</v>
      </c>
      <c r="O494" t="s">
        <v>25</v>
      </c>
    </row>
    <row r="495" spans="11:18" x14ac:dyDescent="0.25">
      <c r="K495" t="s">
        <v>587</v>
      </c>
      <c r="N495" t="s">
        <v>19</v>
      </c>
    </row>
    <row r="496" spans="11:18" x14ac:dyDescent="0.25">
      <c r="L496" t="s">
        <v>26</v>
      </c>
      <c r="M496" t="s">
        <v>27</v>
      </c>
    </row>
    <row r="497" spans="11:18" x14ac:dyDescent="0.25">
      <c r="K497" t="s">
        <v>589</v>
      </c>
      <c r="L497" t="s">
        <v>17</v>
      </c>
      <c r="M497">
        <v>277</v>
      </c>
      <c r="O497" t="s">
        <v>18</v>
      </c>
      <c r="R497">
        <v>2008</v>
      </c>
    </row>
    <row r="498" spans="11:18" x14ac:dyDescent="0.25">
      <c r="K498" t="s">
        <v>590</v>
      </c>
    </row>
    <row r="499" spans="11:18" x14ac:dyDescent="0.25">
      <c r="K499" t="s">
        <v>591</v>
      </c>
      <c r="L499" t="s">
        <v>592</v>
      </c>
    </row>
    <row r="500" spans="11:18" x14ac:dyDescent="0.25">
      <c r="K500" t="s">
        <v>591</v>
      </c>
      <c r="L500" t="s">
        <v>593</v>
      </c>
      <c r="N500" t="s">
        <v>19</v>
      </c>
    </row>
    <row r="501" spans="11:18" x14ac:dyDescent="0.25">
      <c r="K501" t="s">
        <v>594</v>
      </c>
      <c r="N501" t="s">
        <v>19</v>
      </c>
    </row>
    <row r="502" spans="11:18" x14ac:dyDescent="0.25">
      <c r="L502" t="s">
        <v>26</v>
      </c>
      <c r="M502" t="s">
        <v>27</v>
      </c>
    </row>
    <row r="503" spans="11:18" x14ac:dyDescent="0.25">
      <c r="K503" t="s">
        <v>595</v>
      </c>
      <c r="L503" t="s">
        <v>17</v>
      </c>
      <c r="M503">
        <v>278</v>
      </c>
      <c r="O503" t="s">
        <v>18</v>
      </c>
      <c r="R503">
        <v>2008</v>
      </c>
    </row>
    <row r="504" spans="11:18" x14ac:dyDescent="0.25">
      <c r="K504" t="s">
        <v>596</v>
      </c>
    </row>
    <row r="505" spans="11:18" x14ac:dyDescent="0.25">
      <c r="L505" t="s">
        <v>26</v>
      </c>
      <c r="M505" t="s">
        <v>27</v>
      </c>
    </row>
    <row r="506" spans="11:18" x14ac:dyDescent="0.25">
      <c r="K506" t="s">
        <v>597</v>
      </c>
      <c r="L506" t="s">
        <v>17</v>
      </c>
      <c r="M506">
        <v>279</v>
      </c>
      <c r="O506" t="s">
        <v>18</v>
      </c>
      <c r="R506">
        <v>2008</v>
      </c>
    </row>
    <row r="507" spans="11:18" x14ac:dyDescent="0.25">
      <c r="K507" t="s">
        <v>598</v>
      </c>
    </row>
    <row r="508" spans="11:18" x14ac:dyDescent="0.25">
      <c r="K508" t="s">
        <v>597</v>
      </c>
      <c r="L508" t="s">
        <v>599</v>
      </c>
      <c r="N508" t="s">
        <v>600</v>
      </c>
    </row>
    <row r="509" spans="11:18" x14ac:dyDescent="0.25">
      <c r="K509" t="s">
        <v>601</v>
      </c>
      <c r="L509" t="s">
        <v>602</v>
      </c>
      <c r="N509" t="s">
        <v>603</v>
      </c>
      <c r="O509" t="s">
        <v>604</v>
      </c>
    </row>
    <row r="510" spans="11:18" x14ac:dyDescent="0.25">
      <c r="K510" t="s">
        <v>601</v>
      </c>
      <c r="L510" t="s">
        <v>605</v>
      </c>
    </row>
    <row r="511" spans="11:18" x14ac:dyDescent="0.25">
      <c r="K511" t="s">
        <v>606</v>
      </c>
      <c r="L511" t="s">
        <v>607</v>
      </c>
      <c r="N511" t="s">
        <v>19</v>
      </c>
      <c r="O511" t="s">
        <v>25</v>
      </c>
    </row>
    <row r="512" spans="11:18" x14ac:dyDescent="0.25">
      <c r="L512" t="s">
        <v>26</v>
      </c>
      <c r="M512" t="s">
        <v>27</v>
      </c>
    </row>
    <row r="513" spans="11:19" x14ac:dyDescent="0.25">
      <c r="K513" t="s">
        <v>608</v>
      </c>
      <c r="L513" t="s">
        <v>17</v>
      </c>
      <c r="M513">
        <v>280</v>
      </c>
      <c r="O513" t="s">
        <v>18</v>
      </c>
      <c r="R513">
        <v>2009</v>
      </c>
      <c r="S513" t="s">
        <v>609</v>
      </c>
    </row>
    <row r="514" spans="11:19" x14ac:dyDescent="0.25">
      <c r="K514" t="s">
        <v>610</v>
      </c>
    </row>
    <row r="515" spans="11:19" x14ac:dyDescent="0.25">
      <c r="K515" t="s">
        <v>611</v>
      </c>
      <c r="N515" t="s">
        <v>19</v>
      </c>
      <c r="O515" t="s">
        <v>25</v>
      </c>
    </row>
    <row r="516" spans="11:19" x14ac:dyDescent="0.25">
      <c r="L516" t="s">
        <v>26</v>
      </c>
      <c r="M516" t="s">
        <v>27</v>
      </c>
    </row>
    <row r="517" spans="11:19" x14ac:dyDescent="0.25">
      <c r="K517" t="s">
        <v>612</v>
      </c>
      <c r="L517" t="s">
        <v>17</v>
      </c>
      <c r="M517">
        <v>281</v>
      </c>
      <c r="O517" t="s">
        <v>18</v>
      </c>
      <c r="R517">
        <v>2009</v>
      </c>
    </row>
    <row r="518" spans="11:19" x14ac:dyDescent="0.25">
      <c r="K518" t="s">
        <v>613</v>
      </c>
    </row>
    <row r="519" spans="11:19" x14ac:dyDescent="0.25">
      <c r="K519" t="s">
        <v>614</v>
      </c>
      <c r="L519" t="s">
        <v>615</v>
      </c>
      <c r="O519" t="s">
        <v>616</v>
      </c>
    </row>
    <row r="520" spans="11:19" x14ac:dyDescent="0.25">
      <c r="K520" t="s">
        <v>314</v>
      </c>
      <c r="N520" t="s">
        <v>19</v>
      </c>
      <c r="O520" t="s">
        <v>25</v>
      </c>
    </row>
    <row r="521" spans="11:19" x14ac:dyDescent="0.25">
      <c r="L521" t="s">
        <v>26</v>
      </c>
      <c r="M521" t="s">
        <v>27</v>
      </c>
    </row>
    <row r="522" spans="11:19" x14ac:dyDescent="0.25">
      <c r="K522" t="s">
        <v>617</v>
      </c>
      <c r="L522" t="s">
        <v>17</v>
      </c>
      <c r="M522">
        <v>282</v>
      </c>
      <c r="R522">
        <v>2010</v>
      </c>
    </row>
    <row r="523" spans="11:19" x14ac:dyDescent="0.25">
      <c r="K523" t="s">
        <v>618</v>
      </c>
    </row>
    <row r="524" spans="11:19" x14ac:dyDescent="0.25">
      <c r="K524" t="s">
        <v>619</v>
      </c>
      <c r="L524" t="s">
        <v>620</v>
      </c>
    </row>
    <row r="525" spans="11:19" x14ac:dyDescent="0.25">
      <c r="K525" t="s">
        <v>621</v>
      </c>
      <c r="L525" t="s">
        <v>622</v>
      </c>
      <c r="N525" t="s">
        <v>623</v>
      </c>
    </row>
    <row r="526" spans="11:19" x14ac:dyDescent="0.25">
      <c r="K526" t="s">
        <v>624</v>
      </c>
      <c r="L526" t="s">
        <v>625</v>
      </c>
      <c r="N526" t="s">
        <v>623</v>
      </c>
    </row>
    <row r="527" spans="11:19" x14ac:dyDescent="0.25">
      <c r="K527" t="s">
        <v>626</v>
      </c>
      <c r="N527" t="s">
        <v>19</v>
      </c>
    </row>
    <row r="528" spans="11:19" x14ac:dyDescent="0.25">
      <c r="L528" t="s">
        <v>26</v>
      </c>
      <c r="M528" t="s">
        <v>27</v>
      </c>
    </row>
    <row r="529" spans="11:18" x14ac:dyDescent="0.25">
      <c r="K529" t="s">
        <v>627</v>
      </c>
      <c r="L529" t="s">
        <v>17</v>
      </c>
      <c r="M529">
        <v>283</v>
      </c>
      <c r="O529" t="s">
        <v>18</v>
      </c>
      <c r="R529">
        <v>2010</v>
      </c>
    </row>
    <row r="530" spans="11:18" x14ac:dyDescent="0.25">
      <c r="K530" t="s">
        <v>628</v>
      </c>
    </row>
    <row r="531" spans="11:18" x14ac:dyDescent="0.25">
      <c r="K531" t="s">
        <v>629</v>
      </c>
      <c r="L531" t="s">
        <v>630</v>
      </c>
      <c r="N531" t="s">
        <v>631</v>
      </c>
    </row>
    <row r="532" spans="11:18" x14ac:dyDescent="0.25">
      <c r="K532" t="s">
        <v>632</v>
      </c>
      <c r="L532" t="s">
        <v>633</v>
      </c>
    </row>
    <row r="533" spans="11:18" x14ac:dyDescent="0.25">
      <c r="K533" t="s">
        <v>632</v>
      </c>
      <c r="L533" t="s">
        <v>634</v>
      </c>
    </row>
    <row r="534" spans="11:18" x14ac:dyDescent="0.25">
      <c r="K534" t="s">
        <v>635</v>
      </c>
      <c r="L534" t="s">
        <v>636</v>
      </c>
      <c r="O534" t="s">
        <v>637</v>
      </c>
    </row>
    <row r="535" spans="11:18" x14ac:dyDescent="0.25">
      <c r="K535" t="s">
        <v>638</v>
      </c>
      <c r="N535" t="s">
        <v>19</v>
      </c>
      <c r="O535" t="s">
        <v>25</v>
      </c>
    </row>
    <row r="536" spans="11:18" x14ac:dyDescent="0.25">
      <c r="L536" t="s">
        <v>26</v>
      </c>
      <c r="M536" t="s">
        <v>27</v>
      </c>
    </row>
    <row r="537" spans="11:18" x14ac:dyDescent="0.25">
      <c r="K537" t="s">
        <v>639</v>
      </c>
      <c r="L537" t="s">
        <v>17</v>
      </c>
      <c r="M537">
        <v>284</v>
      </c>
      <c r="O537" t="s">
        <v>18</v>
      </c>
      <c r="Q537" t="s">
        <v>640</v>
      </c>
      <c r="R537">
        <v>2009</v>
      </c>
    </row>
    <row r="538" spans="11:18" x14ac:dyDescent="0.25">
      <c r="K538" t="s">
        <v>641</v>
      </c>
    </row>
    <row r="539" spans="11:18" x14ac:dyDescent="0.25">
      <c r="K539" t="s">
        <v>642</v>
      </c>
      <c r="N539" t="s">
        <v>19</v>
      </c>
      <c r="O539" t="s">
        <v>25</v>
      </c>
    </row>
    <row r="540" spans="11:18" x14ac:dyDescent="0.25">
      <c r="L540" t="s">
        <v>26</v>
      </c>
      <c r="M540" t="s">
        <v>27</v>
      </c>
    </row>
    <row r="541" spans="11:18" x14ac:dyDescent="0.25">
      <c r="K541" t="s">
        <v>643</v>
      </c>
      <c r="L541" t="s">
        <v>17</v>
      </c>
      <c r="M541">
        <v>285</v>
      </c>
      <c r="O541" t="s">
        <v>18</v>
      </c>
      <c r="Q541" t="s">
        <v>644</v>
      </c>
      <c r="R541">
        <v>2009</v>
      </c>
    </row>
    <row r="542" spans="11:18" x14ac:dyDescent="0.25">
      <c r="K542" t="s">
        <v>645</v>
      </c>
    </row>
    <row r="543" spans="11:18" x14ac:dyDescent="0.25">
      <c r="K543" t="s">
        <v>643</v>
      </c>
      <c r="L543" t="s">
        <v>646</v>
      </c>
      <c r="N543" t="s">
        <v>647</v>
      </c>
    </row>
    <row r="544" spans="11:18" x14ac:dyDescent="0.25">
      <c r="K544" t="s">
        <v>643</v>
      </c>
      <c r="L544" t="s">
        <v>648</v>
      </c>
    </row>
    <row r="545" spans="11:19" x14ac:dyDescent="0.25">
      <c r="K545" t="s">
        <v>643</v>
      </c>
      <c r="L545" t="s">
        <v>649</v>
      </c>
    </row>
    <row r="546" spans="11:19" x14ac:dyDescent="0.25">
      <c r="K546" t="s">
        <v>643</v>
      </c>
      <c r="L546" t="s">
        <v>650</v>
      </c>
    </row>
    <row r="547" spans="11:19" x14ac:dyDescent="0.25">
      <c r="K547" t="s">
        <v>651</v>
      </c>
      <c r="L547" t="s">
        <v>652</v>
      </c>
      <c r="N547" t="s">
        <v>501</v>
      </c>
    </row>
    <row r="548" spans="11:19" x14ac:dyDescent="0.25">
      <c r="K548" t="s">
        <v>653</v>
      </c>
      <c r="L548" t="s">
        <v>654</v>
      </c>
      <c r="N548" t="s">
        <v>501</v>
      </c>
    </row>
    <row r="549" spans="11:19" x14ac:dyDescent="0.25">
      <c r="K549" t="s">
        <v>655</v>
      </c>
      <c r="N549" t="s">
        <v>19</v>
      </c>
    </row>
    <row r="550" spans="11:19" x14ac:dyDescent="0.25">
      <c r="L550" t="s">
        <v>26</v>
      </c>
      <c r="M550" t="s">
        <v>27</v>
      </c>
    </row>
    <row r="551" spans="11:19" x14ac:dyDescent="0.25">
      <c r="K551" t="s">
        <v>656</v>
      </c>
      <c r="L551" t="s">
        <v>17</v>
      </c>
      <c r="M551">
        <v>286</v>
      </c>
      <c r="O551" t="s">
        <v>18</v>
      </c>
      <c r="R551">
        <v>2009</v>
      </c>
    </row>
    <row r="552" spans="11:19" x14ac:dyDescent="0.25">
      <c r="K552" t="s">
        <v>657</v>
      </c>
    </row>
    <row r="553" spans="11:19" x14ac:dyDescent="0.25">
      <c r="K553" t="s">
        <v>34</v>
      </c>
      <c r="L553" t="s">
        <v>658</v>
      </c>
      <c r="N553" t="s">
        <v>19</v>
      </c>
      <c r="O553" t="s">
        <v>36</v>
      </c>
    </row>
    <row r="554" spans="11:19" x14ac:dyDescent="0.25">
      <c r="K554" t="s">
        <v>659</v>
      </c>
      <c r="N554" t="s">
        <v>19</v>
      </c>
      <c r="O554" t="s">
        <v>25</v>
      </c>
    </row>
    <row r="555" spans="11:19" x14ac:dyDescent="0.25">
      <c r="L555" t="s">
        <v>26</v>
      </c>
      <c r="M555" t="s">
        <v>27</v>
      </c>
    </row>
    <row r="556" spans="11:19" x14ac:dyDescent="0.25">
      <c r="K556" t="s">
        <v>660</v>
      </c>
      <c r="L556" t="s">
        <v>17</v>
      </c>
      <c r="M556">
        <v>287</v>
      </c>
      <c r="O556" t="s">
        <v>18</v>
      </c>
      <c r="Q556" t="s">
        <v>661</v>
      </c>
      <c r="R556">
        <v>2009</v>
      </c>
    </row>
    <row r="557" spans="11:19" x14ac:dyDescent="0.25">
      <c r="K557" t="s">
        <v>662</v>
      </c>
    </row>
    <row r="558" spans="11:19" x14ac:dyDescent="0.25">
      <c r="K558" t="s">
        <v>663</v>
      </c>
      <c r="N558" t="s">
        <v>19</v>
      </c>
    </row>
    <row r="559" spans="11:19" x14ac:dyDescent="0.25">
      <c r="L559" t="s">
        <v>26</v>
      </c>
      <c r="M559" t="s">
        <v>27</v>
      </c>
    </row>
    <row r="560" spans="11:19" x14ac:dyDescent="0.25">
      <c r="K560" t="s">
        <v>664</v>
      </c>
      <c r="L560" t="s">
        <v>17</v>
      </c>
      <c r="M560">
        <v>288</v>
      </c>
      <c r="O560" t="s">
        <v>18</v>
      </c>
      <c r="R560">
        <v>2010</v>
      </c>
      <c r="S560" t="s">
        <v>665</v>
      </c>
    </row>
    <row r="561" spans="11:18" x14ac:dyDescent="0.25">
      <c r="K561" t="s">
        <v>666</v>
      </c>
    </row>
    <row r="562" spans="11:18" x14ac:dyDescent="0.25">
      <c r="K562" t="s">
        <v>90</v>
      </c>
      <c r="N562" t="s">
        <v>19</v>
      </c>
    </row>
    <row r="563" spans="11:18" x14ac:dyDescent="0.25">
      <c r="L563" t="s">
        <v>26</v>
      </c>
      <c r="M563" t="s">
        <v>27</v>
      </c>
    </row>
    <row r="564" spans="11:18" x14ac:dyDescent="0.25">
      <c r="K564" t="s">
        <v>667</v>
      </c>
      <c r="L564" t="s">
        <v>17</v>
      </c>
      <c r="M564">
        <v>289</v>
      </c>
      <c r="O564" t="s">
        <v>18</v>
      </c>
      <c r="R564">
        <v>2010</v>
      </c>
    </row>
    <row r="565" spans="11:18" x14ac:dyDescent="0.25">
      <c r="K565" t="s">
        <v>668</v>
      </c>
    </row>
    <row r="566" spans="11:18" x14ac:dyDescent="0.25">
      <c r="K566" t="s">
        <v>669</v>
      </c>
      <c r="L566" t="s">
        <v>670</v>
      </c>
    </row>
    <row r="567" spans="11:18" x14ac:dyDescent="0.25">
      <c r="K567" t="s">
        <v>671</v>
      </c>
      <c r="L567" t="s">
        <v>672</v>
      </c>
    </row>
    <row r="568" spans="11:18" x14ac:dyDescent="0.25">
      <c r="K568" t="s">
        <v>606</v>
      </c>
      <c r="N568" t="s">
        <v>19</v>
      </c>
      <c r="O568" t="s">
        <v>25</v>
      </c>
    </row>
    <row r="569" spans="11:18" x14ac:dyDescent="0.25">
      <c r="L569" t="s">
        <v>26</v>
      </c>
      <c r="M569" t="s">
        <v>27</v>
      </c>
    </row>
    <row r="570" spans="11:18" x14ac:dyDescent="0.25">
      <c r="K570" t="s">
        <v>673</v>
      </c>
      <c r="L570" t="s">
        <v>17</v>
      </c>
      <c r="M570">
        <v>290</v>
      </c>
      <c r="O570" t="s">
        <v>18</v>
      </c>
      <c r="R570">
        <v>2010</v>
      </c>
    </row>
    <row r="571" spans="11:18" x14ac:dyDescent="0.25">
      <c r="K571" t="s">
        <v>674</v>
      </c>
    </row>
    <row r="572" spans="11:18" x14ac:dyDescent="0.25">
      <c r="K572" t="s">
        <v>675</v>
      </c>
      <c r="L572" t="s">
        <v>676</v>
      </c>
    </row>
    <row r="573" spans="11:18" x14ac:dyDescent="0.25">
      <c r="K573" t="s">
        <v>677</v>
      </c>
      <c r="L573" t="s">
        <v>678</v>
      </c>
    </row>
    <row r="574" spans="11:18" x14ac:dyDescent="0.25">
      <c r="K574" t="s">
        <v>679</v>
      </c>
      <c r="N574" t="s">
        <v>19</v>
      </c>
    </row>
    <row r="575" spans="11:18" x14ac:dyDescent="0.25">
      <c r="L575" t="s">
        <v>26</v>
      </c>
      <c r="M575" t="s">
        <v>27</v>
      </c>
    </row>
    <row r="576" spans="11:18" x14ac:dyDescent="0.25">
      <c r="K576" t="s">
        <v>680</v>
      </c>
      <c r="L576" t="s">
        <v>17</v>
      </c>
      <c r="M576">
        <v>291</v>
      </c>
      <c r="O576" t="s">
        <v>18</v>
      </c>
      <c r="R576">
        <v>2010</v>
      </c>
    </row>
    <row r="577" spans="11:18" x14ac:dyDescent="0.25">
      <c r="K577" t="s">
        <v>681</v>
      </c>
    </row>
    <row r="578" spans="11:18" x14ac:dyDescent="0.25">
      <c r="K578" t="s">
        <v>680</v>
      </c>
      <c r="L578" t="s">
        <v>682</v>
      </c>
    </row>
    <row r="579" spans="11:18" x14ac:dyDescent="0.25">
      <c r="K579" t="s">
        <v>683</v>
      </c>
      <c r="L579" t="s">
        <v>684</v>
      </c>
    </row>
    <row r="580" spans="11:18" x14ac:dyDescent="0.25">
      <c r="K580" t="s">
        <v>685</v>
      </c>
      <c r="N580" t="s">
        <v>19</v>
      </c>
      <c r="O580" t="s">
        <v>25</v>
      </c>
    </row>
    <row r="581" spans="11:18" x14ac:dyDescent="0.25">
      <c r="L581" t="s">
        <v>26</v>
      </c>
      <c r="M581" t="s">
        <v>27</v>
      </c>
    </row>
    <row r="582" spans="11:18" x14ac:dyDescent="0.25">
      <c r="K582" t="s">
        <v>686</v>
      </c>
      <c r="L582" t="s">
        <v>17</v>
      </c>
      <c r="M582">
        <v>292</v>
      </c>
      <c r="O582" t="s">
        <v>18</v>
      </c>
      <c r="R582">
        <v>2010</v>
      </c>
    </row>
    <row r="583" spans="11:18" x14ac:dyDescent="0.25">
      <c r="K583" t="s">
        <v>687</v>
      </c>
    </row>
    <row r="584" spans="11:18" x14ac:dyDescent="0.25">
      <c r="K584" t="s">
        <v>686</v>
      </c>
      <c r="L584" t="s">
        <v>688</v>
      </c>
    </row>
    <row r="585" spans="11:18" x14ac:dyDescent="0.25">
      <c r="K585" t="s">
        <v>686</v>
      </c>
      <c r="L585" t="s">
        <v>689</v>
      </c>
      <c r="N585" t="s">
        <v>19</v>
      </c>
    </row>
    <row r="586" spans="11:18" x14ac:dyDescent="0.25">
      <c r="K586" t="s">
        <v>690</v>
      </c>
      <c r="L586" t="s">
        <v>691</v>
      </c>
      <c r="N586" t="s">
        <v>19</v>
      </c>
    </row>
    <row r="587" spans="11:18" x14ac:dyDescent="0.25">
      <c r="L587" t="s">
        <v>26</v>
      </c>
      <c r="M587" t="s">
        <v>27</v>
      </c>
    </row>
    <row r="588" spans="11:18" x14ac:dyDescent="0.25">
      <c r="K588" t="s">
        <v>692</v>
      </c>
      <c r="L588" t="s">
        <v>17</v>
      </c>
      <c r="M588">
        <v>293</v>
      </c>
      <c r="O588" t="s">
        <v>18</v>
      </c>
      <c r="R588">
        <v>2010</v>
      </c>
    </row>
    <row r="589" spans="11:18" x14ac:dyDescent="0.25">
      <c r="K589" t="s">
        <v>693</v>
      </c>
    </row>
    <row r="590" spans="11:18" x14ac:dyDescent="0.25">
      <c r="K590" t="s">
        <v>694</v>
      </c>
      <c r="L590" t="s">
        <v>695</v>
      </c>
    </row>
    <row r="591" spans="11:18" x14ac:dyDescent="0.25">
      <c r="K591" t="s">
        <v>696</v>
      </c>
      <c r="N591" t="s">
        <v>19</v>
      </c>
    </row>
    <row r="592" spans="11:18" x14ac:dyDescent="0.25">
      <c r="L592" t="s">
        <v>26</v>
      </c>
      <c r="M592" t="s">
        <v>27</v>
      </c>
    </row>
    <row r="593" spans="11:18" x14ac:dyDescent="0.25">
      <c r="K593" t="s">
        <v>697</v>
      </c>
      <c r="L593" t="s">
        <v>17</v>
      </c>
      <c r="M593">
        <v>294</v>
      </c>
      <c r="O593" t="s">
        <v>18</v>
      </c>
      <c r="Q593" t="s">
        <v>698</v>
      </c>
      <c r="R593">
        <v>2011</v>
      </c>
    </row>
    <row r="594" spans="11:18" x14ac:dyDescent="0.25">
      <c r="K594" t="s">
        <v>699</v>
      </c>
    </row>
    <row r="595" spans="11:18" x14ac:dyDescent="0.25">
      <c r="K595" t="s">
        <v>700</v>
      </c>
      <c r="L595" t="s">
        <v>701</v>
      </c>
    </row>
    <row r="596" spans="11:18" x14ac:dyDescent="0.25">
      <c r="K596" t="s">
        <v>702</v>
      </c>
      <c r="L596" t="s">
        <v>703</v>
      </c>
    </row>
    <row r="597" spans="11:18" x14ac:dyDescent="0.25">
      <c r="K597" t="s">
        <v>704</v>
      </c>
    </row>
    <row r="598" spans="11:18" x14ac:dyDescent="0.25">
      <c r="L598" t="s">
        <v>26</v>
      </c>
      <c r="M598" t="s">
        <v>27</v>
      </c>
    </row>
    <row r="599" spans="11:18" x14ac:dyDescent="0.25">
      <c r="K599" t="s">
        <v>705</v>
      </c>
      <c r="L599" t="s">
        <v>17</v>
      </c>
      <c r="M599">
        <v>295</v>
      </c>
      <c r="O599" t="s">
        <v>18</v>
      </c>
      <c r="Q599" t="s">
        <v>706</v>
      </c>
    </row>
    <row r="600" spans="11:18" x14ac:dyDescent="0.25">
      <c r="K600" t="s">
        <v>707</v>
      </c>
    </row>
    <row r="601" spans="11:18" x14ac:dyDescent="0.25">
      <c r="K601" t="s">
        <v>705</v>
      </c>
      <c r="L601" t="s">
        <v>708</v>
      </c>
    </row>
    <row r="602" spans="11:18" x14ac:dyDescent="0.25">
      <c r="K602" t="s">
        <v>709</v>
      </c>
      <c r="L602" t="s">
        <v>710</v>
      </c>
    </row>
    <row r="603" spans="11:18" x14ac:dyDescent="0.25">
      <c r="K603" t="s">
        <v>711</v>
      </c>
      <c r="N603" t="s">
        <v>19</v>
      </c>
      <c r="O603" t="s">
        <v>25</v>
      </c>
    </row>
    <row r="604" spans="11:18" x14ac:dyDescent="0.25">
      <c r="L604" t="s">
        <v>26</v>
      </c>
      <c r="M604" t="s">
        <v>27</v>
      </c>
    </row>
    <row r="605" spans="11:18" x14ac:dyDescent="0.25">
      <c r="K605" t="s">
        <v>712</v>
      </c>
      <c r="L605" t="s">
        <v>17</v>
      </c>
      <c r="M605">
        <v>296</v>
      </c>
      <c r="O605" t="s">
        <v>18</v>
      </c>
      <c r="Q605" t="s">
        <v>698</v>
      </c>
      <c r="R605">
        <v>2011</v>
      </c>
    </row>
    <row r="606" spans="11:18" x14ac:dyDescent="0.25">
      <c r="K606" t="s">
        <v>713</v>
      </c>
    </row>
    <row r="607" spans="11:18" x14ac:dyDescent="0.25">
      <c r="K607" t="s">
        <v>714</v>
      </c>
      <c r="N607" t="s">
        <v>19</v>
      </c>
    </row>
    <row r="608" spans="11:18" x14ac:dyDescent="0.25">
      <c r="L608" t="s">
        <v>26</v>
      </c>
      <c r="M608" t="s">
        <v>27</v>
      </c>
    </row>
    <row r="609" spans="11:18" x14ac:dyDescent="0.25">
      <c r="K609" t="s">
        <v>715</v>
      </c>
      <c r="L609" t="s">
        <v>17</v>
      </c>
      <c r="M609">
        <v>297</v>
      </c>
      <c r="O609" t="s">
        <v>18</v>
      </c>
      <c r="R609">
        <v>2011</v>
      </c>
    </row>
    <row r="610" spans="11:18" x14ac:dyDescent="0.25">
      <c r="K610" t="s">
        <v>716</v>
      </c>
    </row>
    <row r="611" spans="11:18" x14ac:dyDescent="0.25">
      <c r="L611" t="s">
        <v>26</v>
      </c>
      <c r="M611" t="s">
        <v>27</v>
      </c>
    </row>
    <row r="612" spans="11:18" x14ac:dyDescent="0.25">
      <c r="K612" t="s">
        <v>717</v>
      </c>
      <c r="L612" t="s">
        <v>17</v>
      </c>
      <c r="M612">
        <v>298</v>
      </c>
      <c r="O612" t="s">
        <v>18</v>
      </c>
      <c r="R612">
        <v>2011</v>
      </c>
    </row>
    <row r="613" spans="11:18" x14ac:dyDescent="0.25">
      <c r="K613" t="s">
        <v>718</v>
      </c>
      <c r="L613" t="s">
        <v>719</v>
      </c>
    </row>
    <row r="614" spans="11:18" x14ac:dyDescent="0.25">
      <c r="K614" t="s">
        <v>142</v>
      </c>
      <c r="L614" t="s">
        <v>720</v>
      </c>
      <c r="N614" t="s">
        <v>19</v>
      </c>
      <c r="O614" t="s">
        <v>36</v>
      </c>
    </row>
    <row r="615" spans="11:18" x14ac:dyDescent="0.25">
      <c r="K615" t="s">
        <v>721</v>
      </c>
      <c r="L615" t="s">
        <v>722</v>
      </c>
      <c r="N615" t="s">
        <v>306</v>
      </c>
    </row>
    <row r="616" spans="11:18" x14ac:dyDescent="0.25">
      <c r="L616" t="s">
        <v>26</v>
      </c>
      <c r="M616" t="s">
        <v>27</v>
      </c>
    </row>
    <row r="617" spans="11:18" x14ac:dyDescent="0.25">
      <c r="K617" t="s">
        <v>723</v>
      </c>
      <c r="L617" t="s">
        <v>17</v>
      </c>
      <c r="M617">
        <v>299</v>
      </c>
      <c r="O617" t="s">
        <v>18</v>
      </c>
      <c r="Q617" t="s">
        <v>40</v>
      </c>
      <c r="R617">
        <v>2011</v>
      </c>
    </row>
    <row r="618" spans="11:18" x14ac:dyDescent="0.25">
      <c r="K618" t="s">
        <v>724</v>
      </c>
    </row>
    <row r="619" spans="11:18" x14ac:dyDescent="0.25">
      <c r="K619" t="s">
        <v>725</v>
      </c>
      <c r="L619" t="s">
        <v>726</v>
      </c>
    </row>
    <row r="620" spans="11:18" x14ac:dyDescent="0.25">
      <c r="K620" t="s">
        <v>727</v>
      </c>
      <c r="N620" t="s">
        <v>19</v>
      </c>
    </row>
    <row r="621" spans="11:18" x14ac:dyDescent="0.25">
      <c r="L621" t="s">
        <v>26</v>
      </c>
      <c r="M621" t="s">
        <v>27</v>
      </c>
    </row>
    <row r="622" spans="11:18" x14ac:dyDescent="0.25">
      <c r="K622" t="s">
        <v>728</v>
      </c>
      <c r="L622" t="s">
        <v>17</v>
      </c>
      <c r="M622">
        <v>300</v>
      </c>
      <c r="Q622" t="s">
        <v>729</v>
      </c>
      <c r="R622">
        <v>2012</v>
      </c>
    </row>
    <row r="623" spans="11:18" x14ac:dyDescent="0.25">
      <c r="K623" t="s">
        <v>730</v>
      </c>
      <c r="L623" t="s">
        <v>731</v>
      </c>
      <c r="N623" t="s">
        <v>272</v>
      </c>
    </row>
    <row r="624" spans="11:18" x14ac:dyDescent="0.25">
      <c r="K624" t="s">
        <v>732</v>
      </c>
      <c r="L624" t="s">
        <v>733</v>
      </c>
      <c r="N624" t="s">
        <v>19</v>
      </c>
    </row>
    <row r="625" spans="11:13" x14ac:dyDescent="0.25">
      <c r="L625" t="s">
        <v>26</v>
      </c>
      <c r="M625" t="s">
        <v>27</v>
      </c>
    </row>
    <row r="626" spans="11:13" x14ac:dyDescent="0.25">
      <c r="K626" t="s">
        <v>379</v>
      </c>
    </row>
    <row r="627" spans="11:13" x14ac:dyDescent="0.25">
      <c r="K627" t="s">
        <v>380</v>
      </c>
    </row>
    <row r="628" spans="11:13" x14ac:dyDescent="0.25">
      <c r="K628" t="s">
        <v>381</v>
      </c>
    </row>
    <row r="629" spans="11:13" x14ac:dyDescent="0.25">
      <c r="K629" t="s">
        <v>14</v>
      </c>
    </row>
    <row r="630" spans="11:13" x14ac:dyDescent="0.25">
      <c r="K630" t="s">
        <v>382</v>
      </c>
    </row>
    <row r="631" spans="11:13" x14ac:dyDescent="0.25">
      <c r="K631" t="s">
        <v>383</v>
      </c>
    </row>
    <row r="632" spans="11:13" x14ac:dyDescent="0.25">
      <c r="K632" t="s">
        <v>384</v>
      </c>
    </row>
    <row r="633" spans="11:13" x14ac:dyDescent="0.25">
      <c r="K633" t="s">
        <v>385</v>
      </c>
    </row>
    <row r="634" spans="11:13" x14ac:dyDescent="0.25">
      <c r="K634" t="s">
        <v>386</v>
      </c>
    </row>
    <row r="635" spans="11:13" x14ac:dyDescent="0.25">
      <c r="K635" t="s">
        <v>387</v>
      </c>
    </row>
    <row r="636" spans="11:13" x14ac:dyDescent="0.25">
      <c r="K636" t="s">
        <v>388</v>
      </c>
    </row>
    <row r="637" spans="11:13" x14ac:dyDescent="0.25">
      <c r="K637" t="s">
        <v>389</v>
      </c>
    </row>
    <row r="638" spans="11:13" x14ac:dyDescent="0.25">
      <c r="K638" t="s">
        <v>390</v>
      </c>
    </row>
    <row r="640" spans="11:13" x14ac:dyDescent="0.25">
      <c r="K640" t="s">
        <v>734</v>
      </c>
    </row>
    <row r="642" spans="11:19" x14ac:dyDescent="0.25">
      <c r="K642" t="s">
        <v>1</v>
      </c>
    </row>
    <row r="644" spans="11:19" x14ac:dyDescent="0.25">
      <c r="K644" t="s">
        <v>2</v>
      </c>
    </row>
    <row r="645" spans="11:19" x14ac:dyDescent="0.25">
      <c r="K645" t="s">
        <v>3</v>
      </c>
    </row>
    <row r="646" spans="11:19" x14ac:dyDescent="0.25">
      <c r="K646" t="s">
        <v>4</v>
      </c>
    </row>
    <row r="648" spans="11:19" x14ac:dyDescent="0.25">
      <c r="K648" t="s">
        <v>5</v>
      </c>
    </row>
    <row r="649" spans="11:19" x14ac:dyDescent="0.25">
      <c r="K649" t="s">
        <v>6</v>
      </c>
      <c r="L649" t="s">
        <v>7</v>
      </c>
      <c r="M649" t="s">
        <v>8</v>
      </c>
      <c r="N649" t="s">
        <v>9</v>
      </c>
      <c r="O649" t="s">
        <v>10</v>
      </c>
      <c r="P649" t="s">
        <v>11</v>
      </c>
      <c r="Q649" t="s">
        <v>12</v>
      </c>
      <c r="R649" t="s">
        <v>13</v>
      </c>
      <c r="S649" t="s">
        <v>14</v>
      </c>
    </row>
    <row r="650" spans="11:19" x14ac:dyDescent="0.25">
      <c r="K650" t="s">
        <v>15</v>
      </c>
    </row>
    <row r="651" spans="11:19" x14ac:dyDescent="0.25">
      <c r="K651" t="s">
        <v>735</v>
      </c>
      <c r="L651" t="s">
        <v>17</v>
      </c>
      <c r="M651">
        <v>301</v>
      </c>
      <c r="O651" t="s">
        <v>18</v>
      </c>
      <c r="R651">
        <v>2012</v>
      </c>
    </row>
    <row r="652" spans="11:19" x14ac:dyDescent="0.25">
      <c r="K652" t="s">
        <v>736</v>
      </c>
    </row>
    <row r="653" spans="11:19" x14ac:dyDescent="0.25">
      <c r="K653" t="s">
        <v>737</v>
      </c>
      <c r="L653" t="s">
        <v>738</v>
      </c>
      <c r="N653" t="s">
        <v>19</v>
      </c>
    </row>
    <row r="654" spans="11:19" x14ac:dyDescent="0.25">
      <c r="N654" t="s">
        <v>739</v>
      </c>
    </row>
    <row r="655" spans="11:19" x14ac:dyDescent="0.25">
      <c r="L655" t="s">
        <v>26</v>
      </c>
      <c r="M655" t="s">
        <v>27</v>
      </c>
    </row>
    <row r="656" spans="11:19" x14ac:dyDescent="0.25">
      <c r="K656" t="s">
        <v>740</v>
      </c>
      <c r="L656" t="s">
        <v>17</v>
      </c>
      <c r="M656">
        <v>302</v>
      </c>
      <c r="O656" t="s">
        <v>18</v>
      </c>
      <c r="R656">
        <v>2012</v>
      </c>
    </row>
    <row r="657" spans="11:19" x14ac:dyDescent="0.25">
      <c r="K657" t="s">
        <v>741</v>
      </c>
    </row>
    <row r="658" spans="11:19" x14ac:dyDescent="0.25">
      <c r="K658" t="s">
        <v>740</v>
      </c>
      <c r="L658" t="s">
        <v>742</v>
      </c>
    </row>
    <row r="659" spans="11:19" x14ac:dyDescent="0.25">
      <c r="K659" t="s">
        <v>743</v>
      </c>
      <c r="L659" t="s">
        <v>744</v>
      </c>
    </row>
    <row r="660" spans="11:19" x14ac:dyDescent="0.25">
      <c r="K660" t="s">
        <v>745</v>
      </c>
      <c r="L660" t="s">
        <v>746</v>
      </c>
    </row>
    <row r="661" spans="11:19" x14ac:dyDescent="0.25">
      <c r="K661" t="s">
        <v>747</v>
      </c>
      <c r="N661" t="s">
        <v>19</v>
      </c>
      <c r="O661" t="s">
        <v>25</v>
      </c>
    </row>
    <row r="662" spans="11:19" x14ac:dyDescent="0.25">
      <c r="L662" t="s">
        <v>26</v>
      </c>
      <c r="M662" t="s">
        <v>27</v>
      </c>
    </row>
    <row r="663" spans="11:19" x14ac:dyDescent="0.25">
      <c r="K663" t="s">
        <v>748</v>
      </c>
      <c r="L663" t="s">
        <v>17</v>
      </c>
      <c r="M663">
        <v>303</v>
      </c>
      <c r="O663" t="s">
        <v>18</v>
      </c>
      <c r="R663">
        <v>2012</v>
      </c>
    </row>
    <row r="664" spans="11:19" x14ac:dyDescent="0.25">
      <c r="K664" t="s">
        <v>749</v>
      </c>
    </row>
    <row r="665" spans="11:19" x14ac:dyDescent="0.25">
      <c r="K665" t="s">
        <v>750</v>
      </c>
      <c r="N665" t="s">
        <v>19</v>
      </c>
    </row>
    <row r="666" spans="11:19" x14ac:dyDescent="0.25">
      <c r="L666" t="s">
        <v>26</v>
      </c>
      <c r="M666" t="s">
        <v>27</v>
      </c>
    </row>
    <row r="667" spans="11:19" x14ac:dyDescent="0.25">
      <c r="K667" t="s">
        <v>751</v>
      </c>
      <c r="L667" t="s">
        <v>17</v>
      </c>
      <c r="M667">
        <v>304</v>
      </c>
      <c r="O667" t="s">
        <v>752</v>
      </c>
      <c r="R667">
        <v>2013</v>
      </c>
      <c r="S667" t="s">
        <v>753</v>
      </c>
    </row>
    <row r="668" spans="11:19" x14ac:dyDescent="0.25">
      <c r="K668" t="s">
        <v>754</v>
      </c>
    </row>
    <row r="669" spans="11:19" x14ac:dyDescent="0.25">
      <c r="K669" t="s">
        <v>755</v>
      </c>
      <c r="L669" t="s">
        <v>756</v>
      </c>
      <c r="N669" t="s">
        <v>19</v>
      </c>
    </row>
    <row r="670" spans="11:19" x14ac:dyDescent="0.25">
      <c r="L670" t="s">
        <v>26</v>
      </c>
      <c r="M670" t="s">
        <v>27</v>
      </c>
    </row>
    <row r="671" spans="11:19" x14ac:dyDescent="0.25">
      <c r="K671" t="s">
        <v>757</v>
      </c>
      <c r="L671" t="s">
        <v>17</v>
      </c>
      <c r="M671">
        <v>305</v>
      </c>
      <c r="O671" t="s">
        <v>758</v>
      </c>
      <c r="R671">
        <v>2012</v>
      </c>
    </row>
    <row r="672" spans="11:19" x14ac:dyDescent="0.25">
      <c r="K672" t="s">
        <v>759</v>
      </c>
    </row>
    <row r="673" spans="11:18" x14ac:dyDescent="0.25">
      <c r="K673" t="s">
        <v>760</v>
      </c>
      <c r="L673" t="s">
        <v>761</v>
      </c>
    </row>
    <row r="674" spans="11:18" x14ac:dyDescent="0.25">
      <c r="K674" t="s">
        <v>762</v>
      </c>
      <c r="N674" t="s">
        <v>19</v>
      </c>
    </row>
    <row r="675" spans="11:18" x14ac:dyDescent="0.25">
      <c r="L675" t="s">
        <v>26</v>
      </c>
      <c r="M675" t="s">
        <v>27</v>
      </c>
    </row>
    <row r="676" spans="11:18" x14ac:dyDescent="0.25">
      <c r="K676" t="s">
        <v>763</v>
      </c>
      <c r="L676" t="s">
        <v>17</v>
      </c>
      <c r="M676">
        <v>306</v>
      </c>
      <c r="O676" t="s">
        <v>18</v>
      </c>
      <c r="Q676" t="s">
        <v>185</v>
      </c>
      <c r="R676">
        <v>2013</v>
      </c>
    </row>
    <row r="677" spans="11:18" x14ac:dyDescent="0.25">
      <c r="K677" t="s">
        <v>764</v>
      </c>
    </row>
    <row r="678" spans="11:18" x14ac:dyDescent="0.25">
      <c r="K678" t="s">
        <v>763</v>
      </c>
      <c r="L678" t="s">
        <v>765</v>
      </c>
    </row>
    <row r="679" spans="11:18" x14ac:dyDescent="0.25">
      <c r="K679" t="s">
        <v>763</v>
      </c>
      <c r="L679" t="s">
        <v>766</v>
      </c>
    </row>
    <row r="680" spans="11:18" x14ac:dyDescent="0.25">
      <c r="K680" t="s">
        <v>767</v>
      </c>
      <c r="L680" t="s">
        <v>768</v>
      </c>
    </row>
    <row r="681" spans="11:18" x14ac:dyDescent="0.25">
      <c r="K681" t="s">
        <v>769</v>
      </c>
      <c r="L681" t="s">
        <v>770</v>
      </c>
    </row>
    <row r="682" spans="11:18" x14ac:dyDescent="0.25">
      <c r="K682" t="s">
        <v>77</v>
      </c>
      <c r="L682" t="s">
        <v>771</v>
      </c>
      <c r="N682" t="s">
        <v>306</v>
      </c>
    </row>
    <row r="683" spans="11:18" x14ac:dyDescent="0.25">
      <c r="L683" t="s">
        <v>26</v>
      </c>
      <c r="M683" t="s">
        <v>27</v>
      </c>
    </row>
    <row r="684" spans="11:18" x14ac:dyDescent="0.25">
      <c r="K684" t="s">
        <v>131</v>
      </c>
      <c r="L684" t="s">
        <v>17</v>
      </c>
      <c r="M684">
        <v>307</v>
      </c>
      <c r="O684" t="s">
        <v>752</v>
      </c>
      <c r="R684">
        <v>2013</v>
      </c>
    </row>
    <row r="685" spans="11:18" x14ac:dyDescent="0.25">
      <c r="K685" t="s">
        <v>772</v>
      </c>
    </row>
    <row r="686" spans="11:18" x14ac:dyDescent="0.25">
      <c r="K686" t="s">
        <v>773</v>
      </c>
      <c r="L686" t="s">
        <v>774</v>
      </c>
      <c r="N686" t="s">
        <v>19</v>
      </c>
    </row>
    <row r="687" spans="11:18" x14ac:dyDescent="0.25">
      <c r="L687" t="s">
        <v>26</v>
      </c>
      <c r="M687" t="s">
        <v>27</v>
      </c>
    </row>
    <row r="688" spans="11:18" x14ac:dyDescent="0.25">
      <c r="K688" t="s">
        <v>99</v>
      </c>
      <c r="L688" t="s">
        <v>17</v>
      </c>
      <c r="M688">
        <v>308</v>
      </c>
      <c r="O688" t="s">
        <v>18</v>
      </c>
      <c r="R688">
        <v>2013</v>
      </c>
    </row>
    <row r="689" spans="11:18" x14ac:dyDescent="0.25">
      <c r="K689" t="s">
        <v>775</v>
      </c>
    </row>
    <row r="690" spans="11:18" x14ac:dyDescent="0.25">
      <c r="K690" t="s">
        <v>90</v>
      </c>
      <c r="L690" t="s">
        <v>776</v>
      </c>
      <c r="N690" t="s">
        <v>19</v>
      </c>
    </row>
    <row r="691" spans="11:18" x14ac:dyDescent="0.25">
      <c r="K691" t="s">
        <v>23</v>
      </c>
      <c r="N691" t="s">
        <v>306</v>
      </c>
    </row>
    <row r="692" spans="11:18" x14ac:dyDescent="0.25">
      <c r="L692" t="s">
        <v>26</v>
      </c>
      <c r="M692" t="s">
        <v>27</v>
      </c>
    </row>
    <row r="693" spans="11:18" x14ac:dyDescent="0.25">
      <c r="K693" t="s">
        <v>777</v>
      </c>
      <c r="L693" t="s">
        <v>17</v>
      </c>
      <c r="M693">
        <v>309</v>
      </c>
      <c r="O693" t="s">
        <v>18</v>
      </c>
      <c r="R693">
        <v>2013</v>
      </c>
    </row>
    <row r="694" spans="11:18" x14ac:dyDescent="0.25">
      <c r="K694" t="s">
        <v>778</v>
      </c>
    </row>
    <row r="695" spans="11:18" x14ac:dyDescent="0.25">
      <c r="K695" t="s">
        <v>777</v>
      </c>
      <c r="L695" t="s">
        <v>779</v>
      </c>
      <c r="N695" t="s">
        <v>780</v>
      </c>
    </row>
    <row r="696" spans="11:18" x14ac:dyDescent="0.25">
      <c r="K696" t="s">
        <v>781</v>
      </c>
      <c r="L696" t="s">
        <v>782</v>
      </c>
      <c r="N696" t="s">
        <v>19</v>
      </c>
    </row>
    <row r="697" spans="11:18" x14ac:dyDescent="0.25">
      <c r="L697" t="s">
        <v>26</v>
      </c>
      <c r="M697" t="s">
        <v>27</v>
      </c>
    </row>
    <row r="698" spans="11:18" x14ac:dyDescent="0.25">
      <c r="K698" t="s">
        <v>783</v>
      </c>
      <c r="L698" t="s">
        <v>17</v>
      </c>
      <c r="M698">
        <v>310</v>
      </c>
      <c r="O698" t="s">
        <v>752</v>
      </c>
      <c r="R698">
        <v>2013</v>
      </c>
    </row>
    <row r="699" spans="11:18" x14ac:dyDescent="0.25">
      <c r="K699" t="s">
        <v>784</v>
      </c>
    </row>
    <row r="700" spans="11:18" x14ac:dyDescent="0.25">
      <c r="K700" t="s">
        <v>783</v>
      </c>
      <c r="L700" t="s">
        <v>785</v>
      </c>
      <c r="N700" t="s">
        <v>786</v>
      </c>
      <c r="O700" t="s">
        <v>787</v>
      </c>
    </row>
    <row r="701" spans="11:18" x14ac:dyDescent="0.25">
      <c r="K701" t="s">
        <v>788</v>
      </c>
      <c r="L701" t="s">
        <v>789</v>
      </c>
      <c r="N701" t="s">
        <v>19</v>
      </c>
    </row>
    <row r="702" spans="11:18" x14ac:dyDescent="0.25">
      <c r="L702" t="s">
        <v>26</v>
      </c>
      <c r="M702" t="s">
        <v>27</v>
      </c>
    </row>
    <row r="703" spans="11:18" x14ac:dyDescent="0.25">
      <c r="K703" t="s">
        <v>790</v>
      </c>
      <c r="L703" t="s">
        <v>17</v>
      </c>
      <c r="M703">
        <v>311</v>
      </c>
      <c r="O703" t="s">
        <v>18</v>
      </c>
    </row>
    <row r="704" spans="11:18" x14ac:dyDescent="0.25">
      <c r="K704" t="s">
        <v>791</v>
      </c>
    </row>
    <row r="705" spans="11:18" x14ac:dyDescent="0.25">
      <c r="K705" t="s">
        <v>790</v>
      </c>
      <c r="L705" t="s">
        <v>792</v>
      </c>
    </row>
    <row r="706" spans="11:18" x14ac:dyDescent="0.25">
      <c r="K706" t="s">
        <v>142</v>
      </c>
      <c r="L706" t="s">
        <v>793</v>
      </c>
    </row>
    <row r="707" spans="11:18" x14ac:dyDescent="0.25">
      <c r="K707" t="s">
        <v>794</v>
      </c>
      <c r="L707" t="s">
        <v>795</v>
      </c>
    </row>
    <row r="708" spans="11:18" x14ac:dyDescent="0.25">
      <c r="K708" t="s">
        <v>796</v>
      </c>
      <c r="L708" t="s">
        <v>797</v>
      </c>
      <c r="N708" t="s">
        <v>19</v>
      </c>
    </row>
    <row r="709" spans="11:18" x14ac:dyDescent="0.25">
      <c r="L709" t="s">
        <v>26</v>
      </c>
      <c r="M709" t="s">
        <v>27</v>
      </c>
    </row>
    <row r="710" spans="11:18" x14ac:dyDescent="0.25">
      <c r="K710" t="s">
        <v>798</v>
      </c>
      <c r="L710" t="s">
        <v>17</v>
      </c>
      <c r="M710">
        <v>312</v>
      </c>
      <c r="O710" t="s">
        <v>39</v>
      </c>
      <c r="R710">
        <v>2014</v>
      </c>
    </row>
    <row r="711" spans="11:18" x14ac:dyDescent="0.25">
      <c r="K711" t="s">
        <v>799</v>
      </c>
    </row>
    <row r="712" spans="11:18" x14ac:dyDescent="0.25">
      <c r="K712" t="s">
        <v>800</v>
      </c>
      <c r="N712" t="s">
        <v>19</v>
      </c>
    </row>
    <row r="713" spans="11:18" x14ac:dyDescent="0.25">
      <c r="L713" t="s">
        <v>26</v>
      </c>
      <c r="M713" t="s">
        <v>27</v>
      </c>
    </row>
    <row r="714" spans="11:18" x14ac:dyDescent="0.25">
      <c r="K714" t="s">
        <v>801</v>
      </c>
      <c r="L714" t="s">
        <v>17</v>
      </c>
      <c r="M714">
        <v>313</v>
      </c>
      <c r="O714" t="s">
        <v>18</v>
      </c>
      <c r="Q714" t="s">
        <v>802</v>
      </c>
      <c r="R714">
        <v>2014</v>
      </c>
    </row>
    <row r="715" spans="11:18" x14ac:dyDescent="0.25">
      <c r="K715" t="s">
        <v>803</v>
      </c>
    </row>
    <row r="716" spans="11:18" x14ac:dyDescent="0.25">
      <c r="K716" t="s">
        <v>804</v>
      </c>
      <c r="L716" t="s">
        <v>805</v>
      </c>
      <c r="N716" t="s">
        <v>802</v>
      </c>
    </row>
    <row r="717" spans="11:18" x14ac:dyDescent="0.25">
      <c r="K717" t="s">
        <v>806</v>
      </c>
      <c r="N717" t="s">
        <v>19</v>
      </c>
    </row>
    <row r="718" spans="11:18" x14ac:dyDescent="0.25">
      <c r="L718" t="s">
        <v>26</v>
      </c>
      <c r="M718" t="s">
        <v>27</v>
      </c>
    </row>
    <row r="719" spans="11:18" x14ac:dyDescent="0.25">
      <c r="K719" t="s">
        <v>807</v>
      </c>
      <c r="L719" t="s">
        <v>17</v>
      </c>
      <c r="M719">
        <v>314</v>
      </c>
      <c r="O719" t="s">
        <v>18</v>
      </c>
      <c r="Q719" t="s">
        <v>802</v>
      </c>
      <c r="R719">
        <v>2014</v>
      </c>
    </row>
    <row r="720" spans="11:18" x14ac:dyDescent="0.25">
      <c r="K720" t="s">
        <v>808</v>
      </c>
    </row>
    <row r="721" spans="11:18" x14ac:dyDescent="0.25">
      <c r="K721" t="s">
        <v>809</v>
      </c>
      <c r="N721" t="s">
        <v>802</v>
      </c>
    </row>
    <row r="722" spans="11:18" x14ac:dyDescent="0.25">
      <c r="K722">
        <v>3194</v>
      </c>
      <c r="N722" t="s">
        <v>802</v>
      </c>
    </row>
    <row r="723" spans="11:18" x14ac:dyDescent="0.25">
      <c r="K723" t="s">
        <v>810</v>
      </c>
      <c r="L723" t="s">
        <v>811</v>
      </c>
      <c r="N723" t="s">
        <v>19</v>
      </c>
    </row>
    <row r="724" spans="11:18" x14ac:dyDescent="0.25">
      <c r="L724" t="s">
        <v>26</v>
      </c>
      <c r="M724" t="s">
        <v>27</v>
      </c>
    </row>
    <row r="725" spans="11:18" x14ac:dyDescent="0.25">
      <c r="K725" t="s">
        <v>812</v>
      </c>
      <c r="L725" t="s">
        <v>17</v>
      </c>
      <c r="M725">
        <v>315</v>
      </c>
      <c r="O725" t="s">
        <v>752</v>
      </c>
      <c r="Q725" t="s">
        <v>813</v>
      </c>
      <c r="R725">
        <v>2014</v>
      </c>
    </row>
    <row r="726" spans="11:18" x14ac:dyDescent="0.25">
      <c r="K726" t="s">
        <v>814</v>
      </c>
    </row>
    <row r="727" spans="11:18" x14ac:dyDescent="0.25">
      <c r="K727" t="s">
        <v>815</v>
      </c>
      <c r="L727" t="s">
        <v>816</v>
      </c>
    </row>
    <row r="728" spans="11:18" x14ac:dyDescent="0.25">
      <c r="L728" t="s">
        <v>26</v>
      </c>
      <c r="M728" t="s">
        <v>27</v>
      </c>
    </row>
    <row r="729" spans="11:18" x14ac:dyDescent="0.25">
      <c r="K729" t="s">
        <v>817</v>
      </c>
      <c r="L729" t="s">
        <v>17</v>
      </c>
      <c r="M729">
        <v>316</v>
      </c>
      <c r="O729" t="s">
        <v>18</v>
      </c>
      <c r="R729">
        <v>2015</v>
      </c>
    </row>
    <row r="730" spans="11:18" x14ac:dyDescent="0.25">
      <c r="K730" t="s">
        <v>818</v>
      </c>
    </row>
    <row r="731" spans="11:18" x14ac:dyDescent="0.25">
      <c r="K731" t="s">
        <v>819</v>
      </c>
      <c r="N731" t="s">
        <v>19</v>
      </c>
    </row>
    <row r="732" spans="11:18" x14ac:dyDescent="0.25">
      <c r="L732" t="s">
        <v>26</v>
      </c>
      <c r="M732" t="s">
        <v>27</v>
      </c>
    </row>
    <row r="733" spans="11:18" x14ac:dyDescent="0.25">
      <c r="K733" t="s">
        <v>820</v>
      </c>
      <c r="L733" t="s">
        <v>17</v>
      </c>
      <c r="M733">
        <v>317</v>
      </c>
      <c r="O733" t="s">
        <v>18</v>
      </c>
      <c r="R733">
        <v>2015</v>
      </c>
    </row>
    <row r="734" spans="11:18" x14ac:dyDescent="0.25">
      <c r="K734" t="s">
        <v>821</v>
      </c>
    </row>
    <row r="735" spans="11:18" x14ac:dyDescent="0.25">
      <c r="K735" t="s">
        <v>822</v>
      </c>
    </row>
    <row r="736" spans="11:18" x14ac:dyDescent="0.25">
      <c r="L736" t="s">
        <v>26</v>
      </c>
      <c r="M736" t="s">
        <v>27</v>
      </c>
    </row>
    <row r="737" spans="11:18" x14ac:dyDescent="0.25">
      <c r="K737" t="s">
        <v>823</v>
      </c>
      <c r="L737" t="s">
        <v>17</v>
      </c>
      <c r="M737">
        <v>318</v>
      </c>
      <c r="O737" t="s">
        <v>18</v>
      </c>
      <c r="R737">
        <v>2016</v>
      </c>
    </row>
    <row r="738" spans="11:18" x14ac:dyDescent="0.25">
      <c r="K738" t="s">
        <v>824</v>
      </c>
    </row>
    <row r="739" spans="11:18" x14ac:dyDescent="0.25">
      <c r="K739" t="s">
        <v>825</v>
      </c>
      <c r="L739" t="s">
        <v>826</v>
      </c>
      <c r="N739" t="s">
        <v>19</v>
      </c>
    </row>
    <row r="740" spans="11:18" x14ac:dyDescent="0.25">
      <c r="L740" t="s">
        <v>26</v>
      </c>
      <c r="M740" t="s">
        <v>27</v>
      </c>
    </row>
    <row r="741" spans="11:18" x14ac:dyDescent="0.25">
      <c r="K741" t="s">
        <v>827</v>
      </c>
      <c r="L741" t="s">
        <v>17</v>
      </c>
      <c r="M741">
        <v>319</v>
      </c>
      <c r="O741" t="s">
        <v>752</v>
      </c>
      <c r="R741">
        <v>2015</v>
      </c>
    </row>
    <row r="742" spans="11:18" x14ac:dyDescent="0.25">
      <c r="K742" t="s">
        <v>828</v>
      </c>
    </row>
    <row r="743" spans="11:18" x14ac:dyDescent="0.25">
      <c r="K743" t="s">
        <v>829</v>
      </c>
      <c r="N743" t="s">
        <v>19</v>
      </c>
    </row>
    <row r="744" spans="11:18" x14ac:dyDescent="0.25">
      <c r="L744" t="s">
        <v>26</v>
      </c>
      <c r="M744" t="s">
        <v>27</v>
      </c>
    </row>
    <row r="745" spans="11:18" x14ac:dyDescent="0.25">
      <c r="K745" t="s">
        <v>830</v>
      </c>
      <c r="L745" t="s">
        <v>17</v>
      </c>
      <c r="M745">
        <v>320</v>
      </c>
      <c r="O745" t="s">
        <v>752</v>
      </c>
      <c r="R745">
        <v>2015</v>
      </c>
    </row>
    <row r="746" spans="11:18" x14ac:dyDescent="0.25">
      <c r="K746" t="s">
        <v>831</v>
      </c>
    </row>
    <row r="747" spans="11:18" x14ac:dyDescent="0.25">
      <c r="K747" t="s">
        <v>832</v>
      </c>
      <c r="N747" t="s">
        <v>306</v>
      </c>
    </row>
    <row r="748" spans="11:18" x14ac:dyDescent="0.25">
      <c r="L748" t="s">
        <v>26</v>
      </c>
      <c r="M748" t="s">
        <v>27</v>
      </c>
    </row>
    <row r="749" spans="11:18" x14ac:dyDescent="0.25">
      <c r="K749" t="s">
        <v>833</v>
      </c>
      <c r="L749" t="s">
        <v>17</v>
      </c>
      <c r="M749">
        <v>321</v>
      </c>
      <c r="O749" t="s">
        <v>752</v>
      </c>
      <c r="R749">
        <v>2016</v>
      </c>
    </row>
    <row r="750" spans="11:18" x14ac:dyDescent="0.25">
      <c r="K750" t="s">
        <v>834</v>
      </c>
    </row>
    <row r="751" spans="11:18" x14ac:dyDescent="0.25">
      <c r="K751" t="s">
        <v>835</v>
      </c>
      <c r="N751" t="s">
        <v>19</v>
      </c>
    </row>
    <row r="752" spans="11:18" x14ac:dyDescent="0.25">
      <c r="L752" t="s">
        <v>26</v>
      </c>
      <c r="M752" t="s">
        <v>27</v>
      </c>
    </row>
    <row r="753" spans="11:18" x14ac:dyDescent="0.25">
      <c r="K753" t="s">
        <v>836</v>
      </c>
      <c r="L753" t="s">
        <v>17</v>
      </c>
      <c r="M753">
        <v>322</v>
      </c>
      <c r="O753" t="s">
        <v>752</v>
      </c>
      <c r="R753">
        <v>2016</v>
      </c>
    </row>
    <row r="754" spans="11:18" x14ac:dyDescent="0.25">
      <c r="K754" t="s">
        <v>837</v>
      </c>
    </row>
    <row r="755" spans="11:18" x14ac:dyDescent="0.25">
      <c r="K755" t="s">
        <v>838</v>
      </c>
      <c r="L755" t="s">
        <v>839</v>
      </c>
    </row>
    <row r="756" spans="11:18" x14ac:dyDescent="0.25">
      <c r="K756" t="s">
        <v>840</v>
      </c>
      <c r="N756" t="s">
        <v>19</v>
      </c>
    </row>
    <row r="757" spans="11:18" x14ac:dyDescent="0.25">
      <c r="L757" t="s">
        <v>26</v>
      </c>
      <c r="M757" t="s">
        <v>27</v>
      </c>
    </row>
    <row r="758" spans="11:18" x14ac:dyDescent="0.25">
      <c r="K758" t="s">
        <v>841</v>
      </c>
      <c r="L758" t="s">
        <v>17</v>
      </c>
      <c r="M758">
        <v>323</v>
      </c>
      <c r="O758" t="s">
        <v>18</v>
      </c>
      <c r="R758">
        <v>2016</v>
      </c>
    </row>
    <row r="759" spans="11:18" x14ac:dyDescent="0.25">
      <c r="K759" t="s">
        <v>842</v>
      </c>
    </row>
    <row r="760" spans="11:18" x14ac:dyDescent="0.25">
      <c r="K760" t="s">
        <v>841</v>
      </c>
      <c r="L760" t="s">
        <v>843</v>
      </c>
    </row>
    <row r="761" spans="11:18" x14ac:dyDescent="0.25">
      <c r="K761" t="s">
        <v>844</v>
      </c>
    </row>
    <row r="762" spans="11:18" x14ac:dyDescent="0.25">
      <c r="L762" t="s">
        <v>26</v>
      </c>
      <c r="M762" t="s">
        <v>27</v>
      </c>
    </row>
    <row r="763" spans="11:18" x14ac:dyDescent="0.25">
      <c r="K763" t="s">
        <v>845</v>
      </c>
      <c r="L763" t="s">
        <v>17</v>
      </c>
      <c r="M763">
        <v>324</v>
      </c>
      <c r="O763" t="s">
        <v>752</v>
      </c>
      <c r="R763">
        <v>2016</v>
      </c>
    </row>
    <row r="764" spans="11:18" x14ac:dyDescent="0.25">
      <c r="K764" t="s">
        <v>846</v>
      </c>
    </row>
    <row r="765" spans="11:18" x14ac:dyDescent="0.25">
      <c r="K765" t="s">
        <v>845</v>
      </c>
      <c r="L765" t="s">
        <v>847</v>
      </c>
    </row>
    <row r="766" spans="11:18" x14ac:dyDescent="0.25">
      <c r="K766" t="s">
        <v>848</v>
      </c>
      <c r="N766" t="s">
        <v>19</v>
      </c>
    </row>
    <row r="767" spans="11:18" x14ac:dyDescent="0.25">
      <c r="L767" t="s">
        <v>26</v>
      </c>
      <c r="M767" t="s">
        <v>27</v>
      </c>
    </row>
    <row r="768" spans="11:18" x14ac:dyDescent="0.25">
      <c r="K768" t="s">
        <v>849</v>
      </c>
      <c r="L768" t="s">
        <v>17</v>
      </c>
      <c r="M768">
        <v>325</v>
      </c>
      <c r="O768" t="s">
        <v>18</v>
      </c>
      <c r="P768" t="s">
        <v>850</v>
      </c>
      <c r="Q768" t="s">
        <v>851</v>
      </c>
      <c r="R768">
        <v>2016</v>
      </c>
    </row>
    <row r="769" spans="11:18" x14ac:dyDescent="0.25">
      <c r="K769" t="s">
        <v>852</v>
      </c>
    </row>
    <row r="770" spans="11:18" x14ac:dyDescent="0.25">
      <c r="K770" t="s">
        <v>853</v>
      </c>
      <c r="L770" t="s">
        <v>854</v>
      </c>
    </row>
    <row r="771" spans="11:18" x14ac:dyDescent="0.25">
      <c r="K771" t="s">
        <v>853</v>
      </c>
      <c r="L771" t="s">
        <v>855</v>
      </c>
    </row>
    <row r="772" spans="11:18" x14ac:dyDescent="0.25">
      <c r="K772" t="s">
        <v>856</v>
      </c>
      <c r="L772" t="s">
        <v>857</v>
      </c>
    </row>
    <row r="773" spans="11:18" x14ac:dyDescent="0.25">
      <c r="K773" t="s">
        <v>858</v>
      </c>
      <c r="L773" t="s">
        <v>859</v>
      </c>
      <c r="N773" t="s">
        <v>19</v>
      </c>
    </row>
    <row r="774" spans="11:18" x14ac:dyDescent="0.25">
      <c r="L774" t="s">
        <v>26</v>
      </c>
      <c r="M774" t="s">
        <v>27</v>
      </c>
    </row>
    <row r="775" spans="11:18" x14ac:dyDescent="0.25">
      <c r="K775" t="s">
        <v>860</v>
      </c>
      <c r="L775" t="s">
        <v>17</v>
      </c>
      <c r="M775">
        <v>326</v>
      </c>
      <c r="O775" t="s">
        <v>18</v>
      </c>
      <c r="R775">
        <v>2017</v>
      </c>
    </row>
    <row r="776" spans="11:18" x14ac:dyDescent="0.25">
      <c r="K776" t="s">
        <v>861</v>
      </c>
    </row>
    <row r="777" spans="11:18" x14ac:dyDescent="0.25">
      <c r="K777" t="s">
        <v>862</v>
      </c>
      <c r="L777" t="s">
        <v>863</v>
      </c>
      <c r="N777" t="s">
        <v>19</v>
      </c>
    </row>
    <row r="778" spans="11:18" x14ac:dyDescent="0.25">
      <c r="L778" t="s">
        <v>26</v>
      </c>
      <c r="M778" t="s">
        <v>27</v>
      </c>
    </row>
    <row r="779" spans="11:18" x14ac:dyDescent="0.25">
      <c r="K779" t="s">
        <v>379</v>
      </c>
    </row>
    <row r="780" spans="11:18" x14ac:dyDescent="0.25">
      <c r="K780" t="s">
        <v>380</v>
      </c>
    </row>
    <row r="781" spans="11:18" x14ac:dyDescent="0.25">
      <c r="K781" t="s">
        <v>381</v>
      </c>
    </row>
    <row r="782" spans="11:18" x14ac:dyDescent="0.25">
      <c r="K782" t="s">
        <v>14</v>
      </c>
    </row>
    <row r="783" spans="11:18" x14ac:dyDescent="0.25">
      <c r="K783" t="s">
        <v>382</v>
      </c>
    </row>
    <row r="784" spans="11:18" x14ac:dyDescent="0.25">
      <c r="K784" t="s">
        <v>383</v>
      </c>
    </row>
    <row r="785" spans="11:11" x14ac:dyDescent="0.25">
      <c r="K785" t="s">
        <v>384</v>
      </c>
    </row>
    <row r="786" spans="11:11" x14ac:dyDescent="0.25">
      <c r="K786" t="s">
        <v>385</v>
      </c>
    </row>
    <row r="787" spans="11:11" x14ac:dyDescent="0.25">
      <c r="K787" t="s">
        <v>386</v>
      </c>
    </row>
    <row r="788" spans="11:11" x14ac:dyDescent="0.25">
      <c r="K788" t="s">
        <v>387</v>
      </c>
    </row>
    <row r="789" spans="11:11" x14ac:dyDescent="0.25">
      <c r="K789" t="s">
        <v>388</v>
      </c>
    </row>
    <row r="790" spans="11:11" x14ac:dyDescent="0.25">
      <c r="K790" t="s">
        <v>389</v>
      </c>
    </row>
    <row r="791" spans="11:11" x14ac:dyDescent="0.25">
      <c r="K791" t="s">
        <v>390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7B170-C08A-4B5E-BB51-CCDFE814805C}">
  <sheetPr codeName="Sheet12"/>
  <dimension ref="A1:E229"/>
  <sheetViews>
    <sheetView workbookViewId="0">
      <pane ySplit="1" topLeftCell="A84" activePane="bottomLeft" state="frozen"/>
      <selection pane="bottomLeft" activeCell="C102" sqref="C102"/>
    </sheetView>
  </sheetViews>
  <sheetFormatPr defaultRowHeight="15" x14ac:dyDescent="0.25"/>
  <cols>
    <col min="1" max="1" width="16.28515625" customWidth="1"/>
    <col min="2" max="2" width="27.28515625" bestFit="1" customWidth="1"/>
    <col min="3" max="3" width="38.5703125" bestFit="1" customWidth="1"/>
    <col min="5" max="5" width="55" bestFit="1" customWidth="1"/>
  </cols>
  <sheetData>
    <row r="1" spans="1:5" x14ac:dyDescent="0.25">
      <c r="A1" s="3" t="s">
        <v>3932</v>
      </c>
      <c r="B1" t="s">
        <v>3933</v>
      </c>
      <c r="C1" t="s">
        <v>3934</v>
      </c>
      <c r="D1" t="s">
        <v>3935</v>
      </c>
      <c r="E1" t="s">
        <v>3936</v>
      </c>
    </row>
    <row r="2" spans="1:5" x14ac:dyDescent="0.25">
      <c r="A2" t="s">
        <v>3937</v>
      </c>
      <c r="B2" t="s">
        <v>3938</v>
      </c>
      <c r="C2" t="s">
        <v>3939</v>
      </c>
      <c r="D2" t="s">
        <v>3940</v>
      </c>
    </row>
    <row r="3" spans="1:5" x14ac:dyDescent="0.25">
      <c r="A3" t="s">
        <v>3941</v>
      </c>
      <c r="C3" t="s">
        <v>3942</v>
      </c>
    </row>
    <row r="4" spans="1:5" x14ac:dyDescent="0.25">
      <c r="A4" t="s">
        <v>3943</v>
      </c>
      <c r="C4" t="s">
        <v>3944</v>
      </c>
      <c r="D4" t="s">
        <v>3945</v>
      </c>
    </row>
    <row r="5" spans="1:5" x14ac:dyDescent="0.25">
      <c r="A5" t="s">
        <v>3946</v>
      </c>
      <c r="C5" t="s">
        <v>3947</v>
      </c>
    </row>
    <row r="6" spans="1:5" x14ac:dyDescent="0.25">
      <c r="A6" t="s">
        <v>3948</v>
      </c>
      <c r="C6" t="s">
        <v>3949</v>
      </c>
      <c r="D6" t="s">
        <v>3950</v>
      </c>
    </row>
    <row r="7" spans="1:5" x14ac:dyDescent="0.25">
      <c r="A7" t="s">
        <v>3951</v>
      </c>
      <c r="C7" t="s">
        <v>3952</v>
      </c>
      <c r="D7" t="s">
        <v>3953</v>
      </c>
    </row>
    <row r="8" spans="1:5" x14ac:dyDescent="0.25">
      <c r="A8" t="s">
        <v>3954</v>
      </c>
      <c r="C8" t="s">
        <v>3955</v>
      </c>
      <c r="D8" t="s">
        <v>3950</v>
      </c>
    </row>
    <row r="9" spans="1:5" x14ac:dyDescent="0.25">
      <c r="A9" t="s">
        <v>3956</v>
      </c>
      <c r="C9" t="s">
        <v>3957</v>
      </c>
      <c r="D9" t="s">
        <v>3958</v>
      </c>
    </row>
    <row r="10" spans="1:5" x14ac:dyDescent="0.25">
      <c r="A10" t="s">
        <v>3959</v>
      </c>
      <c r="B10" t="s">
        <v>3960</v>
      </c>
      <c r="C10" t="s">
        <v>3961</v>
      </c>
      <c r="D10" t="s">
        <v>3953</v>
      </c>
      <c r="E10" t="s">
        <v>3962</v>
      </c>
    </row>
    <row r="11" spans="1:5" x14ac:dyDescent="0.25">
      <c r="A11" t="s">
        <v>3959</v>
      </c>
      <c r="C11" t="s">
        <v>3963</v>
      </c>
      <c r="D11" t="s">
        <v>3964</v>
      </c>
      <c r="E11" t="s">
        <v>3965</v>
      </c>
    </row>
    <row r="12" spans="1:5" x14ac:dyDescent="0.25">
      <c r="A12" t="s">
        <v>3966</v>
      </c>
      <c r="B12" t="s">
        <v>3967</v>
      </c>
      <c r="C12" t="s">
        <v>3968</v>
      </c>
      <c r="D12">
        <v>1997</v>
      </c>
      <c r="E12" t="s">
        <v>3969</v>
      </c>
    </row>
    <row r="13" spans="1:5" x14ac:dyDescent="0.25">
      <c r="A13" t="s">
        <v>3970</v>
      </c>
      <c r="B13" t="s">
        <v>3967</v>
      </c>
      <c r="C13" t="s">
        <v>3968</v>
      </c>
      <c r="D13">
        <v>1997</v>
      </c>
      <c r="E13" t="s">
        <v>3969</v>
      </c>
    </row>
    <row r="14" spans="1:5" x14ac:dyDescent="0.25">
      <c r="A14" t="s">
        <v>3971</v>
      </c>
      <c r="B14" t="s">
        <v>3967</v>
      </c>
      <c r="C14" t="s">
        <v>3968</v>
      </c>
      <c r="D14">
        <v>1997</v>
      </c>
      <c r="E14" t="s">
        <v>3969</v>
      </c>
    </row>
    <row r="15" spans="1:5" x14ac:dyDescent="0.25">
      <c r="A15" t="s">
        <v>3972</v>
      </c>
      <c r="B15" t="s">
        <v>3973</v>
      </c>
      <c r="C15" t="s">
        <v>3974</v>
      </c>
      <c r="D15" t="s">
        <v>3975</v>
      </c>
      <c r="E15" t="s">
        <v>3976</v>
      </c>
    </row>
    <row r="16" spans="1:5" x14ac:dyDescent="0.25">
      <c r="A16" t="s">
        <v>3977</v>
      </c>
      <c r="B16" t="s">
        <v>3978</v>
      </c>
      <c r="C16" t="s">
        <v>3979</v>
      </c>
      <c r="D16" t="s">
        <v>3945</v>
      </c>
    </row>
    <row r="17" spans="1:4" x14ac:dyDescent="0.25">
      <c r="A17" t="s">
        <v>3980</v>
      </c>
      <c r="C17" t="s">
        <v>3981</v>
      </c>
      <c r="D17" t="s">
        <v>3982</v>
      </c>
    </row>
    <row r="18" spans="1:4" x14ac:dyDescent="0.25">
      <c r="A18" t="s">
        <v>3983</v>
      </c>
      <c r="C18" t="s">
        <v>3984</v>
      </c>
    </row>
    <row r="19" spans="1:4" x14ac:dyDescent="0.25">
      <c r="A19" t="s">
        <v>3985</v>
      </c>
      <c r="B19" t="s">
        <v>3986</v>
      </c>
      <c r="C19" t="s">
        <v>3987</v>
      </c>
      <c r="D19" t="s">
        <v>3988</v>
      </c>
    </row>
    <row r="20" spans="1:4" x14ac:dyDescent="0.25">
      <c r="A20" t="s">
        <v>3989</v>
      </c>
      <c r="B20" t="s">
        <v>3990</v>
      </c>
      <c r="C20" t="s">
        <v>3991</v>
      </c>
      <c r="D20" t="s">
        <v>3953</v>
      </c>
    </row>
    <row r="21" spans="1:4" x14ac:dyDescent="0.25">
      <c r="A21" t="s">
        <v>3992</v>
      </c>
      <c r="B21" t="s">
        <v>3993</v>
      </c>
      <c r="C21" t="s">
        <v>3994</v>
      </c>
      <c r="D21" t="s">
        <v>3953</v>
      </c>
    </row>
    <row r="22" spans="1:4" x14ac:dyDescent="0.25">
      <c r="A22" t="s">
        <v>3995</v>
      </c>
      <c r="C22" t="s">
        <v>3996</v>
      </c>
      <c r="D22" t="s">
        <v>3997</v>
      </c>
    </row>
    <row r="23" spans="1:4" x14ac:dyDescent="0.25">
      <c r="A23" t="s">
        <v>3998</v>
      </c>
      <c r="C23" t="s">
        <v>3999</v>
      </c>
      <c r="D23" t="s">
        <v>4000</v>
      </c>
    </row>
    <row r="24" spans="1:4" x14ac:dyDescent="0.25">
      <c r="A24" t="s">
        <v>4001</v>
      </c>
      <c r="B24" t="s">
        <v>4002</v>
      </c>
      <c r="C24" t="s">
        <v>4003</v>
      </c>
      <c r="D24" t="s">
        <v>4004</v>
      </c>
    </row>
    <row r="25" spans="1:4" x14ac:dyDescent="0.25">
      <c r="A25" t="s">
        <v>4005</v>
      </c>
      <c r="B25" t="s">
        <v>4006</v>
      </c>
      <c r="C25" t="s">
        <v>4007</v>
      </c>
      <c r="D25" t="s">
        <v>3997</v>
      </c>
    </row>
    <row r="26" spans="1:4" x14ac:dyDescent="0.25">
      <c r="A26" t="s">
        <v>4008</v>
      </c>
      <c r="C26" t="s">
        <v>4009</v>
      </c>
      <c r="D26" t="s">
        <v>4010</v>
      </c>
    </row>
    <row r="27" spans="1:4" hidden="1" x14ac:dyDescent="0.25">
      <c r="A27" t="s">
        <v>4011</v>
      </c>
      <c r="C27" t="s">
        <v>4012</v>
      </c>
    </row>
    <row r="28" spans="1:4" x14ac:dyDescent="0.25">
      <c r="A28" t="s">
        <v>4013</v>
      </c>
      <c r="C28" t="s">
        <v>4014</v>
      </c>
      <c r="D28" t="s">
        <v>3997</v>
      </c>
    </row>
    <row r="29" spans="1:4" x14ac:dyDescent="0.25">
      <c r="A29" t="s">
        <v>4015</v>
      </c>
      <c r="B29" t="s">
        <v>4016</v>
      </c>
      <c r="C29" t="s">
        <v>4017</v>
      </c>
      <c r="D29" t="s">
        <v>3997</v>
      </c>
    </row>
    <row r="30" spans="1:4" x14ac:dyDescent="0.25">
      <c r="A30" t="s">
        <v>4018</v>
      </c>
      <c r="B30" t="s">
        <v>4019</v>
      </c>
      <c r="C30" t="s">
        <v>4020</v>
      </c>
      <c r="D30" t="s">
        <v>3953</v>
      </c>
    </row>
    <row r="31" spans="1:4" x14ac:dyDescent="0.25">
      <c r="A31" t="s">
        <v>4021</v>
      </c>
      <c r="B31" t="s">
        <v>4022</v>
      </c>
      <c r="C31" t="s">
        <v>4023</v>
      </c>
    </row>
    <row r="32" spans="1:4" x14ac:dyDescent="0.25">
      <c r="A32" t="s">
        <v>4024</v>
      </c>
      <c r="C32" t="s">
        <v>4025</v>
      </c>
      <c r="D32" t="s">
        <v>3950</v>
      </c>
    </row>
    <row r="33" spans="1:5" x14ac:dyDescent="0.25">
      <c r="A33" t="s">
        <v>4026</v>
      </c>
      <c r="B33" t="s">
        <v>4027</v>
      </c>
      <c r="C33" t="s">
        <v>4028</v>
      </c>
      <c r="D33" t="s">
        <v>3982</v>
      </c>
    </row>
    <row r="34" spans="1:5" x14ac:dyDescent="0.25">
      <c r="A34" t="s">
        <v>4029</v>
      </c>
      <c r="C34" t="s">
        <v>4030</v>
      </c>
    </row>
    <row r="35" spans="1:5" x14ac:dyDescent="0.25">
      <c r="A35" t="s">
        <v>4031</v>
      </c>
      <c r="C35" t="s">
        <v>4032</v>
      </c>
    </row>
    <row r="36" spans="1:5" x14ac:dyDescent="0.25">
      <c r="A36" t="s">
        <v>4033</v>
      </c>
      <c r="B36" t="s">
        <v>4034</v>
      </c>
      <c r="C36" t="s">
        <v>4035</v>
      </c>
    </row>
    <row r="37" spans="1:5" x14ac:dyDescent="0.25">
      <c r="A37" t="s">
        <v>4036</v>
      </c>
      <c r="B37" t="s">
        <v>4037</v>
      </c>
      <c r="C37" t="s">
        <v>4038</v>
      </c>
      <c r="D37">
        <v>1929</v>
      </c>
    </row>
    <row r="38" spans="1:5" x14ac:dyDescent="0.25">
      <c r="A38" t="s">
        <v>4039</v>
      </c>
      <c r="C38" t="s">
        <v>4040</v>
      </c>
      <c r="D38">
        <v>1929</v>
      </c>
      <c r="E38" t="s">
        <v>4041</v>
      </c>
    </row>
    <row r="39" spans="1:5" x14ac:dyDescent="0.25">
      <c r="A39" t="s">
        <v>4042</v>
      </c>
      <c r="B39" t="s">
        <v>4043</v>
      </c>
      <c r="C39" t="s">
        <v>4044</v>
      </c>
    </row>
    <row r="40" spans="1:5" x14ac:dyDescent="0.25">
      <c r="A40" t="s">
        <v>4045</v>
      </c>
      <c r="B40" t="s">
        <v>4046</v>
      </c>
      <c r="C40" t="s">
        <v>4047</v>
      </c>
      <c r="D40" t="s">
        <v>4000</v>
      </c>
    </row>
    <row r="41" spans="1:5" x14ac:dyDescent="0.25">
      <c r="A41" t="s">
        <v>4048</v>
      </c>
      <c r="B41" t="s">
        <v>4049</v>
      </c>
      <c r="C41" t="s">
        <v>4050</v>
      </c>
      <c r="D41" t="s">
        <v>4051</v>
      </c>
    </row>
    <row r="42" spans="1:5" x14ac:dyDescent="0.25">
      <c r="A42" t="s">
        <v>4052</v>
      </c>
      <c r="B42" t="s">
        <v>4043</v>
      </c>
      <c r="C42" t="s">
        <v>4053</v>
      </c>
    </row>
    <row r="43" spans="1:5" x14ac:dyDescent="0.25">
      <c r="A43" t="s">
        <v>4054</v>
      </c>
      <c r="B43" t="s">
        <v>4043</v>
      </c>
      <c r="C43" t="s">
        <v>4055</v>
      </c>
    </row>
    <row r="44" spans="1:5" x14ac:dyDescent="0.25">
      <c r="A44" t="s">
        <v>4056</v>
      </c>
      <c r="C44" t="s">
        <v>4057</v>
      </c>
      <c r="D44" t="s">
        <v>3997</v>
      </c>
    </row>
    <row r="45" spans="1:5" x14ac:dyDescent="0.25">
      <c r="A45" t="s">
        <v>4058</v>
      </c>
      <c r="B45" t="s">
        <v>4043</v>
      </c>
      <c r="C45" t="s">
        <v>4059</v>
      </c>
    </row>
    <row r="46" spans="1:5" x14ac:dyDescent="0.25">
      <c r="A46" t="s">
        <v>4060</v>
      </c>
      <c r="B46" t="s">
        <v>4043</v>
      </c>
      <c r="C46" t="s">
        <v>4061</v>
      </c>
    </row>
    <row r="47" spans="1:5" x14ac:dyDescent="0.25">
      <c r="A47" t="s">
        <v>4062</v>
      </c>
      <c r="B47" t="s">
        <v>4043</v>
      </c>
      <c r="C47" t="s">
        <v>4063</v>
      </c>
    </row>
    <row r="48" spans="1:5" x14ac:dyDescent="0.25">
      <c r="A48" t="s">
        <v>4064</v>
      </c>
      <c r="B48" t="s">
        <v>4043</v>
      </c>
      <c r="C48" t="s">
        <v>4065</v>
      </c>
    </row>
    <row r="49" spans="1:4" x14ac:dyDescent="0.25">
      <c r="A49" t="s">
        <v>4066</v>
      </c>
      <c r="C49" t="s">
        <v>4067</v>
      </c>
      <c r="D49" t="s">
        <v>3997</v>
      </c>
    </row>
    <row r="50" spans="1:4" x14ac:dyDescent="0.25">
      <c r="A50" t="s">
        <v>4068</v>
      </c>
      <c r="C50" t="s">
        <v>4069</v>
      </c>
    </row>
    <row r="51" spans="1:4" x14ac:dyDescent="0.25">
      <c r="A51" t="s">
        <v>4070</v>
      </c>
      <c r="C51" t="s">
        <v>4071</v>
      </c>
    </row>
    <row r="52" spans="1:4" x14ac:dyDescent="0.25">
      <c r="A52" t="s">
        <v>4072</v>
      </c>
      <c r="C52" t="s">
        <v>4073</v>
      </c>
    </row>
    <row r="53" spans="1:4" x14ac:dyDescent="0.25">
      <c r="A53" t="s">
        <v>4072</v>
      </c>
      <c r="C53" t="s">
        <v>4074</v>
      </c>
    </row>
    <row r="54" spans="1:4" x14ac:dyDescent="0.25">
      <c r="A54" t="s">
        <v>4075</v>
      </c>
      <c r="C54" t="s">
        <v>4076</v>
      </c>
    </row>
    <row r="55" spans="1:4" x14ac:dyDescent="0.25">
      <c r="A55" t="s">
        <v>4077</v>
      </c>
      <c r="C55" t="s">
        <v>4078</v>
      </c>
      <c r="D55" t="s">
        <v>3997</v>
      </c>
    </row>
    <row r="56" spans="1:4" x14ac:dyDescent="0.25">
      <c r="A56" t="s">
        <v>4079</v>
      </c>
      <c r="C56" t="s">
        <v>4080</v>
      </c>
    </row>
    <row r="57" spans="1:4" x14ac:dyDescent="0.25">
      <c r="A57" t="s">
        <v>4081</v>
      </c>
      <c r="B57" t="s">
        <v>4082</v>
      </c>
      <c r="C57" t="s">
        <v>4083</v>
      </c>
    </row>
    <row r="58" spans="1:4" x14ac:dyDescent="0.25">
      <c r="A58" t="s">
        <v>4084</v>
      </c>
      <c r="C58" t="s">
        <v>4085</v>
      </c>
      <c r="D58" t="s">
        <v>4086</v>
      </c>
    </row>
    <row r="59" spans="1:4" x14ac:dyDescent="0.25">
      <c r="A59" t="s">
        <v>4087</v>
      </c>
      <c r="B59" t="s">
        <v>4088</v>
      </c>
      <c r="C59" t="s">
        <v>4089</v>
      </c>
      <c r="D59" t="s">
        <v>4086</v>
      </c>
    </row>
    <row r="60" spans="1:4" x14ac:dyDescent="0.25">
      <c r="A60" t="s">
        <v>4090</v>
      </c>
      <c r="C60" t="s">
        <v>4091</v>
      </c>
      <c r="D60" t="s">
        <v>3997</v>
      </c>
    </row>
    <row r="61" spans="1:4" x14ac:dyDescent="0.25">
      <c r="A61" t="s">
        <v>4092</v>
      </c>
      <c r="C61" t="s">
        <v>4093</v>
      </c>
      <c r="D61" t="s">
        <v>3997</v>
      </c>
    </row>
    <row r="62" spans="1:4" x14ac:dyDescent="0.25">
      <c r="A62" t="s">
        <v>4094</v>
      </c>
      <c r="C62" t="s">
        <v>4095</v>
      </c>
      <c r="D62" t="s">
        <v>3997</v>
      </c>
    </row>
    <row r="63" spans="1:4" x14ac:dyDescent="0.25">
      <c r="A63" t="s">
        <v>4096</v>
      </c>
      <c r="B63" t="s">
        <v>3977</v>
      </c>
      <c r="C63" t="s">
        <v>4097</v>
      </c>
      <c r="D63" t="s">
        <v>4098</v>
      </c>
    </row>
    <row r="64" spans="1:4" hidden="1" x14ac:dyDescent="0.25">
      <c r="A64" t="s">
        <v>4099</v>
      </c>
      <c r="C64" t="s">
        <v>4100</v>
      </c>
      <c r="D64" t="s">
        <v>4101</v>
      </c>
    </row>
    <row r="65" spans="1:4" x14ac:dyDescent="0.25">
      <c r="A65" t="s">
        <v>4102</v>
      </c>
      <c r="B65" t="s">
        <v>4103</v>
      </c>
      <c r="C65" t="s">
        <v>4104</v>
      </c>
      <c r="D65" t="s">
        <v>4000</v>
      </c>
    </row>
    <row r="66" spans="1:4" x14ac:dyDescent="0.25">
      <c r="A66" t="s">
        <v>4105</v>
      </c>
      <c r="B66" t="s">
        <v>4106</v>
      </c>
      <c r="C66" t="s">
        <v>4107</v>
      </c>
      <c r="D66" t="s">
        <v>4108</v>
      </c>
    </row>
    <row r="67" spans="1:4" x14ac:dyDescent="0.25">
      <c r="A67" t="s">
        <v>4109</v>
      </c>
      <c r="C67" t="s">
        <v>4110</v>
      </c>
      <c r="D67" t="s">
        <v>3997</v>
      </c>
    </row>
    <row r="68" spans="1:4" x14ac:dyDescent="0.25">
      <c r="A68" t="s">
        <v>4111</v>
      </c>
      <c r="C68" t="s">
        <v>4112</v>
      </c>
    </row>
    <row r="69" spans="1:4" x14ac:dyDescent="0.25">
      <c r="A69" t="s">
        <v>4113</v>
      </c>
      <c r="B69" t="s">
        <v>4114</v>
      </c>
      <c r="C69" t="s">
        <v>4115</v>
      </c>
      <c r="D69" t="s">
        <v>4010</v>
      </c>
    </row>
    <row r="70" spans="1:4" x14ac:dyDescent="0.25">
      <c r="A70" t="s">
        <v>4116</v>
      </c>
      <c r="C70" t="s">
        <v>4117</v>
      </c>
      <c r="D70" t="s">
        <v>3997</v>
      </c>
    </row>
    <row r="71" spans="1:4" x14ac:dyDescent="0.25">
      <c r="A71" t="s">
        <v>4118</v>
      </c>
      <c r="C71" t="s">
        <v>4119</v>
      </c>
    </row>
    <row r="72" spans="1:4" x14ac:dyDescent="0.25">
      <c r="A72" t="s">
        <v>4120</v>
      </c>
      <c r="B72" t="s">
        <v>4121</v>
      </c>
      <c r="C72" t="s">
        <v>4122</v>
      </c>
    </row>
    <row r="73" spans="1:4" x14ac:dyDescent="0.25">
      <c r="A73" t="s">
        <v>4123</v>
      </c>
      <c r="B73" t="s">
        <v>4124</v>
      </c>
      <c r="C73" t="s">
        <v>4125</v>
      </c>
    </row>
    <row r="74" spans="1:4" x14ac:dyDescent="0.25">
      <c r="A74" t="s">
        <v>4126</v>
      </c>
      <c r="B74" t="s">
        <v>4127</v>
      </c>
      <c r="C74" t="s">
        <v>4128</v>
      </c>
    </row>
    <row r="75" spans="1:4" x14ac:dyDescent="0.25">
      <c r="A75" t="s">
        <v>4129</v>
      </c>
      <c r="C75" t="s">
        <v>4130</v>
      </c>
    </row>
    <row r="76" spans="1:4" x14ac:dyDescent="0.25">
      <c r="A76" t="s">
        <v>4131</v>
      </c>
      <c r="B76" t="s">
        <v>4132</v>
      </c>
      <c r="C76" t="s">
        <v>4133</v>
      </c>
    </row>
    <row r="77" spans="1:4" hidden="1" x14ac:dyDescent="0.25">
      <c r="A77" t="s">
        <v>4134</v>
      </c>
      <c r="B77" t="s">
        <v>4135</v>
      </c>
      <c r="C77" t="s">
        <v>4136</v>
      </c>
      <c r="D77" t="s">
        <v>4101</v>
      </c>
    </row>
    <row r="78" spans="1:4" x14ac:dyDescent="0.25">
      <c r="A78" t="s">
        <v>4137</v>
      </c>
      <c r="C78" t="s">
        <v>4138</v>
      </c>
      <c r="D78" t="s">
        <v>4004</v>
      </c>
    </row>
    <row r="79" spans="1:4" x14ac:dyDescent="0.25">
      <c r="A79" t="s">
        <v>4139</v>
      </c>
      <c r="C79" t="s">
        <v>4140</v>
      </c>
      <c r="D79" t="s">
        <v>4141</v>
      </c>
    </row>
    <row r="80" spans="1:4" x14ac:dyDescent="0.25">
      <c r="A80" t="s">
        <v>4142</v>
      </c>
      <c r="C80" t="s">
        <v>4143</v>
      </c>
      <c r="D80" t="s">
        <v>4144</v>
      </c>
    </row>
    <row r="81" spans="1:5" x14ac:dyDescent="0.25">
      <c r="A81" t="s">
        <v>4145</v>
      </c>
      <c r="B81" t="s">
        <v>4146</v>
      </c>
      <c r="C81" t="s">
        <v>4147</v>
      </c>
      <c r="D81" t="s">
        <v>4144</v>
      </c>
    </row>
    <row r="82" spans="1:5" x14ac:dyDescent="0.25">
      <c r="A82" t="s">
        <v>4148</v>
      </c>
      <c r="B82" t="s">
        <v>4149</v>
      </c>
      <c r="C82" t="s">
        <v>4150</v>
      </c>
      <c r="D82" t="s">
        <v>4098</v>
      </c>
    </row>
    <row r="83" spans="1:5" x14ac:dyDescent="0.25">
      <c r="A83" t="s">
        <v>4151</v>
      </c>
      <c r="C83" t="s">
        <v>4152</v>
      </c>
    </row>
    <row r="84" spans="1:5" x14ac:dyDescent="0.25">
      <c r="A84" t="s">
        <v>4153</v>
      </c>
      <c r="C84" t="s">
        <v>4154</v>
      </c>
      <c r="D84" t="s">
        <v>3997</v>
      </c>
    </row>
    <row r="85" spans="1:5" x14ac:dyDescent="0.25">
      <c r="A85" t="s">
        <v>4155</v>
      </c>
      <c r="C85" t="s">
        <v>4156</v>
      </c>
      <c r="D85" t="s">
        <v>4157</v>
      </c>
    </row>
    <row r="86" spans="1:5" x14ac:dyDescent="0.25">
      <c r="A86" t="s">
        <v>4158</v>
      </c>
      <c r="C86" t="s">
        <v>4159</v>
      </c>
    </row>
    <row r="87" spans="1:5" hidden="1" x14ac:dyDescent="0.25">
      <c r="A87" t="s">
        <v>4160</v>
      </c>
      <c r="B87" t="s">
        <v>4161</v>
      </c>
      <c r="C87" t="s">
        <v>4162</v>
      </c>
      <c r="D87" t="s">
        <v>3997</v>
      </c>
    </row>
    <row r="88" spans="1:5" x14ac:dyDescent="0.25">
      <c r="A88" t="s">
        <v>4163</v>
      </c>
      <c r="B88" t="s">
        <v>4164</v>
      </c>
      <c r="C88" t="s">
        <v>4165</v>
      </c>
      <c r="D88" t="s">
        <v>4166</v>
      </c>
    </row>
    <row r="89" spans="1:5" x14ac:dyDescent="0.25">
      <c r="A89" t="s">
        <v>4167</v>
      </c>
      <c r="B89" t="s">
        <v>4168</v>
      </c>
      <c r="C89" t="s">
        <v>4169</v>
      </c>
      <c r="D89" t="s">
        <v>4004</v>
      </c>
    </row>
    <row r="90" spans="1:5" x14ac:dyDescent="0.25">
      <c r="A90" t="s">
        <v>4170</v>
      </c>
      <c r="B90" t="s">
        <v>4171</v>
      </c>
      <c r="C90" t="s">
        <v>4172</v>
      </c>
      <c r="D90" t="s">
        <v>4010</v>
      </c>
    </row>
    <row r="91" spans="1:5" x14ac:dyDescent="0.25">
      <c r="A91" t="s">
        <v>4173</v>
      </c>
      <c r="B91" t="s">
        <v>4174</v>
      </c>
      <c r="C91" t="s">
        <v>4175</v>
      </c>
      <c r="D91" t="s">
        <v>4141</v>
      </c>
    </row>
    <row r="92" spans="1:5" x14ac:dyDescent="0.25">
      <c r="A92" t="s">
        <v>4176</v>
      </c>
      <c r="C92" t="s">
        <v>4177</v>
      </c>
      <c r="D92" t="s">
        <v>4178</v>
      </c>
      <c r="E92" t="s">
        <v>4179</v>
      </c>
    </row>
    <row r="93" spans="1:5" x14ac:dyDescent="0.25">
      <c r="A93" t="s">
        <v>4180</v>
      </c>
      <c r="B93" t="s">
        <v>4176</v>
      </c>
      <c r="C93" t="s">
        <v>4181</v>
      </c>
      <c r="D93" t="s">
        <v>4178</v>
      </c>
      <c r="E93" t="s">
        <v>4179</v>
      </c>
    </row>
    <row r="94" spans="1:5" x14ac:dyDescent="0.25">
      <c r="A94" t="s">
        <v>4182</v>
      </c>
      <c r="C94" t="s">
        <v>4183</v>
      </c>
      <c r="D94" t="s">
        <v>3997</v>
      </c>
    </row>
    <row r="95" spans="1:5" x14ac:dyDescent="0.25">
      <c r="A95" t="s">
        <v>4184</v>
      </c>
      <c r="C95" t="s">
        <v>4185</v>
      </c>
      <c r="D95" t="s">
        <v>3997</v>
      </c>
    </row>
    <row r="96" spans="1:5" x14ac:dyDescent="0.25">
      <c r="A96" t="s">
        <v>4186</v>
      </c>
      <c r="C96" t="s">
        <v>4187</v>
      </c>
    </row>
    <row r="97" spans="1:4" x14ac:dyDescent="0.25">
      <c r="A97" t="s">
        <v>4188</v>
      </c>
      <c r="C97" t="s">
        <v>4189</v>
      </c>
      <c r="D97" t="s">
        <v>3945</v>
      </c>
    </row>
    <row r="98" spans="1:4" x14ac:dyDescent="0.25">
      <c r="A98" t="s">
        <v>4190</v>
      </c>
      <c r="C98" t="s">
        <v>4191</v>
      </c>
    </row>
    <row r="99" spans="1:4" x14ac:dyDescent="0.25">
      <c r="A99" t="s">
        <v>4192</v>
      </c>
      <c r="C99" t="s">
        <v>4193</v>
      </c>
      <c r="D99" t="s">
        <v>3997</v>
      </c>
    </row>
    <row r="100" spans="1:4" x14ac:dyDescent="0.25">
      <c r="A100" t="s">
        <v>4194</v>
      </c>
      <c r="C100" t="s">
        <v>4195</v>
      </c>
      <c r="D100" t="s">
        <v>4010</v>
      </c>
    </row>
    <row r="101" spans="1:4" x14ac:dyDescent="0.25">
      <c r="A101" t="s">
        <v>4196</v>
      </c>
      <c r="C101" t="s">
        <v>4197</v>
      </c>
      <c r="D101" t="s">
        <v>3997</v>
      </c>
    </row>
    <row r="102" spans="1:4" x14ac:dyDescent="0.25">
      <c r="A102" t="s">
        <v>4198</v>
      </c>
      <c r="C102" t="s">
        <v>4199</v>
      </c>
      <c r="D102" t="s">
        <v>4144</v>
      </c>
    </row>
    <row r="103" spans="1:4" x14ac:dyDescent="0.25">
      <c r="A103" t="s">
        <v>4200</v>
      </c>
      <c r="C103" t="s">
        <v>4199</v>
      </c>
    </row>
    <row r="104" spans="1:4" x14ac:dyDescent="0.25">
      <c r="A104" t="s">
        <v>4614</v>
      </c>
      <c r="C104" t="s">
        <v>4199</v>
      </c>
      <c r="D104" t="s">
        <v>4166</v>
      </c>
    </row>
    <row r="105" spans="1:4" x14ac:dyDescent="0.25">
      <c r="A105" t="s">
        <v>4201</v>
      </c>
      <c r="C105" t="s">
        <v>4199</v>
      </c>
      <c r="D105" t="s">
        <v>4166</v>
      </c>
    </row>
    <row r="106" spans="1:4" x14ac:dyDescent="0.25">
      <c r="A106" t="s">
        <v>4202</v>
      </c>
      <c r="C106" t="s">
        <v>4203</v>
      </c>
      <c r="D106" t="s">
        <v>3997</v>
      </c>
    </row>
    <row r="107" spans="1:4" x14ac:dyDescent="0.25">
      <c r="A107" t="s">
        <v>4204</v>
      </c>
      <c r="B107" t="s">
        <v>4043</v>
      </c>
      <c r="C107" t="s">
        <v>4205</v>
      </c>
    </row>
    <row r="108" spans="1:4" x14ac:dyDescent="0.25">
      <c r="A108" t="s">
        <v>4206</v>
      </c>
      <c r="B108" t="s">
        <v>4207</v>
      </c>
      <c r="C108" t="s">
        <v>4208</v>
      </c>
      <c r="D108" t="s">
        <v>3953</v>
      </c>
    </row>
    <row r="109" spans="1:4" x14ac:dyDescent="0.25">
      <c r="A109" t="s">
        <v>4209</v>
      </c>
      <c r="C109" t="s">
        <v>4210</v>
      </c>
    </row>
    <row r="110" spans="1:4" x14ac:dyDescent="0.25">
      <c r="A110" t="s">
        <v>4211</v>
      </c>
      <c r="B110" t="s">
        <v>4212</v>
      </c>
      <c r="C110" t="s">
        <v>4213</v>
      </c>
      <c r="D110" t="s">
        <v>3953</v>
      </c>
    </row>
    <row r="111" spans="1:4" x14ac:dyDescent="0.25">
      <c r="A111" t="s">
        <v>4214</v>
      </c>
      <c r="C111" t="s">
        <v>4215</v>
      </c>
      <c r="D111" t="s">
        <v>3940</v>
      </c>
    </row>
    <row r="112" spans="1:4" x14ac:dyDescent="0.25">
      <c r="A112" t="s">
        <v>4216</v>
      </c>
      <c r="C112" t="s">
        <v>4215</v>
      </c>
      <c r="D112">
        <v>1976</v>
      </c>
    </row>
    <row r="113" spans="1:4" x14ac:dyDescent="0.25">
      <c r="A113" t="s">
        <v>4217</v>
      </c>
      <c r="B113" t="s">
        <v>4218</v>
      </c>
      <c r="C113" t="s">
        <v>4219</v>
      </c>
    </row>
    <row r="114" spans="1:4" x14ac:dyDescent="0.25">
      <c r="A114" t="s">
        <v>4220</v>
      </c>
      <c r="B114" t="s">
        <v>4221</v>
      </c>
      <c r="C114" t="s">
        <v>4222</v>
      </c>
      <c r="D114" t="s">
        <v>3950</v>
      </c>
    </row>
    <row r="115" spans="1:4" x14ac:dyDescent="0.25">
      <c r="A115" t="s">
        <v>4223</v>
      </c>
      <c r="B115" t="s">
        <v>4224</v>
      </c>
      <c r="C115" t="s">
        <v>4225</v>
      </c>
    </row>
    <row r="116" spans="1:4" x14ac:dyDescent="0.25">
      <c r="A116" t="s">
        <v>4226</v>
      </c>
      <c r="C116" t="s">
        <v>4227</v>
      </c>
      <c r="D116" t="s">
        <v>3997</v>
      </c>
    </row>
    <row r="117" spans="1:4" x14ac:dyDescent="0.25">
      <c r="A117" t="s">
        <v>4228</v>
      </c>
      <c r="C117" t="s">
        <v>4229</v>
      </c>
      <c r="D117" t="s">
        <v>3997</v>
      </c>
    </row>
    <row r="118" spans="1:4" x14ac:dyDescent="0.25">
      <c r="A118" t="s">
        <v>4230</v>
      </c>
      <c r="B118" t="s">
        <v>4231</v>
      </c>
      <c r="C118" t="s">
        <v>4232</v>
      </c>
      <c r="D118" t="s">
        <v>4233</v>
      </c>
    </row>
    <row r="119" spans="1:4" x14ac:dyDescent="0.25">
      <c r="A119" t="s">
        <v>4234</v>
      </c>
      <c r="C119" t="s">
        <v>4235</v>
      </c>
      <c r="D119" t="s">
        <v>4141</v>
      </c>
    </row>
    <row r="120" spans="1:4" x14ac:dyDescent="0.25">
      <c r="A120" t="s">
        <v>4236</v>
      </c>
      <c r="C120" t="s">
        <v>4237</v>
      </c>
      <c r="D120" t="s">
        <v>3997</v>
      </c>
    </row>
    <row r="121" spans="1:4" x14ac:dyDescent="0.25">
      <c r="A121" t="s">
        <v>4238</v>
      </c>
      <c r="C121" t="s">
        <v>4239</v>
      </c>
    </row>
    <row r="122" spans="1:4" x14ac:dyDescent="0.25">
      <c r="A122" t="s">
        <v>4240</v>
      </c>
      <c r="C122" t="s">
        <v>4241</v>
      </c>
    </row>
    <row r="123" spans="1:4" x14ac:dyDescent="0.25">
      <c r="A123" t="s">
        <v>4242</v>
      </c>
      <c r="C123" t="s">
        <v>4243</v>
      </c>
      <c r="D123" t="s">
        <v>3997</v>
      </c>
    </row>
    <row r="124" spans="1:4" x14ac:dyDescent="0.25">
      <c r="A124" t="s">
        <v>4244</v>
      </c>
      <c r="C124" t="s">
        <v>4245</v>
      </c>
      <c r="D124" t="s">
        <v>4246</v>
      </c>
    </row>
    <row r="125" spans="1:4" x14ac:dyDescent="0.25">
      <c r="A125" t="s">
        <v>4247</v>
      </c>
      <c r="B125" t="s">
        <v>4248</v>
      </c>
      <c r="C125" t="s">
        <v>4249</v>
      </c>
      <c r="D125" t="s">
        <v>4101</v>
      </c>
    </row>
    <row r="126" spans="1:4" x14ac:dyDescent="0.25">
      <c r="A126" t="s">
        <v>4250</v>
      </c>
      <c r="C126" t="s">
        <v>4251</v>
      </c>
      <c r="D126" t="s">
        <v>4141</v>
      </c>
    </row>
    <row r="127" spans="1:4" x14ac:dyDescent="0.25">
      <c r="A127" t="s">
        <v>4252</v>
      </c>
      <c r="B127" t="s">
        <v>4253</v>
      </c>
      <c r="C127" t="s">
        <v>4254</v>
      </c>
      <c r="D127" t="s">
        <v>4255</v>
      </c>
    </row>
    <row r="128" spans="1:4" x14ac:dyDescent="0.25">
      <c r="A128" t="s">
        <v>4256</v>
      </c>
      <c r="B128" t="s">
        <v>4068</v>
      </c>
      <c r="C128" t="s">
        <v>4257</v>
      </c>
      <c r="D128" t="s">
        <v>4255</v>
      </c>
    </row>
    <row r="129" spans="1:4" x14ac:dyDescent="0.25">
      <c r="A129" t="s">
        <v>4258</v>
      </c>
      <c r="B129" t="s">
        <v>4068</v>
      </c>
      <c r="C129" t="s">
        <v>4259</v>
      </c>
      <c r="D129" t="s">
        <v>4255</v>
      </c>
    </row>
    <row r="130" spans="1:4" x14ac:dyDescent="0.25">
      <c r="A130" t="s">
        <v>4260</v>
      </c>
      <c r="B130" t="s">
        <v>4068</v>
      </c>
      <c r="C130" t="s">
        <v>4261</v>
      </c>
      <c r="D130" t="s">
        <v>4255</v>
      </c>
    </row>
    <row r="131" spans="1:4" x14ac:dyDescent="0.25">
      <c r="A131" t="s">
        <v>4262</v>
      </c>
      <c r="B131" t="s">
        <v>4068</v>
      </c>
      <c r="C131" t="s">
        <v>4263</v>
      </c>
      <c r="D131" t="s">
        <v>4264</v>
      </c>
    </row>
    <row r="132" spans="1:4" x14ac:dyDescent="0.25">
      <c r="A132" t="s">
        <v>4265</v>
      </c>
      <c r="B132" t="s">
        <v>4068</v>
      </c>
      <c r="C132" t="s">
        <v>4266</v>
      </c>
      <c r="D132" t="s">
        <v>4255</v>
      </c>
    </row>
    <row r="133" spans="1:4" x14ac:dyDescent="0.25">
      <c r="A133" t="s">
        <v>4267</v>
      </c>
      <c r="B133" t="s">
        <v>4068</v>
      </c>
      <c r="C133" t="s">
        <v>4268</v>
      </c>
      <c r="D133" t="s">
        <v>4255</v>
      </c>
    </row>
    <row r="134" spans="1:4" x14ac:dyDescent="0.25">
      <c r="A134" t="s">
        <v>4269</v>
      </c>
      <c r="B134" t="s">
        <v>4068</v>
      </c>
      <c r="C134" t="s">
        <v>4270</v>
      </c>
      <c r="D134" t="s">
        <v>4255</v>
      </c>
    </row>
    <row r="135" spans="1:4" x14ac:dyDescent="0.25">
      <c r="A135" t="s">
        <v>4271</v>
      </c>
      <c r="B135" t="s">
        <v>4068</v>
      </c>
      <c r="C135" t="s">
        <v>4272</v>
      </c>
      <c r="D135" t="s">
        <v>4255</v>
      </c>
    </row>
    <row r="136" spans="1:4" x14ac:dyDescent="0.25">
      <c r="A136" t="s">
        <v>4273</v>
      </c>
      <c r="B136" t="s">
        <v>4043</v>
      </c>
      <c r="C136" t="s">
        <v>4274</v>
      </c>
    </row>
    <row r="137" spans="1:4" x14ac:dyDescent="0.25">
      <c r="A137" t="s">
        <v>4275</v>
      </c>
      <c r="B137" t="s">
        <v>4043</v>
      </c>
      <c r="C137" t="s">
        <v>4276</v>
      </c>
    </row>
    <row r="138" spans="1:4" x14ac:dyDescent="0.25">
      <c r="A138" t="s">
        <v>4277</v>
      </c>
      <c r="B138" t="s">
        <v>4043</v>
      </c>
      <c r="C138" t="s">
        <v>4276</v>
      </c>
      <c r="D138" t="s">
        <v>4278</v>
      </c>
    </row>
    <row r="139" spans="1:4" x14ac:dyDescent="0.25">
      <c r="A139" t="s">
        <v>4279</v>
      </c>
      <c r="B139" t="s">
        <v>4043</v>
      </c>
      <c r="C139" t="s">
        <v>4280</v>
      </c>
    </row>
    <row r="140" spans="1:4" x14ac:dyDescent="0.25">
      <c r="A140" t="s">
        <v>4281</v>
      </c>
      <c r="B140" t="s">
        <v>4282</v>
      </c>
      <c r="C140" t="s">
        <v>4283</v>
      </c>
    </row>
    <row r="141" spans="1:4" x14ac:dyDescent="0.25">
      <c r="A141" t="s">
        <v>4284</v>
      </c>
      <c r="B141" t="s">
        <v>4285</v>
      </c>
      <c r="C141" t="s">
        <v>4286</v>
      </c>
    </row>
    <row r="142" spans="1:4" x14ac:dyDescent="0.25">
      <c r="A142" t="s">
        <v>4287</v>
      </c>
      <c r="B142" t="s">
        <v>4288</v>
      </c>
      <c r="C142" t="s">
        <v>4289</v>
      </c>
    </row>
    <row r="143" spans="1:4" x14ac:dyDescent="0.25">
      <c r="A143" t="s">
        <v>4290</v>
      </c>
      <c r="C143" t="s">
        <v>4291</v>
      </c>
    </row>
    <row r="144" spans="1:4" x14ac:dyDescent="0.25">
      <c r="A144" t="s">
        <v>4292</v>
      </c>
      <c r="C144" t="s">
        <v>4293</v>
      </c>
    </row>
    <row r="145" spans="1:5" x14ac:dyDescent="0.25">
      <c r="A145" t="s">
        <v>4294</v>
      </c>
      <c r="B145" t="s">
        <v>4295</v>
      </c>
      <c r="C145" t="s">
        <v>4296</v>
      </c>
    </row>
    <row r="146" spans="1:5" x14ac:dyDescent="0.25">
      <c r="A146" t="s">
        <v>4297</v>
      </c>
      <c r="C146" t="s">
        <v>4298</v>
      </c>
      <c r="D146" t="s">
        <v>3997</v>
      </c>
    </row>
    <row r="147" spans="1:5" x14ac:dyDescent="0.25">
      <c r="A147" t="s">
        <v>4299</v>
      </c>
      <c r="B147" t="s">
        <v>4300</v>
      </c>
      <c r="C147" t="s">
        <v>4301</v>
      </c>
    </row>
    <row r="148" spans="1:5" x14ac:dyDescent="0.25">
      <c r="A148" t="s">
        <v>3990</v>
      </c>
      <c r="B148" t="s">
        <v>4302</v>
      </c>
      <c r="C148" t="s">
        <v>4303</v>
      </c>
    </row>
    <row r="149" spans="1:5" x14ac:dyDescent="0.25">
      <c r="A149" t="s">
        <v>4304</v>
      </c>
      <c r="B149" t="s">
        <v>4302</v>
      </c>
      <c r="C149" t="s">
        <v>4303</v>
      </c>
    </row>
    <row r="150" spans="1:5" x14ac:dyDescent="0.25">
      <c r="A150" t="s">
        <v>4305</v>
      </c>
      <c r="B150" t="s">
        <v>4306</v>
      </c>
      <c r="C150" t="s">
        <v>4307</v>
      </c>
    </row>
    <row r="151" spans="1:5" x14ac:dyDescent="0.25">
      <c r="A151" t="s">
        <v>4308</v>
      </c>
      <c r="C151" t="s">
        <v>4309</v>
      </c>
      <c r="D151" t="s">
        <v>3997</v>
      </c>
    </row>
    <row r="152" spans="1:5" x14ac:dyDescent="0.25">
      <c r="A152" t="s">
        <v>4310</v>
      </c>
      <c r="C152" t="s">
        <v>4311</v>
      </c>
    </row>
    <row r="153" spans="1:5" x14ac:dyDescent="0.25">
      <c r="A153" t="s">
        <v>4312</v>
      </c>
      <c r="C153" t="s">
        <v>4313</v>
      </c>
      <c r="D153" t="s">
        <v>3982</v>
      </c>
    </row>
    <row r="154" spans="1:5" x14ac:dyDescent="0.25">
      <c r="A154" t="s">
        <v>4314</v>
      </c>
      <c r="C154" t="s">
        <v>4315</v>
      </c>
      <c r="D154" t="s">
        <v>3997</v>
      </c>
    </row>
    <row r="155" spans="1:5" x14ac:dyDescent="0.25">
      <c r="A155" t="s">
        <v>4316</v>
      </c>
      <c r="C155" t="s">
        <v>4317</v>
      </c>
    </row>
    <row r="156" spans="1:5" x14ac:dyDescent="0.25">
      <c r="A156" t="s">
        <v>4318</v>
      </c>
      <c r="C156" t="s">
        <v>4319</v>
      </c>
      <c r="D156" t="s">
        <v>4320</v>
      </c>
    </row>
    <row r="157" spans="1:5" x14ac:dyDescent="0.25">
      <c r="A157" t="s">
        <v>4321</v>
      </c>
      <c r="C157" t="s">
        <v>4322</v>
      </c>
      <c r="D157" t="s">
        <v>3997</v>
      </c>
      <c r="E157" t="s">
        <v>4323</v>
      </c>
    </row>
    <row r="158" spans="1:5" x14ac:dyDescent="0.25">
      <c r="A158" t="s">
        <v>4324</v>
      </c>
      <c r="C158" t="s">
        <v>4322</v>
      </c>
      <c r="D158" t="s">
        <v>3997</v>
      </c>
      <c r="E158" t="s">
        <v>4325</v>
      </c>
    </row>
    <row r="159" spans="1:5" x14ac:dyDescent="0.25">
      <c r="A159" t="s">
        <v>4326</v>
      </c>
      <c r="C159" t="s">
        <v>4322</v>
      </c>
      <c r="D159" t="s">
        <v>3997</v>
      </c>
      <c r="E159" t="s">
        <v>4327</v>
      </c>
    </row>
    <row r="160" spans="1:5" x14ac:dyDescent="0.25">
      <c r="A160" t="s">
        <v>3960</v>
      </c>
      <c r="B160" t="s">
        <v>4068</v>
      </c>
      <c r="C160" t="s">
        <v>4328</v>
      </c>
    </row>
    <row r="161" spans="1:5" x14ac:dyDescent="0.25">
      <c r="A161" t="s">
        <v>4329</v>
      </c>
      <c r="B161" t="s">
        <v>4330</v>
      </c>
      <c r="C161" t="s">
        <v>4331</v>
      </c>
      <c r="D161" t="s">
        <v>4004</v>
      </c>
    </row>
    <row r="162" spans="1:5" x14ac:dyDescent="0.25">
      <c r="A162" t="s">
        <v>4332</v>
      </c>
      <c r="C162" t="s">
        <v>4333</v>
      </c>
      <c r="D162" t="s">
        <v>4101</v>
      </c>
    </row>
    <row r="163" spans="1:5" x14ac:dyDescent="0.25">
      <c r="A163" t="s">
        <v>4334</v>
      </c>
      <c r="C163" t="s">
        <v>4333</v>
      </c>
    </row>
    <row r="164" spans="1:5" x14ac:dyDescent="0.25">
      <c r="A164" t="s">
        <v>4335</v>
      </c>
      <c r="C164" t="s">
        <v>4336</v>
      </c>
      <c r="D164" t="s">
        <v>3997</v>
      </c>
    </row>
    <row r="165" spans="1:5" x14ac:dyDescent="0.25">
      <c r="A165" t="s">
        <v>4337</v>
      </c>
      <c r="C165" t="s">
        <v>4338</v>
      </c>
      <c r="D165" t="s">
        <v>4141</v>
      </c>
    </row>
    <row r="166" spans="1:5" x14ac:dyDescent="0.25">
      <c r="A166" t="s">
        <v>4339</v>
      </c>
      <c r="C166" t="s">
        <v>4340</v>
      </c>
      <c r="D166" t="s">
        <v>3997</v>
      </c>
    </row>
    <row r="167" spans="1:5" x14ac:dyDescent="0.25">
      <c r="A167" t="s">
        <v>4341</v>
      </c>
      <c r="C167" t="s">
        <v>4342</v>
      </c>
      <c r="D167" t="s">
        <v>4000</v>
      </c>
    </row>
    <row r="168" spans="1:5" x14ac:dyDescent="0.25">
      <c r="A168" t="s">
        <v>4343</v>
      </c>
      <c r="C168" t="s">
        <v>4344</v>
      </c>
    </row>
    <row r="169" spans="1:5" x14ac:dyDescent="0.25">
      <c r="A169" t="s">
        <v>4345</v>
      </c>
      <c r="B169" t="s">
        <v>4346</v>
      </c>
      <c r="C169" t="s">
        <v>4347</v>
      </c>
    </row>
    <row r="170" spans="1:5" x14ac:dyDescent="0.25">
      <c r="A170" t="s">
        <v>4348</v>
      </c>
      <c r="B170" t="s">
        <v>4349</v>
      </c>
      <c r="C170" t="s">
        <v>4350</v>
      </c>
      <c r="D170" t="s">
        <v>4351</v>
      </c>
    </row>
    <row r="171" spans="1:5" x14ac:dyDescent="0.25">
      <c r="A171" t="s">
        <v>4352</v>
      </c>
      <c r="C171" t="s">
        <v>4353</v>
      </c>
      <c r="D171" t="s">
        <v>4354</v>
      </c>
    </row>
    <row r="172" spans="1:5" x14ac:dyDescent="0.25">
      <c r="A172" t="s">
        <v>4355</v>
      </c>
      <c r="B172" t="s">
        <v>4275</v>
      </c>
      <c r="C172" t="s">
        <v>4356</v>
      </c>
      <c r="D172" t="s">
        <v>4086</v>
      </c>
      <c r="E172" t="s">
        <v>4357</v>
      </c>
    </row>
    <row r="173" spans="1:5" x14ac:dyDescent="0.25">
      <c r="A173" t="s">
        <v>4358</v>
      </c>
      <c r="C173" t="s">
        <v>4359</v>
      </c>
      <c r="D173" t="s">
        <v>4141</v>
      </c>
    </row>
    <row r="174" spans="1:5" x14ac:dyDescent="0.25">
      <c r="A174" t="s">
        <v>4360</v>
      </c>
      <c r="B174" t="s">
        <v>4361</v>
      </c>
      <c r="C174" t="s">
        <v>4362</v>
      </c>
    </row>
    <row r="175" spans="1:5" x14ac:dyDescent="0.25">
      <c r="A175" t="s">
        <v>4363</v>
      </c>
      <c r="C175" t="s">
        <v>4364</v>
      </c>
    </row>
    <row r="176" spans="1:5" x14ac:dyDescent="0.25">
      <c r="A176" t="s">
        <v>4365</v>
      </c>
      <c r="C176" t="s">
        <v>4366</v>
      </c>
      <c r="D176" t="s">
        <v>4098</v>
      </c>
    </row>
    <row r="177" spans="1:4" x14ac:dyDescent="0.25">
      <c r="A177" t="s">
        <v>4367</v>
      </c>
      <c r="C177" t="s">
        <v>4368</v>
      </c>
      <c r="D177" t="s">
        <v>4369</v>
      </c>
    </row>
    <row r="178" spans="1:4" x14ac:dyDescent="0.25">
      <c r="A178" t="s">
        <v>4370</v>
      </c>
      <c r="C178" t="s">
        <v>4371</v>
      </c>
      <c r="D178" t="s">
        <v>3997</v>
      </c>
    </row>
    <row r="179" spans="1:4" x14ac:dyDescent="0.25">
      <c r="A179" t="s">
        <v>4372</v>
      </c>
      <c r="C179" t="s">
        <v>4371</v>
      </c>
    </row>
    <row r="180" spans="1:4" x14ac:dyDescent="0.25">
      <c r="A180" t="s">
        <v>4373</v>
      </c>
      <c r="C180" t="s">
        <v>4374</v>
      </c>
      <c r="D180" t="s">
        <v>3997</v>
      </c>
    </row>
    <row r="181" spans="1:4" x14ac:dyDescent="0.25">
      <c r="A181" t="s">
        <v>4375</v>
      </c>
      <c r="C181" t="s">
        <v>4376</v>
      </c>
      <c r="D181" t="s">
        <v>3997</v>
      </c>
    </row>
    <row r="182" spans="1:4" x14ac:dyDescent="0.25">
      <c r="A182" t="s">
        <v>4377</v>
      </c>
      <c r="C182" t="s">
        <v>4376</v>
      </c>
    </row>
    <row r="183" spans="1:4" x14ac:dyDescent="0.25">
      <c r="A183" t="s">
        <v>4378</v>
      </c>
      <c r="C183" t="s">
        <v>4376</v>
      </c>
    </row>
    <row r="184" spans="1:4" x14ac:dyDescent="0.25">
      <c r="A184" t="s">
        <v>4379</v>
      </c>
      <c r="C184" t="s">
        <v>4380</v>
      </c>
      <c r="D184" t="s">
        <v>4381</v>
      </c>
    </row>
    <row r="185" spans="1:4" x14ac:dyDescent="0.25">
      <c r="A185" t="s">
        <v>4382</v>
      </c>
      <c r="B185" t="s">
        <v>4383</v>
      </c>
      <c r="C185" t="s">
        <v>4384</v>
      </c>
      <c r="D185" t="s">
        <v>4233</v>
      </c>
    </row>
    <row r="186" spans="1:4" x14ac:dyDescent="0.25">
      <c r="A186" t="s">
        <v>4385</v>
      </c>
      <c r="B186" t="s">
        <v>4386</v>
      </c>
      <c r="C186" t="s">
        <v>4387</v>
      </c>
      <c r="D186" t="s">
        <v>4388</v>
      </c>
    </row>
    <row r="187" spans="1:4" x14ac:dyDescent="0.25">
      <c r="A187" t="s">
        <v>4389</v>
      </c>
      <c r="B187" t="s">
        <v>4390</v>
      </c>
      <c r="C187" t="s">
        <v>4391</v>
      </c>
      <c r="D187" t="s">
        <v>3953</v>
      </c>
    </row>
    <row r="188" spans="1:4" x14ac:dyDescent="0.25">
      <c r="A188" t="s">
        <v>4392</v>
      </c>
      <c r="C188" t="s">
        <v>4393</v>
      </c>
      <c r="D188" t="s">
        <v>3953</v>
      </c>
    </row>
    <row r="189" spans="1:4" x14ac:dyDescent="0.25">
      <c r="A189" t="s">
        <v>4394</v>
      </c>
      <c r="B189" t="s">
        <v>4068</v>
      </c>
      <c r="C189" t="s">
        <v>4395</v>
      </c>
      <c r="D189" t="s">
        <v>4396</v>
      </c>
    </row>
    <row r="190" spans="1:4" x14ac:dyDescent="0.25">
      <c r="A190" t="s">
        <v>4397</v>
      </c>
      <c r="C190" t="s">
        <v>4398</v>
      </c>
    </row>
    <row r="191" spans="1:4" x14ac:dyDescent="0.25">
      <c r="A191" t="s">
        <v>4399</v>
      </c>
      <c r="C191" t="s">
        <v>4400</v>
      </c>
    </row>
    <row r="192" spans="1:4" x14ac:dyDescent="0.25">
      <c r="A192" t="s">
        <v>4401</v>
      </c>
      <c r="C192" t="s">
        <v>4402</v>
      </c>
      <c r="D192" t="s">
        <v>4278</v>
      </c>
    </row>
    <row r="193" spans="1:5" x14ac:dyDescent="0.25">
      <c r="A193" t="s">
        <v>4403</v>
      </c>
      <c r="B193" t="s">
        <v>4404</v>
      </c>
      <c r="C193" t="s">
        <v>4405</v>
      </c>
      <c r="D193" t="s">
        <v>4004</v>
      </c>
    </row>
    <row r="194" spans="1:5" x14ac:dyDescent="0.25">
      <c r="A194" t="s">
        <v>4406</v>
      </c>
      <c r="C194" t="s">
        <v>4407</v>
      </c>
      <c r="D194">
        <v>1948</v>
      </c>
    </row>
    <row r="195" spans="1:5" x14ac:dyDescent="0.25">
      <c r="A195" t="s">
        <v>4408</v>
      </c>
      <c r="C195" t="s">
        <v>4409</v>
      </c>
      <c r="D195" t="s">
        <v>4410</v>
      </c>
    </row>
    <row r="196" spans="1:5" x14ac:dyDescent="0.25">
      <c r="A196" t="s">
        <v>4411</v>
      </c>
      <c r="B196" t="s">
        <v>4412</v>
      </c>
      <c r="C196" t="s">
        <v>4413</v>
      </c>
      <c r="D196" t="s">
        <v>4255</v>
      </c>
    </row>
    <row r="197" spans="1:5" x14ac:dyDescent="0.25">
      <c r="A197" t="s">
        <v>4414</v>
      </c>
      <c r="B197" t="s">
        <v>4415</v>
      </c>
      <c r="C197" t="s">
        <v>4416</v>
      </c>
      <c r="D197" t="s">
        <v>4417</v>
      </c>
    </row>
    <row r="198" spans="1:5" x14ac:dyDescent="0.25">
      <c r="A198" t="s">
        <v>4418</v>
      </c>
      <c r="B198" t="s">
        <v>4419</v>
      </c>
      <c r="C198" t="s">
        <v>4420</v>
      </c>
      <c r="D198" t="s">
        <v>4108</v>
      </c>
    </row>
    <row r="199" spans="1:5" x14ac:dyDescent="0.25">
      <c r="A199" t="s">
        <v>4421</v>
      </c>
      <c r="B199" t="s">
        <v>4068</v>
      </c>
      <c r="C199" t="s">
        <v>4422</v>
      </c>
      <c r="D199" t="s">
        <v>4255</v>
      </c>
    </row>
    <row r="200" spans="1:5" x14ac:dyDescent="0.25">
      <c r="A200" t="s">
        <v>4423</v>
      </c>
      <c r="B200" t="s">
        <v>4068</v>
      </c>
      <c r="C200" t="s">
        <v>4424</v>
      </c>
      <c r="D200" t="s">
        <v>4255</v>
      </c>
    </row>
    <row r="201" spans="1:5" x14ac:dyDescent="0.25">
      <c r="A201" t="s">
        <v>4425</v>
      </c>
      <c r="B201" t="s">
        <v>4068</v>
      </c>
      <c r="C201" t="s">
        <v>4426</v>
      </c>
      <c r="D201" t="s">
        <v>4255</v>
      </c>
    </row>
    <row r="202" spans="1:5" x14ac:dyDescent="0.25">
      <c r="A202" t="s">
        <v>4427</v>
      </c>
      <c r="C202" t="s">
        <v>4428</v>
      </c>
      <c r="D202" t="s">
        <v>4429</v>
      </c>
    </row>
    <row r="203" spans="1:5" x14ac:dyDescent="0.25">
      <c r="A203" t="s">
        <v>4430</v>
      </c>
      <c r="C203" t="s">
        <v>4431</v>
      </c>
      <c r="D203" t="s">
        <v>4432</v>
      </c>
    </row>
    <row r="204" spans="1:5" x14ac:dyDescent="0.25">
      <c r="A204" t="s">
        <v>4433</v>
      </c>
      <c r="B204" t="s">
        <v>4434</v>
      </c>
      <c r="C204" t="s">
        <v>4435</v>
      </c>
      <c r="D204" t="s">
        <v>4432</v>
      </c>
    </row>
    <row r="205" spans="1:5" x14ac:dyDescent="0.25">
      <c r="A205" t="s">
        <v>4436</v>
      </c>
      <c r="B205" t="s">
        <v>4437</v>
      </c>
      <c r="C205" t="s">
        <v>4438</v>
      </c>
      <c r="D205" t="s">
        <v>4439</v>
      </c>
    </row>
    <row r="206" spans="1:5" x14ac:dyDescent="0.25">
      <c r="A206" t="s">
        <v>4440</v>
      </c>
      <c r="B206" t="s">
        <v>4441</v>
      </c>
      <c r="C206" t="s">
        <v>4442</v>
      </c>
      <c r="D206" t="s">
        <v>4443</v>
      </c>
    </row>
    <row r="207" spans="1:5" x14ac:dyDescent="0.25">
      <c r="A207" t="s">
        <v>4444</v>
      </c>
      <c r="B207" t="s">
        <v>4068</v>
      </c>
      <c r="C207" t="s">
        <v>4445</v>
      </c>
      <c r="D207" t="s">
        <v>4255</v>
      </c>
    </row>
    <row r="208" spans="1:5" x14ac:dyDescent="0.25">
      <c r="A208" t="s">
        <v>4446</v>
      </c>
      <c r="C208" t="s">
        <v>4445</v>
      </c>
      <c r="D208" t="s">
        <v>4255</v>
      </c>
      <c r="E208" t="s">
        <v>4447</v>
      </c>
    </row>
    <row r="209" spans="1:4" x14ac:dyDescent="0.25">
      <c r="A209" t="s">
        <v>4448</v>
      </c>
      <c r="B209" t="s">
        <v>4449</v>
      </c>
      <c r="C209" t="s">
        <v>4450</v>
      </c>
      <c r="D209" t="s">
        <v>4417</v>
      </c>
    </row>
    <row r="210" spans="1:4" x14ac:dyDescent="0.25">
      <c r="A210" t="s">
        <v>4451</v>
      </c>
      <c r="B210" t="s">
        <v>4452</v>
      </c>
      <c r="C210" t="s">
        <v>4453</v>
      </c>
      <c r="D210" t="s">
        <v>3945</v>
      </c>
    </row>
    <row r="211" spans="1:4" x14ac:dyDescent="0.25">
      <c r="A211" t="s">
        <v>4454</v>
      </c>
      <c r="B211" t="s">
        <v>4455</v>
      </c>
      <c r="C211" t="s">
        <v>4456</v>
      </c>
      <c r="D211" t="s">
        <v>4457</v>
      </c>
    </row>
    <row r="212" spans="1:4" x14ac:dyDescent="0.25">
      <c r="A212" t="s">
        <v>4458</v>
      </c>
      <c r="B212" t="s">
        <v>4459</v>
      </c>
      <c r="C212" t="s">
        <v>4460</v>
      </c>
      <c r="D212" t="s">
        <v>4417</v>
      </c>
    </row>
    <row r="213" spans="1:4" x14ac:dyDescent="0.25">
      <c r="A213" t="s">
        <v>4461</v>
      </c>
      <c r="B213" t="s">
        <v>4068</v>
      </c>
      <c r="C213" t="s">
        <v>4462</v>
      </c>
      <c r="D213" t="s">
        <v>4432</v>
      </c>
    </row>
    <row r="214" spans="1:4" x14ac:dyDescent="0.25">
      <c r="A214" t="s">
        <v>4463</v>
      </c>
      <c r="B214" t="s">
        <v>4304</v>
      </c>
      <c r="C214" t="s">
        <v>4464</v>
      </c>
      <c r="D214" t="s">
        <v>4388</v>
      </c>
    </row>
    <row r="215" spans="1:4" x14ac:dyDescent="0.25">
      <c r="A215" t="s">
        <v>4465</v>
      </c>
      <c r="C215" t="s">
        <v>4466</v>
      </c>
      <c r="D215" t="s">
        <v>4429</v>
      </c>
    </row>
    <row r="216" spans="1:4" x14ac:dyDescent="0.25">
      <c r="A216" t="s">
        <v>4467</v>
      </c>
      <c r="B216" t="s">
        <v>4468</v>
      </c>
      <c r="C216" t="s">
        <v>4469</v>
      </c>
      <c r="D216" t="s">
        <v>4457</v>
      </c>
    </row>
    <row r="217" spans="1:4" x14ac:dyDescent="0.25">
      <c r="A217" t="s">
        <v>4470</v>
      </c>
      <c r="B217" t="s">
        <v>4471</v>
      </c>
      <c r="C217" t="s">
        <v>4472</v>
      </c>
    </row>
    <row r="218" spans="1:4" x14ac:dyDescent="0.25">
      <c r="A218" t="s">
        <v>4473</v>
      </c>
      <c r="B218" t="s">
        <v>4474</v>
      </c>
      <c r="C218" t="s">
        <v>4475</v>
      </c>
      <c r="D218" t="s">
        <v>4476</v>
      </c>
    </row>
    <row r="219" spans="1:4" x14ac:dyDescent="0.25">
      <c r="A219" t="s">
        <v>4477</v>
      </c>
      <c r="B219" t="s">
        <v>4478</v>
      </c>
      <c r="C219" t="s">
        <v>4479</v>
      </c>
      <c r="D219" t="s">
        <v>4388</v>
      </c>
    </row>
    <row r="220" spans="1:4" x14ac:dyDescent="0.25">
      <c r="A220" t="s">
        <v>4480</v>
      </c>
      <c r="B220" t="s">
        <v>4459</v>
      </c>
      <c r="C220" t="s">
        <v>4481</v>
      </c>
      <c r="D220" t="s">
        <v>4417</v>
      </c>
    </row>
    <row r="221" spans="1:4" x14ac:dyDescent="0.25">
      <c r="A221" t="s">
        <v>4482</v>
      </c>
      <c r="B221" t="s">
        <v>4483</v>
      </c>
      <c r="C221" t="s">
        <v>4484</v>
      </c>
      <c r="D221" t="s">
        <v>4108</v>
      </c>
    </row>
    <row r="222" spans="1:4" x14ac:dyDescent="0.25">
      <c r="A222" t="s">
        <v>4485</v>
      </c>
      <c r="B222" t="s">
        <v>4486</v>
      </c>
      <c r="C222" t="s">
        <v>4487</v>
      </c>
      <c r="D222">
        <v>1961</v>
      </c>
    </row>
    <row r="223" spans="1:4" x14ac:dyDescent="0.25">
      <c r="A223" t="s">
        <v>4488</v>
      </c>
      <c r="B223" t="s">
        <v>4489</v>
      </c>
      <c r="C223" t="s">
        <v>4490</v>
      </c>
      <c r="D223" t="s">
        <v>4439</v>
      </c>
    </row>
    <row r="224" spans="1:4" x14ac:dyDescent="0.25">
      <c r="A224" t="s">
        <v>4491</v>
      </c>
      <c r="C224" t="s">
        <v>4492</v>
      </c>
      <c r="D224" t="s">
        <v>4108</v>
      </c>
    </row>
    <row r="225" spans="1:4" x14ac:dyDescent="0.25">
      <c r="A225" t="s">
        <v>4493</v>
      </c>
      <c r="B225" t="s">
        <v>4494</v>
      </c>
      <c r="C225" t="s">
        <v>4495</v>
      </c>
      <c r="D225" t="s">
        <v>4496</v>
      </c>
    </row>
    <row r="226" spans="1:4" x14ac:dyDescent="0.25">
      <c r="A226" t="s">
        <v>4497</v>
      </c>
      <c r="B226" t="s">
        <v>4498</v>
      </c>
      <c r="C226" t="s">
        <v>4499</v>
      </c>
      <c r="D226" t="s">
        <v>4432</v>
      </c>
    </row>
    <row r="227" spans="1:4" x14ac:dyDescent="0.25">
      <c r="A227" t="s">
        <v>4500</v>
      </c>
      <c r="B227" t="s">
        <v>4501</v>
      </c>
      <c r="C227" t="s">
        <v>4502</v>
      </c>
      <c r="D227" t="s">
        <v>4503</v>
      </c>
    </row>
    <row r="228" spans="1:4" x14ac:dyDescent="0.25">
      <c r="A228" t="s">
        <v>4504</v>
      </c>
      <c r="C228" t="s">
        <v>4505</v>
      </c>
      <c r="D228">
        <v>1962</v>
      </c>
    </row>
    <row r="229" spans="1:4" x14ac:dyDescent="0.25">
      <c r="A229" t="s">
        <v>4506</v>
      </c>
      <c r="B229" t="s">
        <v>4507</v>
      </c>
      <c r="C229" t="s">
        <v>4508</v>
      </c>
      <c r="D229" t="s">
        <v>4509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2F2CA-8A22-43F3-B0CF-A3E181BE3FCE}">
  <sheetPr codeName="Sheet2"/>
  <dimension ref="A1:O127"/>
  <sheetViews>
    <sheetView zoomScale="80" zoomScaleNormal="80" workbookViewId="0">
      <selection activeCell="C2" sqref="C2"/>
    </sheetView>
  </sheetViews>
  <sheetFormatPr defaultRowHeight="15" x14ac:dyDescent="0.25"/>
  <cols>
    <col min="4" max="4" width="27.28515625" bestFit="1" customWidth="1"/>
    <col min="5" max="5" width="60.85546875" customWidth="1"/>
    <col min="6" max="6" width="37.28515625" bestFit="1" customWidth="1"/>
    <col min="7" max="7" width="37.28515625" customWidth="1"/>
    <col min="8" max="8" width="20.42578125" bestFit="1" customWidth="1"/>
    <col min="10" max="10" width="12.42578125" bestFit="1" customWidth="1"/>
    <col min="11" max="11" width="30.85546875" bestFit="1" customWidth="1"/>
    <col min="13" max="13" width="32.85546875" bestFit="1" customWidth="1"/>
  </cols>
  <sheetData>
    <row r="1" spans="1:15" x14ac:dyDescent="0.25">
      <c r="A1" t="s">
        <v>3930</v>
      </c>
      <c r="B1" t="s">
        <v>1032</v>
      </c>
      <c r="C1" t="s">
        <v>4603</v>
      </c>
      <c r="D1" t="s">
        <v>1033</v>
      </c>
      <c r="E1" t="s">
        <v>1034</v>
      </c>
      <c r="F1" t="s">
        <v>874</v>
      </c>
      <c r="G1" t="s">
        <v>875</v>
      </c>
      <c r="H1" t="s">
        <v>877</v>
      </c>
      <c r="I1" t="s">
        <v>878</v>
      </c>
      <c r="J1" t="s">
        <v>879</v>
      </c>
      <c r="K1" s="2" t="s">
        <v>892</v>
      </c>
      <c r="L1" s="2" t="s">
        <v>893</v>
      </c>
      <c r="M1" t="s">
        <v>2316</v>
      </c>
    </row>
    <row r="2" spans="1:15" x14ac:dyDescent="0.25">
      <c r="A2" t="s">
        <v>894</v>
      </c>
      <c r="B2" t="str">
        <f>IF(LEN(IFERROR(INDEX(Sheet2!$A:$BK,MATCH(TRIM($A2),Sheet2!$B:$B,0),1),""))=0,"","N"&amp;INDEX(Sheet2!$A:$BK,MATCH(TRIM($A2),Sheet2!$B:$B,0),1))</f>
        <v>N150GV</v>
      </c>
      <c r="C2" t="s">
        <v>16</v>
      </c>
      <c r="D2" t="s">
        <v>19</v>
      </c>
      <c r="E2" t="s">
        <v>20</v>
      </c>
      <c r="F2" t="str">
        <f>IF(LEN(IFERROR(INDEX(Sheet2!$A:$BK,MATCH(TRIM(RIGHT($B2,LEN($B2)-1)),Sheet2!$A:$A,0),MATCH(F$1,Sheet2!$A$1:$BK$1,0)),""))=0,"",IFERROR(INDEX(Sheet2!$A:$BK,MATCH(TRIM(RIGHT($B2,LEN($B2)-1)),Sheet2!$A:$A,0),MATCH(F$1,Sheet2!$A$1:$BK$1,0)),""))</f>
        <v>GULFSTREAM LEASING LLC</v>
      </c>
      <c r="G2" t="str">
        <f>IF(LEN(IFERROR(INDEX(Sheet2!$A:$BK,MATCH(TRIM(RIGHT($B2,LEN($B2)-1)),Sheet2!$A:$A,0),MATCH(G$1,Sheet2!$A$1:$BK$1,0)),""))=0,"",IFERROR(INDEX(Sheet2!$A:$BK,MATCH(TRIM(RIGHT($B2,LEN($B2)-1)),Sheet2!$A:$A,0),MATCH(G$1,Sheet2!$A$1:$BK$1,0)),""))</f>
        <v>500 GULFSTREAM RD</v>
      </c>
      <c r="H2" t="str">
        <f>IF(LEN(IFERROR(INDEX(Sheet2!$A:$BK,MATCH(TRIM(RIGHT($B2,LEN($B2)-1)),Sheet2!$A:$A,0),MATCH(H$1,Sheet2!$A$1:$BK$1,0)),""))=0,"",IFERROR(INDEX(Sheet2!$A:$BK,MATCH(TRIM(RIGHT($B2,LEN($B2)-1)),Sheet2!$A:$A,0),MATCH(H$1,Sheet2!$A$1:$BK$1,0)),""))</f>
        <v>SAVANNAH</v>
      </c>
      <c r="I2" t="str">
        <f>IF(LEN(IFERROR(INDEX(Sheet2!$A:$BK,MATCH(TRIM(RIGHT($B2,LEN($B2)-1)),Sheet2!$A:$A,0),MATCH(I$1,Sheet2!$A$1:$BK$1,0)),""))=0,"",IFERROR(INDEX(Sheet2!$A:$BK,MATCH(TRIM(RIGHT($B2,LEN($B2)-1)),Sheet2!$A:$A,0),MATCH(I$1,Sheet2!$A$1:$BK$1,0)),""))</f>
        <v>GA</v>
      </c>
      <c r="J2" t="str">
        <f>IF(LEN(IFERROR(INDEX(Sheet2!$A:$BK,MATCH(TRIM(RIGHT($B2,LEN($B2)-1)),Sheet2!$A:$A,0),MATCH(J$1,Sheet2!$A$1:$BK$1,0)),""))=0,"",IFERROR(INDEX(Sheet2!$A:$BK,MATCH(TRIM(RIGHT($B2,LEN($B2)-1)),Sheet2!$A:$A,0),MATCH(J$1,Sheet2!$A$1:$BK$1,0)),""))</f>
        <v>314089643</v>
      </c>
      <c r="K2" t="str">
        <f>IF(LEN(IFERROR(INDEX(Sheet2!$A:$BK,MATCH(TRIM(RIGHT($B2,LEN($B2)-1)),Sheet2!$A:$A,0),MATCH(K$1,Sheet2!$A$1:$BK$1,0)),""))=0,"",IFERROR(INDEX(Sheet2!$A:$BK,MATCH(TRIM(RIGHT($B2,LEN($B2)-1)),Sheet2!$A:$A,0),MATCH(K$1,Sheet2!$A$1:$BK$1,0)),""))</f>
        <v/>
      </c>
      <c r="L2" t="str">
        <f>IF(LEN(IFERROR(INDEX(Sheet2!$A:$BK,MATCH(TRIM(RIGHT($B2,LEN($B2)-1)),Sheet2!$A:$A,0),MATCH(L$1,Sheet2!$A$1:$BK$1,0)),""))=0,"",IFERROR(INDEX(Sheet2!$A:$BK,MATCH(TRIM(RIGHT($B2,LEN($B2)-1)),Sheet2!$A:$A,0),MATCH(L$1,Sheet2!$A$1:$BK$1,0)),""))</f>
        <v/>
      </c>
      <c r="M2" t="str">
        <f>IF(LEN(IFERROR(INDEX(Sheet2!$A:$BK,MATCH(TRIM(RIGHT($B2,LEN($B2)-1)),Sheet2!$A:$A,0),MATCH(M$1,Sheet2!$A$1:$BK$1,0)),""))=0,"",IFERROR(INDEX(Sheet2!$A:$BK,MATCH(TRIM(RIGHT($B2,LEN($B2)-1)),Sheet2!$A:$A,0),MATCH(M$1,Sheet2!$A$1:$BK$1,0)),""))</f>
        <v/>
      </c>
      <c r="N2" t="str">
        <f>IFERROR(INDEX(Sheet2!$A:$BK,MATCH(TRIM(RIGHT($C2,LEN($C2)-1)),Sheet2!$A:$A,0),MATCH(N$1,Sheet2!$A$1:$BK$1,0)),"")</f>
        <v/>
      </c>
      <c r="O2" t="str">
        <f>IFERROR(INDEX(Sheet2!$A:$BK,MATCH(TRIM(RIGHT($C2,LEN($C2)-1)),Sheet2!$A:$A,0),MATCH(O$1,Sheet2!$A$1:$BK$1,0)),"")</f>
        <v/>
      </c>
    </row>
    <row r="3" spans="1:15" x14ac:dyDescent="0.25">
      <c r="A3" t="s">
        <v>895</v>
      </c>
      <c r="B3" t="str">
        <f>IF(LEN(IFERROR(INDEX(Sheet2!$A:$BK,MATCH(TRIM($A3),Sheet2!$B:$B,0),1),""))=0,"","N"&amp;INDEX(Sheet2!$A:$BK,MATCH(TRIM($A3),Sheet2!$B:$B,0),1))</f>
        <v>N703HA</v>
      </c>
      <c r="C3" t="s">
        <v>28</v>
      </c>
      <c r="D3" t="s">
        <v>1031</v>
      </c>
      <c r="E3" t="s">
        <v>896</v>
      </c>
      <c r="F3" t="str">
        <f>IF(LEN(IFERROR(INDEX(Sheet2!$A:$BK,MATCH(TRIM(RIGHT($B3,LEN($B3)-1)),Sheet2!$A:$A,0),MATCH(F$1,Sheet2!$A$1:$BK$1,0)),""))=0,"",IFERROR(INDEX(Sheet2!$A:$BK,MATCH(TRIM(RIGHT($B3,LEN($B3)-1)),Sheet2!$A:$A,0),MATCH(F$1,Sheet2!$A$1:$BK$1,0)),""))</f>
        <v>WASHINGTON PENN PLASTIC CO INC</v>
      </c>
      <c r="G3" t="str">
        <f>IF(LEN(IFERROR(INDEX(Sheet2!$A:$BK,MATCH(TRIM(RIGHT($B3,LEN($B3)-1)),Sheet2!$A:$A,0),MATCH(G$1,Sheet2!$A$1:$BK$1,0)),""))=0,"",IFERROR(INDEX(Sheet2!$A:$BK,MATCH(TRIM(RIGHT($B3,LEN($B3)-1)),Sheet2!$A:$A,0),MATCH(G$1,Sheet2!$A$1:$BK$1,0)),""))</f>
        <v>450 RACETRACK RD</v>
      </c>
      <c r="H3" t="str">
        <f>IF(LEN(IFERROR(INDEX(Sheet2!$A:$BK,MATCH(TRIM(RIGHT($B3,LEN($B3)-1)),Sheet2!$A:$A,0),MATCH(H$1,Sheet2!$A$1:$BK$1,0)),""))=0,"",IFERROR(INDEX(Sheet2!$A:$BK,MATCH(TRIM(RIGHT($B3,LEN($B3)-1)),Sheet2!$A:$A,0),MATCH(H$1,Sheet2!$A$1:$BK$1,0)),""))</f>
        <v>WASHINGTON</v>
      </c>
      <c r="I3" t="str">
        <f>IF(LEN(IFERROR(INDEX(Sheet2!$A:$BK,MATCH(TRIM(RIGHT($B3,LEN($B3)-1)),Sheet2!$A:$A,0),MATCH(I$1,Sheet2!$A$1:$BK$1,0)),""))=0,"",IFERROR(INDEX(Sheet2!$A:$BK,MATCH(TRIM(RIGHT($B3,LEN($B3)-1)),Sheet2!$A:$A,0),MATCH(I$1,Sheet2!$A$1:$BK$1,0)),""))</f>
        <v>PA</v>
      </c>
      <c r="J3" t="str">
        <f>IF(LEN(IFERROR(INDEX(Sheet2!$A:$BK,MATCH(TRIM(RIGHT($B3,LEN($B3)-1)),Sheet2!$A:$A,0),MATCH(J$1,Sheet2!$A$1:$BK$1,0)),""))=0,"",IFERROR(INDEX(Sheet2!$A:$BK,MATCH(TRIM(RIGHT($B3,LEN($B3)-1)),Sheet2!$A:$A,0),MATCH(J$1,Sheet2!$A$1:$BK$1,0)),""))</f>
        <v>153018935</v>
      </c>
      <c r="K3" t="str">
        <f>IF(LEN(IFERROR(INDEX(Sheet2!$A:$BK,MATCH(TRIM(RIGHT($B3,LEN($B3)-1)),Sheet2!$A:$A,0),MATCH(K$1,Sheet2!$A$1:$BK$1,0)),""))=0,"",IFERROR(INDEX(Sheet2!$A:$BK,MATCH(TRIM(RIGHT($B3,LEN($B3)-1)),Sheet2!$A:$A,0),MATCH(K$1,Sheet2!$A$1:$BK$1,0)),""))</f>
        <v/>
      </c>
      <c r="L3" t="str">
        <f>IF(LEN(IFERROR(INDEX(Sheet2!$A:$BK,MATCH(TRIM(RIGHT($B3,LEN($B3)-1)),Sheet2!$A:$A,0),MATCH(L$1,Sheet2!$A$1:$BK$1,0)),""))=0,"",IFERROR(INDEX(Sheet2!$A:$BK,MATCH(TRIM(RIGHT($B3,LEN($B3)-1)),Sheet2!$A:$A,0),MATCH(L$1,Sheet2!$A$1:$BK$1,0)),""))</f>
        <v/>
      </c>
      <c r="M3" t="str">
        <f>IF(LEN(IFERROR(INDEX(Sheet2!$A:$BK,MATCH(TRIM(RIGHT($B3,LEN($B3)-1)),Sheet2!$A:$A,0),MATCH(M$1,Sheet2!$A$1:$BK$1,0)),""))=0,"",IFERROR(INDEX(Sheet2!$A:$BK,MATCH(TRIM(RIGHT($B3,LEN($B3)-1)),Sheet2!$A:$A,0),MATCH(M$1,Sheet2!$A$1:$BK$1,0)),""))</f>
        <v/>
      </c>
    </row>
    <row r="4" spans="1:15" x14ac:dyDescent="0.25">
      <c r="A4" t="s">
        <v>897</v>
      </c>
      <c r="B4" t="str">
        <f>IF(LEN(IFERROR(INDEX(Sheet2!$A:$BK,MATCH(TRIM($A4),Sheet2!$B:$B,0),1),""))=0,"","N"&amp;INDEX(Sheet2!$A:$BK,MATCH(TRIM($A4),Sheet2!$B:$B,0),1))</f>
        <v>N530LD</v>
      </c>
      <c r="C4" t="s">
        <v>38</v>
      </c>
      <c r="D4" t="s">
        <v>40</v>
      </c>
      <c r="E4" t="s">
        <v>41</v>
      </c>
      <c r="F4" t="str">
        <f>IF(LEN(IFERROR(INDEX(Sheet2!$A:$BK,MATCH(TRIM(RIGHT($B4,LEN($B4)-1)),Sheet2!$A:$A,0),MATCH(F$1,Sheet2!$A$1:$BK$1,0)),""))=0,"",IFERROR(INDEX(Sheet2!$A:$BK,MATCH(TRIM(RIGHT($B4,LEN($B4)-1)),Sheet2!$A:$A,0),MATCH(F$1,Sheet2!$A$1:$BK$1,0)),""))</f>
        <v>4 LOVE OF FLIGHT LLC</v>
      </c>
      <c r="G4" t="str">
        <f>IF(LEN(IFERROR(INDEX(Sheet2!$A:$BK,MATCH(TRIM(RIGHT($B4,LEN($B4)-1)),Sheet2!$A:$A,0),MATCH(G$1,Sheet2!$A$1:$BK$1,0)),""))=0,"",IFERROR(INDEX(Sheet2!$A:$BK,MATCH(TRIM(RIGHT($B4,LEN($B4)-1)),Sheet2!$A:$A,0),MATCH(G$1,Sheet2!$A$1:$BK$1,0)),""))</f>
        <v>16150 FITZHUGH RD</v>
      </c>
      <c r="H4" t="str">
        <f>IF(LEN(IFERROR(INDEX(Sheet2!$A:$BK,MATCH(TRIM(RIGHT($B4,LEN($B4)-1)),Sheet2!$A:$A,0),MATCH(H$1,Sheet2!$A$1:$BK$1,0)),""))=0,"",IFERROR(INDEX(Sheet2!$A:$BK,MATCH(TRIM(RIGHT($B4,LEN($B4)-1)),Sheet2!$A:$A,0),MATCH(H$1,Sheet2!$A$1:$BK$1,0)),""))</f>
        <v>DRIPPING SPRINGS</v>
      </c>
      <c r="I4" t="str">
        <f>IF(LEN(IFERROR(INDEX(Sheet2!$A:$BK,MATCH(TRIM(RIGHT($B4,LEN($B4)-1)),Sheet2!$A:$A,0),MATCH(I$1,Sheet2!$A$1:$BK$1,0)),""))=0,"",IFERROR(INDEX(Sheet2!$A:$BK,MATCH(TRIM(RIGHT($B4,LEN($B4)-1)),Sheet2!$A:$A,0),MATCH(I$1,Sheet2!$A$1:$BK$1,0)),""))</f>
        <v>TX</v>
      </c>
      <c r="J4" t="str">
        <f>IF(LEN(IFERROR(INDEX(Sheet2!$A:$BK,MATCH(TRIM(RIGHT($B4,LEN($B4)-1)),Sheet2!$A:$A,0),MATCH(J$1,Sheet2!$A$1:$BK$1,0)),""))=0,"",IFERROR(INDEX(Sheet2!$A:$BK,MATCH(TRIM(RIGHT($B4,LEN($B4)-1)),Sheet2!$A:$A,0),MATCH(J$1,Sheet2!$A$1:$BK$1,0)),""))</f>
        <v>786205190</v>
      </c>
      <c r="K4" t="str">
        <f>IF(LEN(IFERROR(INDEX(Sheet2!$A:$BK,MATCH(TRIM(RIGHT($B4,LEN($B4)-1)),Sheet2!$A:$A,0),MATCH(K$1,Sheet2!$A$1:$BK$1,0)),""))=0,"",IFERROR(INDEX(Sheet2!$A:$BK,MATCH(TRIM(RIGHT($B4,LEN($B4)-1)),Sheet2!$A:$A,0),MATCH(K$1,Sheet2!$A$1:$BK$1,0)),""))</f>
        <v/>
      </c>
      <c r="L4" t="str">
        <f>IF(LEN(IFERROR(INDEX(Sheet2!$A:$BK,MATCH(TRIM(RIGHT($B4,LEN($B4)-1)),Sheet2!$A:$A,0),MATCH(L$1,Sheet2!$A$1:$BK$1,0)),""))=0,"",IFERROR(INDEX(Sheet2!$A:$BK,MATCH(TRIM(RIGHT($B4,LEN($B4)-1)),Sheet2!$A:$A,0),MATCH(L$1,Sheet2!$A$1:$BK$1,0)),""))</f>
        <v/>
      </c>
      <c r="M4" t="str">
        <f>IF(LEN(IFERROR(INDEX(Sheet2!$A:$BK,MATCH(TRIM(RIGHT($B4,LEN($B4)-1)),Sheet2!$A:$A,0),MATCH(M$1,Sheet2!$A$1:$BK$1,0)),""))=0,"",IFERROR(INDEX(Sheet2!$A:$BK,MATCH(TRIM(RIGHT($B4,LEN($B4)-1)),Sheet2!$A:$A,0),MATCH(M$1,Sheet2!$A$1:$BK$1,0)),""))</f>
        <v>Jet Linx Aviation, LLC</v>
      </c>
    </row>
    <row r="5" spans="1:15" x14ac:dyDescent="0.25">
      <c r="A5" s="4" t="s">
        <v>2712</v>
      </c>
      <c r="B5" t="str">
        <f>IF(LEN(IFERROR(INDEX(Sheet2!$A:$BK,MATCH(TRIM($A5),Sheet2!$B:$B,0),1),""))=0,"","N"&amp;INDEX(Sheet2!$A:$BK,MATCH(TRIM($A5),Sheet2!$B:$B,0),1))</f>
        <v>N7476C</v>
      </c>
      <c r="C5" t="s">
        <v>50</v>
      </c>
      <c r="D5" t="s">
        <v>1031</v>
      </c>
      <c r="E5" t="s">
        <v>52</v>
      </c>
      <c r="F5" t="str">
        <f>IF(LEN(IFERROR(INDEX(Sheet2!$A:$BK,MATCH(TRIM(RIGHT($B5,LEN($B5)-1)),Sheet2!$A:$A,0),MATCH(F$1,Sheet2!$A$1:$BK$1,0)),""))=0,"",IFERROR(INDEX(Sheet2!$A:$BK,MATCH(TRIM(RIGHT($B5,LEN($B5)-1)),Sheet2!$A:$A,0),MATCH(F$1,Sheet2!$A$1:$BK$1,0)),""))</f>
        <v>SALE REPORTED</v>
      </c>
      <c r="G5" t="str">
        <f>IF(LEN(IFERROR(INDEX(Sheet2!$A:$BK,MATCH(TRIM(RIGHT($B5,LEN($B5)-1)),Sheet2!$A:$A,0),MATCH(G$1,Sheet2!$A$1:$BK$1,0)),""))=0,"",IFERROR(INDEX(Sheet2!$A:$BK,MATCH(TRIM(RIGHT($B5,LEN($B5)-1)),Sheet2!$A:$A,0),MATCH(G$1,Sheet2!$A$1:$BK$1,0)),""))</f>
        <v>2155 VERMONT RD</v>
      </c>
      <c r="H5" t="str">
        <f>IF(LEN(IFERROR(INDEX(Sheet2!$A:$BK,MATCH(TRIM(RIGHT($B5,LEN($B5)-1)),Sheet2!$A:$A,0),MATCH(H$1,Sheet2!$A$1:$BK$1,0)),""))=0,"",IFERROR(INDEX(Sheet2!$A:$BK,MATCH(TRIM(RIGHT($B5,LEN($B5)-1)),Sheet2!$A:$A,0),MATCH(H$1,Sheet2!$A$1:$BK$1,0)),""))</f>
        <v>RANTOUL</v>
      </c>
      <c r="I5" t="str">
        <f>IF(LEN(IFERROR(INDEX(Sheet2!$A:$BK,MATCH(TRIM(RIGHT($B5,LEN($B5)-1)),Sheet2!$A:$A,0),MATCH(I$1,Sheet2!$A$1:$BK$1,0)),""))=0,"",IFERROR(INDEX(Sheet2!$A:$BK,MATCH(TRIM(RIGHT($B5,LEN($B5)-1)),Sheet2!$A:$A,0),MATCH(I$1,Sheet2!$A$1:$BK$1,0)),""))</f>
        <v>KS</v>
      </c>
      <c r="J5" t="str">
        <f>IF(LEN(IFERROR(INDEX(Sheet2!$A:$BK,MATCH(TRIM(RIGHT($B5,LEN($B5)-1)),Sheet2!$A:$A,0),MATCH(J$1,Sheet2!$A$1:$BK$1,0)),""))=0,"",IFERROR(INDEX(Sheet2!$A:$BK,MATCH(TRIM(RIGHT($B5,LEN($B5)-1)),Sheet2!$A:$A,0),MATCH(J$1,Sheet2!$A$1:$BK$1,0)),""))</f>
        <v>660799014</v>
      </c>
      <c r="K5" t="str">
        <f>IF(LEN(IFERROR(INDEX(Sheet2!$A:$BK,MATCH(TRIM(RIGHT($B5,LEN($B5)-1)),Sheet2!$A:$A,0),MATCH(K$1,Sheet2!$A$1:$BK$1,0)),""))=0,"",IFERROR(INDEX(Sheet2!$A:$BK,MATCH(TRIM(RIGHT($B5,LEN($B5)-1)),Sheet2!$A:$A,0),MATCH(K$1,Sheet2!$A$1:$BK$1,0)),""))</f>
        <v/>
      </c>
      <c r="L5" t="str">
        <f>IF(LEN(IFERROR(INDEX(Sheet2!$A:$BK,MATCH(TRIM(RIGHT($B5,LEN($B5)-1)),Sheet2!$A:$A,0),MATCH(L$1,Sheet2!$A$1:$BK$1,0)),""))=0,"",IFERROR(INDEX(Sheet2!$A:$BK,MATCH(TRIM(RIGHT($B5,LEN($B5)-1)),Sheet2!$A:$A,0),MATCH(L$1,Sheet2!$A$1:$BK$1,0)),""))</f>
        <v/>
      </c>
      <c r="M5" t="str">
        <f>IF(LEN(IFERROR(INDEX(Sheet2!$A:$BK,MATCH(TRIM(RIGHT($B5,LEN($B5)-1)),Sheet2!$A:$A,0),MATCH(M$1,Sheet2!$A$1:$BK$1,0)),""))=0,"",IFERROR(INDEX(Sheet2!$A:$BK,MATCH(TRIM(RIGHT($B5,LEN($B5)-1)),Sheet2!$A:$A,0),MATCH(M$1,Sheet2!$A$1:$BK$1,0)),""))</f>
        <v/>
      </c>
    </row>
    <row r="6" spans="1:15" x14ac:dyDescent="0.25">
      <c r="A6" t="s">
        <v>898</v>
      </c>
      <c r="B6" t="str">
        <f>IF(LEN(IFERROR(INDEX(Sheet2!$A:$BK,MATCH(TRIM($A6),Sheet2!$B:$B,0),1),""))=0,"","N"&amp;INDEX(Sheet2!$A:$BK,MATCH(TRIM($A6),Sheet2!$B:$B,0),1))</f>
        <v>N29JW</v>
      </c>
      <c r="C6" t="s">
        <v>57</v>
      </c>
      <c r="D6" t="s">
        <v>1031</v>
      </c>
      <c r="E6" t="s">
        <v>58</v>
      </c>
      <c r="F6" t="str">
        <f>IF(LEN(IFERROR(INDEX(Sheet2!$A:$BK,MATCH(TRIM(RIGHT($B6,LEN($B6)-1)),Sheet2!$A:$A,0),MATCH(F$1,Sheet2!$A$1:$BK$1,0)),""))=0,"",IFERROR(INDEX(Sheet2!$A:$BK,MATCH(TRIM(RIGHT($B6,LEN($B6)-1)),Sheet2!$A:$A,0),MATCH(F$1,Sheet2!$A$1:$BK$1,0)),""))</f>
        <v>SCHUSSBOOMER SYSTEMS INC</v>
      </c>
      <c r="G6" t="str">
        <f>IF(LEN(IFERROR(INDEX(Sheet2!$A:$BK,MATCH(TRIM(RIGHT($B6,LEN($B6)-1)),Sheet2!$A:$A,0),MATCH(G$1,Sheet2!$A$1:$BK$1,0)),""))=0,"",IFERROR(INDEX(Sheet2!$A:$BK,MATCH(TRIM(RIGHT($B6,LEN($B6)-1)),Sheet2!$A:$A,0),MATCH(G$1,Sheet2!$A$1:$BK$1,0)),""))</f>
        <v>301 COMMERCIAL AVE</v>
      </c>
      <c r="H6" t="str">
        <f>IF(LEN(IFERROR(INDEX(Sheet2!$A:$BK,MATCH(TRIM(RIGHT($B6,LEN($B6)-1)),Sheet2!$A:$A,0),MATCH(H$1,Sheet2!$A$1:$BK$1,0)),""))=0,"",IFERROR(INDEX(Sheet2!$A:$BK,MATCH(TRIM(RIGHT($B6,LEN($B6)-1)),Sheet2!$A:$A,0),MATCH(H$1,Sheet2!$A$1:$BK$1,0)),""))</f>
        <v>ANACORTES</v>
      </c>
      <c r="I6" t="str">
        <f>IF(LEN(IFERROR(INDEX(Sheet2!$A:$BK,MATCH(TRIM(RIGHT($B6,LEN($B6)-1)),Sheet2!$A:$A,0),MATCH(I$1,Sheet2!$A$1:$BK$1,0)),""))=0,"",IFERROR(INDEX(Sheet2!$A:$BK,MATCH(TRIM(RIGHT($B6,LEN($B6)-1)),Sheet2!$A:$A,0),MATCH(I$1,Sheet2!$A$1:$BK$1,0)),""))</f>
        <v>WA</v>
      </c>
      <c r="J6" t="str">
        <f>IF(LEN(IFERROR(INDEX(Sheet2!$A:$BK,MATCH(TRIM(RIGHT($B6,LEN($B6)-1)),Sheet2!$A:$A,0),MATCH(J$1,Sheet2!$A$1:$BK$1,0)),""))=0,"",IFERROR(INDEX(Sheet2!$A:$BK,MATCH(TRIM(RIGHT($B6,LEN($B6)-1)),Sheet2!$A:$A,0),MATCH(J$1,Sheet2!$A$1:$BK$1,0)),""))</f>
        <v>982211516</v>
      </c>
      <c r="K6" t="str">
        <f>IF(LEN(IFERROR(INDEX(Sheet2!$A:$BK,MATCH(TRIM(RIGHT($B6,LEN($B6)-1)),Sheet2!$A:$A,0),MATCH(K$1,Sheet2!$A$1:$BK$1,0)),""))=0,"",IFERROR(INDEX(Sheet2!$A:$BK,MATCH(TRIM(RIGHT($B6,LEN($B6)-1)),Sheet2!$A:$A,0),MATCH(K$1,Sheet2!$A$1:$BK$1,0)),""))</f>
        <v/>
      </c>
      <c r="L6" t="str">
        <f>IF(LEN(IFERROR(INDEX(Sheet2!$A:$BK,MATCH(TRIM(RIGHT($B6,LEN($B6)-1)),Sheet2!$A:$A,0),MATCH(L$1,Sheet2!$A$1:$BK$1,0)),""))=0,"",IFERROR(INDEX(Sheet2!$A:$BK,MATCH(TRIM(RIGHT($B6,LEN($B6)-1)),Sheet2!$A:$A,0),MATCH(L$1,Sheet2!$A$1:$BK$1,0)),""))</f>
        <v/>
      </c>
      <c r="M6" t="str">
        <f>IF(LEN(IFERROR(INDEX(Sheet2!$A:$BK,MATCH(TRIM(RIGHT($B6,LEN($B6)-1)),Sheet2!$A:$A,0),MATCH(M$1,Sheet2!$A$1:$BK$1,0)),""))=0,"",IFERROR(INDEX(Sheet2!$A:$BK,MATCH(TRIM(RIGHT($B6,LEN($B6)-1)),Sheet2!$A:$A,0),MATCH(M$1,Sheet2!$A$1:$BK$1,0)),""))</f>
        <v/>
      </c>
    </row>
    <row r="7" spans="1:15" x14ac:dyDescent="0.25">
      <c r="A7" t="s">
        <v>899</v>
      </c>
      <c r="B7" t="str">
        <f>IF(LEN(IFERROR(INDEX(Sheet2!$A:$BK,MATCH(TRIM($A7),Sheet2!$B:$B,0),1),""))=0,"","N"&amp;INDEX(Sheet2!$A:$BK,MATCH(TRIM($A7),Sheet2!$B:$B,0),1))</f>
        <v>N150CH</v>
      </c>
      <c r="C7" t="s">
        <v>69</v>
      </c>
      <c r="D7" t="s">
        <v>1031</v>
      </c>
      <c r="E7" t="s">
        <v>70</v>
      </c>
      <c r="F7" t="str">
        <f>IF(LEN(IFERROR(INDEX(Sheet2!$A:$BK,MATCH(TRIM(RIGHT($B7,LEN($B7)-1)),Sheet2!$A:$A,0),MATCH(F$1,Sheet2!$A$1:$BK$1,0)),""))=0,"",IFERROR(INDEX(Sheet2!$A:$BK,MATCH(TRIM(RIGHT($B7,LEN($B7)-1)),Sheet2!$A:$A,0),MATCH(F$1,Sheet2!$A$1:$BK$1,0)),""))</f>
        <v>TVPX AIRCRAFT SOLUTIONS INC TRUSTEE</v>
      </c>
      <c r="G7" t="str">
        <f>IF(LEN(IFERROR(INDEX(Sheet2!$A:$BK,MATCH(TRIM(RIGHT($B7,LEN($B7)-1)),Sheet2!$A:$A,0),MATCH(G$1,Sheet2!$A$1:$BK$1,0)),""))=0,"",IFERROR(INDEX(Sheet2!$A:$BK,MATCH(TRIM(RIGHT($B7,LEN($B7)-1)),Sheet2!$A:$A,0),MATCH(G$1,Sheet2!$A$1:$BK$1,0)),""))</f>
        <v>39 E EAGLE RIDGE DR STE 201</v>
      </c>
      <c r="H7" t="str">
        <f>IF(LEN(IFERROR(INDEX(Sheet2!$A:$BK,MATCH(TRIM(RIGHT($B7,LEN($B7)-1)),Sheet2!$A:$A,0),MATCH(H$1,Sheet2!$A$1:$BK$1,0)),""))=0,"",IFERROR(INDEX(Sheet2!$A:$BK,MATCH(TRIM(RIGHT($B7,LEN($B7)-1)),Sheet2!$A:$A,0),MATCH(H$1,Sheet2!$A$1:$BK$1,0)),""))</f>
        <v>NORTH SALT LAKE</v>
      </c>
      <c r="I7" t="str">
        <f>IF(LEN(IFERROR(INDEX(Sheet2!$A:$BK,MATCH(TRIM(RIGHT($B7,LEN($B7)-1)),Sheet2!$A:$A,0),MATCH(I$1,Sheet2!$A$1:$BK$1,0)),""))=0,"",IFERROR(INDEX(Sheet2!$A:$BK,MATCH(TRIM(RIGHT($B7,LEN($B7)-1)),Sheet2!$A:$A,0),MATCH(I$1,Sheet2!$A$1:$BK$1,0)),""))</f>
        <v>UT</v>
      </c>
      <c r="J7" t="str">
        <f>IF(LEN(IFERROR(INDEX(Sheet2!$A:$BK,MATCH(TRIM(RIGHT($B7,LEN($B7)-1)),Sheet2!$A:$A,0),MATCH(J$1,Sheet2!$A$1:$BK$1,0)),""))=0,"",IFERROR(INDEX(Sheet2!$A:$BK,MATCH(TRIM(RIGHT($B7,LEN($B7)-1)),Sheet2!$A:$A,0),MATCH(J$1,Sheet2!$A$1:$BK$1,0)),""))</f>
        <v>840542533</v>
      </c>
      <c r="K7" t="str">
        <f>IF(LEN(IFERROR(INDEX(Sheet2!$A:$BK,MATCH(TRIM(RIGHT($B7,LEN($B7)-1)),Sheet2!$A:$A,0),MATCH(K$1,Sheet2!$A$1:$BK$1,0)),""))=0,"",IFERROR(INDEX(Sheet2!$A:$BK,MATCH(TRIM(RIGHT($B7,LEN($B7)-1)),Sheet2!$A:$A,0),MATCH(K$1,Sheet2!$A$1:$BK$1,0)),""))</f>
        <v/>
      </c>
      <c r="L7" t="str">
        <f>IF(LEN(IFERROR(INDEX(Sheet2!$A:$BK,MATCH(TRIM(RIGHT($B7,LEN($B7)-1)),Sheet2!$A:$A,0),MATCH(L$1,Sheet2!$A$1:$BK$1,0)),""))=0,"",IFERROR(INDEX(Sheet2!$A:$BK,MATCH(TRIM(RIGHT($B7,LEN($B7)-1)),Sheet2!$A:$A,0),MATCH(L$1,Sheet2!$A$1:$BK$1,0)),""))</f>
        <v/>
      </c>
      <c r="M7" t="str">
        <f>IF(LEN(IFERROR(INDEX(Sheet2!$A:$BK,MATCH(TRIM(RIGHT($B7,LEN($B7)-1)),Sheet2!$A:$A,0),MATCH(M$1,Sheet2!$A$1:$BK$1,0)),""))=0,"",IFERROR(INDEX(Sheet2!$A:$BK,MATCH(TRIM(RIGHT($B7,LEN($B7)-1)),Sheet2!$A:$A,0),MATCH(M$1,Sheet2!$A$1:$BK$1,0)),""))</f>
        <v/>
      </c>
    </row>
    <row r="8" spans="1:15" x14ac:dyDescent="0.25">
      <c r="A8" t="s">
        <v>900</v>
      </c>
      <c r="B8" t="str">
        <f>IF(LEN(IFERROR(INDEX(Sheet2!$A:$BK,MATCH(TRIM($A8),Sheet2!$B:$B,0),1),""))=0,"","N"&amp;INDEX(Sheet2!$A:$BK,MATCH(TRIM($A8),Sheet2!$B:$B,0),1))</f>
        <v>N531GP</v>
      </c>
      <c r="C8" t="s">
        <v>79</v>
      </c>
      <c r="D8" t="s">
        <v>1031</v>
      </c>
      <c r="E8" t="s">
        <v>81</v>
      </c>
      <c r="F8" t="str">
        <f>IF(LEN(IFERROR(INDEX(Sheet2!$A:$BK,MATCH(TRIM(RIGHT($B8,LEN($B8)-1)),Sheet2!$A:$A,0),MATCH(F$1,Sheet2!$A$1:$BK$1,0)),""))=0,"",IFERROR(INDEX(Sheet2!$A:$BK,MATCH(TRIM(RIGHT($B8,LEN($B8)-1)),Sheet2!$A:$A,0),MATCH(F$1,Sheet2!$A$1:$BK$1,0)),""))</f>
        <v>BLUE FLAG TWO LTD</v>
      </c>
      <c r="G8" t="str">
        <f>IF(LEN(IFERROR(INDEX(Sheet2!$A:$BK,MATCH(TRIM(RIGHT($B8,LEN($B8)-1)),Sheet2!$A:$A,0),MATCH(G$1,Sheet2!$A$1:$BK$1,0)),""))=0,"",IFERROR(INDEX(Sheet2!$A:$BK,MATCH(TRIM(RIGHT($B8,LEN($B8)-1)),Sheet2!$A:$A,0),MATCH(G$1,Sheet2!$A$1:$BK$1,0)),""))</f>
        <v>PO BOX 3806</v>
      </c>
      <c r="H8" t="str">
        <f>IF(LEN(IFERROR(INDEX(Sheet2!$A:$BK,MATCH(TRIM(RIGHT($B8,LEN($B8)-1)),Sheet2!$A:$A,0),MATCH(H$1,Sheet2!$A$1:$BK$1,0)),""))=0,"",IFERROR(INDEX(Sheet2!$A:$BK,MATCH(TRIM(RIGHT($B8,LEN($B8)-1)),Sheet2!$A:$A,0),MATCH(H$1,Sheet2!$A$1:$BK$1,0)),""))</f>
        <v>DAYTON</v>
      </c>
      <c r="I8" t="str">
        <f>IF(LEN(IFERROR(INDEX(Sheet2!$A:$BK,MATCH(TRIM(RIGHT($B8,LEN($B8)-1)),Sheet2!$A:$A,0),MATCH(I$1,Sheet2!$A$1:$BK$1,0)),""))=0,"",IFERROR(INDEX(Sheet2!$A:$BK,MATCH(TRIM(RIGHT($B8,LEN($B8)-1)),Sheet2!$A:$A,0),MATCH(I$1,Sheet2!$A$1:$BK$1,0)),""))</f>
        <v>OH</v>
      </c>
      <c r="J8" t="str">
        <f>IF(LEN(IFERROR(INDEX(Sheet2!$A:$BK,MATCH(TRIM(RIGHT($B8,LEN($B8)-1)),Sheet2!$A:$A,0),MATCH(J$1,Sheet2!$A$1:$BK$1,0)),""))=0,"",IFERROR(INDEX(Sheet2!$A:$BK,MATCH(TRIM(RIGHT($B8,LEN($B8)-1)),Sheet2!$A:$A,0),MATCH(J$1,Sheet2!$A$1:$BK$1,0)),""))</f>
        <v>454013806</v>
      </c>
      <c r="K8" t="str">
        <f>IF(LEN(IFERROR(INDEX(Sheet2!$A:$BK,MATCH(TRIM(RIGHT($B8,LEN($B8)-1)),Sheet2!$A:$A,0),MATCH(K$1,Sheet2!$A$1:$BK$1,0)),""))=0,"",IFERROR(INDEX(Sheet2!$A:$BK,MATCH(TRIM(RIGHT($B8,LEN($B8)-1)),Sheet2!$A:$A,0),MATCH(K$1,Sheet2!$A$1:$BK$1,0)),""))</f>
        <v/>
      </c>
      <c r="L8" t="str">
        <f>IF(LEN(IFERROR(INDEX(Sheet2!$A:$BK,MATCH(TRIM(RIGHT($B8,LEN($B8)-1)),Sheet2!$A:$A,0),MATCH(L$1,Sheet2!$A$1:$BK$1,0)),""))=0,"",IFERROR(INDEX(Sheet2!$A:$BK,MATCH(TRIM(RIGHT($B8,LEN($B8)-1)),Sheet2!$A:$A,0),MATCH(L$1,Sheet2!$A$1:$BK$1,0)),""))</f>
        <v/>
      </c>
      <c r="M8" t="str">
        <f>IF(LEN(IFERROR(INDEX(Sheet2!$A:$BK,MATCH(TRIM(RIGHT($B8,LEN($B8)-1)),Sheet2!$A:$A,0),MATCH(M$1,Sheet2!$A$1:$BK$1,0)),""))=0,"",IFERROR(INDEX(Sheet2!$A:$BK,MATCH(TRIM(RIGHT($B8,LEN($B8)-1)),Sheet2!$A:$A,0),MATCH(M$1,Sheet2!$A$1:$BK$1,0)),""))</f>
        <v/>
      </c>
    </row>
    <row r="9" spans="1:15" x14ac:dyDescent="0.25">
      <c r="A9" t="s">
        <v>901</v>
      </c>
      <c r="B9" t="str">
        <f>IF(LEN(IFERROR(INDEX(Sheet2!$A:$BK,MATCH(TRIM($A9),Sheet2!$B:$B,0),1),""))=0,"","N"&amp;INDEX(Sheet2!$A:$BK,MATCH(TRIM($A9),Sheet2!$B:$B,0),1))</f>
        <v>N150CT</v>
      </c>
      <c r="C9" t="s">
        <v>85</v>
      </c>
      <c r="D9" t="s">
        <v>1031</v>
      </c>
      <c r="E9" t="s">
        <v>86</v>
      </c>
      <c r="F9" t="str">
        <f>IF(LEN(IFERROR(INDEX(Sheet2!$A:$BK,MATCH(TRIM(RIGHT($B9,LEN($B9)-1)),Sheet2!$A:$A,0),MATCH(F$1,Sheet2!$A$1:$BK$1,0)),""))=0,"",IFERROR(INDEX(Sheet2!$A:$BK,MATCH(TRIM(RIGHT($B9,LEN($B9)-1)),Sheet2!$A:$A,0),MATCH(F$1,Sheet2!$A$1:$BK$1,0)),""))</f>
        <v>BANK OF UTAH TRUSTEE</v>
      </c>
      <c r="G9" t="str">
        <f>IF(LEN(IFERROR(INDEX(Sheet2!$A:$BK,MATCH(TRIM(RIGHT($B9,LEN($B9)-1)),Sheet2!$A:$A,0),MATCH(G$1,Sheet2!$A$1:$BK$1,0)),""))=0,"",IFERROR(INDEX(Sheet2!$A:$BK,MATCH(TRIM(RIGHT($B9,LEN($B9)-1)),Sheet2!$A:$A,0),MATCH(G$1,Sheet2!$A$1:$BK$1,0)),""))</f>
        <v>50 S 200 E STE 110</v>
      </c>
      <c r="H9" t="str">
        <f>IF(LEN(IFERROR(INDEX(Sheet2!$A:$BK,MATCH(TRIM(RIGHT($B9,LEN($B9)-1)),Sheet2!$A:$A,0),MATCH(H$1,Sheet2!$A$1:$BK$1,0)),""))=0,"",IFERROR(INDEX(Sheet2!$A:$BK,MATCH(TRIM(RIGHT($B9,LEN($B9)-1)),Sheet2!$A:$A,0),MATCH(H$1,Sheet2!$A$1:$BK$1,0)),""))</f>
        <v>SALT LAKE CITY</v>
      </c>
      <c r="I9" t="str">
        <f>IF(LEN(IFERROR(INDEX(Sheet2!$A:$BK,MATCH(TRIM(RIGHT($B9,LEN($B9)-1)),Sheet2!$A:$A,0),MATCH(I$1,Sheet2!$A$1:$BK$1,0)),""))=0,"",IFERROR(INDEX(Sheet2!$A:$BK,MATCH(TRIM(RIGHT($B9,LEN($B9)-1)),Sheet2!$A:$A,0),MATCH(I$1,Sheet2!$A$1:$BK$1,0)),""))</f>
        <v>UT</v>
      </c>
      <c r="J9" t="str">
        <f>IF(LEN(IFERROR(INDEX(Sheet2!$A:$BK,MATCH(TRIM(RIGHT($B9,LEN($B9)-1)),Sheet2!$A:$A,0),MATCH(J$1,Sheet2!$A$1:$BK$1,0)),""))=0,"",IFERROR(INDEX(Sheet2!$A:$BK,MATCH(TRIM(RIGHT($B9,LEN($B9)-1)),Sheet2!$A:$A,0),MATCH(J$1,Sheet2!$A$1:$BK$1,0)),""))</f>
        <v>841111617</v>
      </c>
      <c r="K9" t="str">
        <f>IF(LEN(IFERROR(INDEX(Sheet2!$A:$BK,MATCH(TRIM(RIGHT($B9,LEN($B9)-1)),Sheet2!$A:$A,0),MATCH(K$1,Sheet2!$A$1:$BK$1,0)),""))=0,"",IFERROR(INDEX(Sheet2!$A:$BK,MATCH(TRIM(RIGHT($B9,LEN($B9)-1)),Sheet2!$A:$A,0),MATCH(K$1,Sheet2!$A$1:$BK$1,0)),""))</f>
        <v/>
      </c>
      <c r="L9" t="str">
        <f>IF(LEN(IFERROR(INDEX(Sheet2!$A:$BK,MATCH(TRIM(RIGHT($B9,LEN($B9)-1)),Sheet2!$A:$A,0),MATCH(L$1,Sheet2!$A$1:$BK$1,0)),""))=0,"",IFERROR(INDEX(Sheet2!$A:$BK,MATCH(TRIM(RIGHT($B9,LEN($B9)-1)),Sheet2!$A:$A,0),MATCH(L$1,Sheet2!$A$1:$BK$1,0)),""))</f>
        <v/>
      </c>
      <c r="M9" t="str">
        <f>IF(LEN(IFERROR(INDEX(Sheet2!$A:$BK,MATCH(TRIM(RIGHT($B9,LEN($B9)-1)),Sheet2!$A:$A,0),MATCH(M$1,Sheet2!$A$1:$BK$1,0)),""))=0,"",IFERROR(INDEX(Sheet2!$A:$BK,MATCH(TRIM(RIGHT($B9,LEN($B9)-1)),Sheet2!$A:$A,0),MATCH(M$1,Sheet2!$A$1:$BK$1,0)),""))</f>
        <v/>
      </c>
    </row>
    <row r="10" spans="1:15" x14ac:dyDescent="0.25">
      <c r="A10" t="s">
        <v>902</v>
      </c>
      <c r="B10" t="str">
        <f>IF(LEN(IFERROR(INDEX(Sheet2!$A:$BK,MATCH(TRIM($A10),Sheet2!$B:$B,0),1),""))=0,"","N"&amp;INDEX(Sheet2!$A:$BK,MATCH(TRIM($A10),Sheet2!$B:$B,0),1))</f>
        <v>N209AW</v>
      </c>
      <c r="C10" t="s">
        <v>91</v>
      </c>
      <c r="D10" t="s">
        <v>1031</v>
      </c>
      <c r="E10" t="s">
        <v>92</v>
      </c>
      <c r="F10" t="str">
        <f>IF(LEN(IFERROR(INDEX(Sheet2!$A:$BK,MATCH(TRIM(RIGHT($B10,LEN($B10)-1)),Sheet2!$A:$A,0),MATCH(F$1,Sheet2!$A$1:$BK$1,0)),""))=0,"",IFERROR(INDEX(Sheet2!$A:$BK,MATCH(TRIM(RIGHT($B10,LEN($B10)-1)),Sheet2!$A:$A,0),MATCH(F$1,Sheet2!$A$1:$BK$1,0)),""))</f>
        <v>BLUE STAR MANAGEMENT LLC</v>
      </c>
      <c r="G10" t="str">
        <f>IF(LEN(IFERROR(INDEX(Sheet2!$A:$BK,MATCH(TRIM(RIGHT($B10,LEN($B10)-1)),Sheet2!$A:$A,0),MATCH(G$1,Sheet2!$A$1:$BK$1,0)),""))=0,"",IFERROR(INDEX(Sheet2!$A:$BK,MATCH(TRIM(RIGHT($B10,LEN($B10)-1)),Sheet2!$A:$A,0),MATCH(G$1,Sheet2!$A$1:$BK$1,0)),""))</f>
        <v>PO BOX 686</v>
      </c>
      <c r="H10" t="str">
        <f>IF(LEN(IFERROR(INDEX(Sheet2!$A:$BK,MATCH(TRIM(RIGHT($B10,LEN($B10)-1)),Sheet2!$A:$A,0),MATCH(H$1,Sheet2!$A$1:$BK$1,0)),""))=0,"",IFERROR(INDEX(Sheet2!$A:$BK,MATCH(TRIM(RIGHT($B10,LEN($B10)-1)),Sheet2!$A:$A,0),MATCH(H$1,Sheet2!$A$1:$BK$1,0)),""))</f>
        <v>CRAIG</v>
      </c>
      <c r="I10" t="str">
        <f>IF(LEN(IFERROR(INDEX(Sheet2!$A:$BK,MATCH(TRIM(RIGHT($B10,LEN($B10)-1)),Sheet2!$A:$A,0),MATCH(I$1,Sheet2!$A$1:$BK$1,0)),""))=0,"",IFERROR(INDEX(Sheet2!$A:$BK,MATCH(TRIM(RIGHT($B10,LEN($B10)-1)),Sheet2!$A:$A,0),MATCH(I$1,Sheet2!$A$1:$BK$1,0)),""))</f>
        <v>AK</v>
      </c>
      <c r="J10" t="str">
        <f>IF(LEN(IFERROR(INDEX(Sheet2!$A:$BK,MATCH(TRIM(RIGHT($B10,LEN($B10)-1)),Sheet2!$A:$A,0),MATCH(J$1,Sheet2!$A$1:$BK$1,0)),""))=0,"",IFERROR(INDEX(Sheet2!$A:$BK,MATCH(TRIM(RIGHT($B10,LEN($B10)-1)),Sheet2!$A:$A,0),MATCH(J$1,Sheet2!$A$1:$BK$1,0)),""))</f>
        <v>999210686</v>
      </c>
      <c r="K10" t="str">
        <f>IF(LEN(IFERROR(INDEX(Sheet2!$A:$BK,MATCH(TRIM(RIGHT($B10,LEN($B10)-1)),Sheet2!$A:$A,0),MATCH(K$1,Sheet2!$A$1:$BK$1,0)),""))=0,"",IFERROR(INDEX(Sheet2!$A:$BK,MATCH(TRIM(RIGHT($B10,LEN($B10)-1)),Sheet2!$A:$A,0),MATCH(K$1,Sheet2!$A$1:$BK$1,0)),""))</f>
        <v/>
      </c>
      <c r="L10" t="str">
        <f>IF(LEN(IFERROR(INDEX(Sheet2!$A:$BK,MATCH(TRIM(RIGHT($B10,LEN($B10)-1)),Sheet2!$A:$A,0),MATCH(L$1,Sheet2!$A$1:$BK$1,0)),""))=0,"",IFERROR(INDEX(Sheet2!$A:$BK,MATCH(TRIM(RIGHT($B10,LEN($B10)-1)),Sheet2!$A:$A,0),MATCH(L$1,Sheet2!$A$1:$BK$1,0)),""))</f>
        <v/>
      </c>
      <c r="M10" t="str">
        <f>IF(LEN(IFERROR(INDEX(Sheet2!$A:$BK,MATCH(TRIM(RIGHT($B10,LEN($B10)-1)),Sheet2!$A:$A,0),MATCH(M$1,Sheet2!$A$1:$BK$1,0)),""))=0,"",IFERROR(INDEX(Sheet2!$A:$BK,MATCH(TRIM(RIGHT($B10,LEN($B10)-1)),Sheet2!$A:$A,0),MATCH(M$1,Sheet2!$A$1:$BK$1,0)),""))</f>
        <v/>
      </c>
    </row>
    <row r="11" spans="1:15" x14ac:dyDescent="0.25">
      <c r="A11" t="s">
        <v>903</v>
      </c>
      <c r="B11" t="str">
        <f>IF(LEN(IFERROR(INDEX(Sheet2!$A:$BK,MATCH(TRIM($A11),Sheet2!$B:$B,0),1),""))=0,"","N"&amp;INDEX(Sheet2!$A:$BK,MATCH(TRIM($A11),Sheet2!$B:$B,0),1))</f>
        <v>N428JD</v>
      </c>
      <c r="C11" t="s">
        <v>102</v>
      </c>
      <c r="D11" t="s">
        <v>1031</v>
      </c>
      <c r="E11" t="s">
        <v>103</v>
      </c>
      <c r="F11" t="str">
        <f>IF(LEN(IFERROR(INDEX(Sheet2!$A:$BK,MATCH(TRIM(RIGHT($B11,LEN($B11)-1)),Sheet2!$A:$A,0),MATCH(F$1,Sheet2!$A$1:$BK$1,0)),""))=0,"",IFERROR(INDEX(Sheet2!$A:$BK,MATCH(TRIM(RIGHT($B11,LEN($B11)-1)),Sheet2!$A:$A,0),MATCH(F$1,Sheet2!$A$1:$BK$1,0)),""))</f>
        <v>DEWBERRY AIR LLC</v>
      </c>
      <c r="G11" t="str">
        <f>IF(LEN(IFERROR(INDEX(Sheet2!$A:$BK,MATCH(TRIM(RIGHT($B11,LEN($B11)-1)),Sheet2!$A:$A,0),MATCH(G$1,Sheet2!$A$1:$BK$1,0)),""))=0,"",IFERROR(INDEX(Sheet2!$A:$BK,MATCH(TRIM(RIGHT($B11,LEN($B11)-1)),Sheet2!$A:$A,0),MATCH(G$1,Sheet2!$A$1:$BK$1,0)),""))</f>
        <v>1545 PEACHTREE ST NW STE 250</v>
      </c>
      <c r="H11" t="str">
        <f>IF(LEN(IFERROR(INDEX(Sheet2!$A:$BK,MATCH(TRIM(RIGHT($B11,LEN($B11)-1)),Sheet2!$A:$A,0),MATCH(H$1,Sheet2!$A$1:$BK$1,0)),""))=0,"",IFERROR(INDEX(Sheet2!$A:$BK,MATCH(TRIM(RIGHT($B11,LEN($B11)-1)),Sheet2!$A:$A,0),MATCH(H$1,Sheet2!$A$1:$BK$1,0)),""))</f>
        <v>ATLANTA</v>
      </c>
      <c r="I11" t="str">
        <f>IF(LEN(IFERROR(INDEX(Sheet2!$A:$BK,MATCH(TRIM(RIGHT($B11,LEN($B11)-1)),Sheet2!$A:$A,0),MATCH(I$1,Sheet2!$A$1:$BK$1,0)),""))=0,"",IFERROR(INDEX(Sheet2!$A:$BK,MATCH(TRIM(RIGHT($B11,LEN($B11)-1)),Sheet2!$A:$A,0),MATCH(I$1,Sheet2!$A$1:$BK$1,0)),""))</f>
        <v>GA</v>
      </c>
      <c r="J11" t="str">
        <f>IF(LEN(IFERROR(INDEX(Sheet2!$A:$BK,MATCH(TRIM(RIGHT($B11,LEN($B11)-1)),Sheet2!$A:$A,0),MATCH(J$1,Sheet2!$A$1:$BK$1,0)),""))=0,"",IFERROR(INDEX(Sheet2!$A:$BK,MATCH(TRIM(RIGHT($B11,LEN($B11)-1)),Sheet2!$A:$A,0),MATCH(J$1,Sheet2!$A$1:$BK$1,0)),""))</f>
        <v>30309</v>
      </c>
      <c r="K11" t="str">
        <f>IF(LEN(IFERROR(INDEX(Sheet2!$A:$BK,MATCH(TRIM(RIGHT($B11,LEN($B11)-1)),Sheet2!$A:$A,0),MATCH(K$1,Sheet2!$A$1:$BK$1,0)),""))=0,"",IFERROR(INDEX(Sheet2!$A:$BK,MATCH(TRIM(RIGHT($B11,LEN($B11)-1)),Sheet2!$A:$A,0),MATCH(K$1,Sheet2!$A$1:$BK$1,0)),""))</f>
        <v/>
      </c>
      <c r="L11" t="str">
        <f>IF(LEN(IFERROR(INDEX(Sheet2!$A:$BK,MATCH(TRIM(RIGHT($B11,LEN($B11)-1)),Sheet2!$A:$A,0),MATCH(L$1,Sheet2!$A$1:$BK$1,0)),""))=0,"",IFERROR(INDEX(Sheet2!$A:$BK,MATCH(TRIM(RIGHT($B11,LEN($B11)-1)),Sheet2!$A:$A,0),MATCH(L$1,Sheet2!$A$1:$BK$1,0)),""))</f>
        <v/>
      </c>
      <c r="M11" t="str">
        <f>IF(LEN(IFERROR(INDEX(Sheet2!$A:$BK,MATCH(TRIM(RIGHT($B11,LEN($B11)-1)),Sheet2!$A:$A,0),MATCH(M$1,Sheet2!$A$1:$BK$1,0)),""))=0,"",IFERROR(INDEX(Sheet2!$A:$BK,MATCH(TRIM(RIGHT($B11,LEN($B11)-1)),Sheet2!$A:$A,0),MATCH(M$1,Sheet2!$A$1:$BK$1,0)),""))</f>
        <v/>
      </c>
    </row>
    <row r="12" spans="1:15" x14ac:dyDescent="0.25">
      <c r="A12" t="s">
        <v>904</v>
      </c>
      <c r="B12" t="str">
        <f>IF(LEN(IFERROR(INDEX(Sheet2!$A:$BK,MATCH(TRIM($A12),Sheet2!$B:$B,0),1),""))=0,"","N"&amp;INDEX(Sheet2!$A:$BK,MATCH(TRIM($A12),Sheet2!$B:$B,0),1))</f>
        <v>N248SL</v>
      </c>
      <c r="C12" t="s">
        <v>107</v>
      </c>
      <c r="D12" t="s">
        <v>1031</v>
      </c>
      <c r="E12" t="s">
        <v>108</v>
      </c>
      <c r="F12" t="str">
        <f>IF(LEN(IFERROR(INDEX(Sheet2!$A:$BK,MATCH(TRIM(RIGHT($B12,LEN($B12)-1)),Sheet2!$A:$A,0),MATCH(F$1,Sheet2!$A$1:$BK$1,0)),""))=0,"",IFERROR(INDEX(Sheet2!$A:$BK,MATCH(TRIM(RIGHT($B12,LEN($B12)-1)),Sheet2!$A:$A,0),MATCH(F$1,Sheet2!$A$1:$BK$1,0)),""))</f>
        <v>BANK OF UTAH TRUSTEE</v>
      </c>
      <c r="G12" t="str">
        <f>IF(LEN(IFERROR(INDEX(Sheet2!$A:$BK,MATCH(TRIM(RIGHT($B12,LEN($B12)-1)),Sheet2!$A:$A,0),MATCH(G$1,Sheet2!$A$1:$BK$1,0)),""))=0,"",IFERROR(INDEX(Sheet2!$A:$BK,MATCH(TRIM(RIGHT($B12,LEN($B12)-1)),Sheet2!$A:$A,0),MATCH(G$1,Sheet2!$A$1:$BK$1,0)),""))</f>
        <v>50 SOUTH 200 EAST STE 110</v>
      </c>
      <c r="H12" t="str">
        <f>IF(LEN(IFERROR(INDEX(Sheet2!$A:$BK,MATCH(TRIM(RIGHT($B12,LEN($B12)-1)),Sheet2!$A:$A,0),MATCH(H$1,Sheet2!$A$1:$BK$1,0)),""))=0,"",IFERROR(INDEX(Sheet2!$A:$BK,MATCH(TRIM(RIGHT($B12,LEN($B12)-1)),Sheet2!$A:$A,0),MATCH(H$1,Sheet2!$A$1:$BK$1,0)),""))</f>
        <v>SALT LAKE CITY</v>
      </c>
      <c r="I12" t="str">
        <f>IF(LEN(IFERROR(INDEX(Sheet2!$A:$BK,MATCH(TRIM(RIGHT($B12,LEN($B12)-1)),Sheet2!$A:$A,0),MATCH(I$1,Sheet2!$A$1:$BK$1,0)),""))=0,"",IFERROR(INDEX(Sheet2!$A:$BK,MATCH(TRIM(RIGHT($B12,LEN($B12)-1)),Sheet2!$A:$A,0),MATCH(I$1,Sheet2!$A$1:$BK$1,0)),""))</f>
        <v>UT</v>
      </c>
      <c r="J12" t="str">
        <f>IF(LEN(IFERROR(INDEX(Sheet2!$A:$BK,MATCH(TRIM(RIGHT($B12,LEN($B12)-1)),Sheet2!$A:$A,0),MATCH(J$1,Sheet2!$A$1:$BK$1,0)),""))=0,"",IFERROR(INDEX(Sheet2!$A:$BK,MATCH(TRIM(RIGHT($B12,LEN($B12)-1)),Sheet2!$A:$A,0),MATCH(J$1,Sheet2!$A$1:$BK$1,0)),""))</f>
        <v>84111</v>
      </c>
      <c r="K12" t="str">
        <f>IF(LEN(IFERROR(INDEX(Sheet2!$A:$BK,MATCH(TRIM(RIGHT($B12,LEN($B12)-1)),Sheet2!$A:$A,0),MATCH(K$1,Sheet2!$A$1:$BK$1,0)),""))=0,"",IFERROR(INDEX(Sheet2!$A:$BK,MATCH(TRIM(RIGHT($B12,LEN($B12)-1)),Sheet2!$A:$A,0),MATCH(K$1,Sheet2!$A$1:$BK$1,0)),""))</f>
        <v/>
      </c>
      <c r="L12" t="str">
        <f>IF(LEN(IFERROR(INDEX(Sheet2!$A:$BK,MATCH(TRIM(RIGHT($B12,LEN($B12)-1)),Sheet2!$A:$A,0),MATCH(L$1,Sheet2!$A$1:$BK$1,0)),""))=0,"",IFERROR(INDEX(Sheet2!$A:$BK,MATCH(TRIM(RIGHT($B12,LEN($B12)-1)),Sheet2!$A:$A,0),MATCH(L$1,Sheet2!$A$1:$BK$1,0)),""))</f>
        <v/>
      </c>
      <c r="M12" t="str">
        <f>IF(LEN(IFERROR(INDEX(Sheet2!$A:$BK,MATCH(TRIM(RIGHT($B12,LEN($B12)-1)),Sheet2!$A:$A,0),MATCH(M$1,Sheet2!$A$1:$BK$1,0)),""))=0,"",IFERROR(INDEX(Sheet2!$A:$BK,MATCH(TRIM(RIGHT($B12,LEN($B12)-1)),Sheet2!$A:$A,0),MATCH(M$1,Sheet2!$A$1:$BK$1,0)),""))</f>
        <v/>
      </c>
    </row>
    <row r="13" spans="1:15" x14ac:dyDescent="0.25">
      <c r="A13" t="s">
        <v>905</v>
      </c>
      <c r="B13" t="str">
        <f>IF(LEN(IFERROR(INDEX(Sheet2!$A:$BK,MATCH(TRIM($A13),Sheet2!$B:$B,0),1),""))=0,"","N"&amp;INDEX(Sheet2!$A:$BK,MATCH(TRIM($A13),Sheet2!$B:$B,0),1))</f>
        <v>N150JN</v>
      </c>
      <c r="C13" t="s">
        <v>110</v>
      </c>
      <c r="D13" t="s">
        <v>1031</v>
      </c>
      <c r="E13" t="s">
        <v>111</v>
      </c>
      <c r="F13" t="str">
        <f>IF(LEN(IFERROR(INDEX(Sheet2!$A:$BK,MATCH(TRIM(RIGHT($B13,LEN($B13)-1)),Sheet2!$A:$A,0),MATCH(F$1,Sheet2!$A$1:$BK$1,0)),""))=0,"",IFERROR(INDEX(Sheet2!$A:$BK,MATCH(TRIM(RIGHT($B13,LEN($B13)-1)),Sheet2!$A:$A,0),MATCH(F$1,Sheet2!$A$1:$BK$1,0)),""))</f>
        <v>KOSELIG LLC</v>
      </c>
      <c r="G13" t="str">
        <f>IF(LEN(IFERROR(INDEX(Sheet2!$A:$BK,MATCH(TRIM(RIGHT($B13,LEN($B13)-1)),Sheet2!$A:$A,0),MATCH(G$1,Sheet2!$A$1:$BK$1,0)),""))=0,"",IFERROR(INDEX(Sheet2!$A:$BK,MATCH(TRIM(RIGHT($B13,LEN($B13)-1)),Sheet2!$A:$A,0),MATCH(G$1,Sheet2!$A$1:$BK$1,0)),""))</f>
        <v>27821 36TH AVE NW</v>
      </c>
      <c r="H13" t="str">
        <f>IF(LEN(IFERROR(INDEX(Sheet2!$A:$BK,MATCH(TRIM(RIGHT($B13,LEN($B13)-1)),Sheet2!$A:$A,0),MATCH(H$1,Sheet2!$A$1:$BK$1,0)),""))=0,"",IFERROR(INDEX(Sheet2!$A:$BK,MATCH(TRIM(RIGHT($B13,LEN($B13)-1)),Sheet2!$A:$A,0),MATCH(H$1,Sheet2!$A$1:$BK$1,0)),""))</f>
        <v>STANWOOD</v>
      </c>
      <c r="I13" t="str">
        <f>IF(LEN(IFERROR(INDEX(Sheet2!$A:$BK,MATCH(TRIM(RIGHT($B13,LEN($B13)-1)),Sheet2!$A:$A,0),MATCH(I$1,Sheet2!$A$1:$BK$1,0)),""))=0,"",IFERROR(INDEX(Sheet2!$A:$BK,MATCH(TRIM(RIGHT($B13,LEN($B13)-1)),Sheet2!$A:$A,0),MATCH(I$1,Sheet2!$A$1:$BK$1,0)),""))</f>
        <v>WA</v>
      </c>
      <c r="J13" t="str">
        <f>IF(LEN(IFERROR(INDEX(Sheet2!$A:$BK,MATCH(TRIM(RIGHT($B13,LEN($B13)-1)),Sheet2!$A:$A,0),MATCH(J$1,Sheet2!$A$1:$BK$1,0)),""))=0,"",IFERROR(INDEX(Sheet2!$A:$BK,MATCH(TRIM(RIGHT($B13,LEN($B13)-1)),Sheet2!$A:$A,0),MATCH(J$1,Sheet2!$A$1:$BK$1,0)),""))</f>
        <v>982929461</v>
      </c>
      <c r="K13" t="str">
        <f>IF(LEN(IFERROR(INDEX(Sheet2!$A:$BK,MATCH(TRIM(RIGHT($B13,LEN($B13)-1)),Sheet2!$A:$A,0),MATCH(K$1,Sheet2!$A$1:$BK$1,0)),""))=0,"",IFERROR(INDEX(Sheet2!$A:$BK,MATCH(TRIM(RIGHT($B13,LEN($B13)-1)),Sheet2!$A:$A,0),MATCH(K$1,Sheet2!$A$1:$BK$1,0)),""))</f>
        <v/>
      </c>
      <c r="L13" t="str">
        <f>IF(LEN(IFERROR(INDEX(Sheet2!$A:$BK,MATCH(TRIM(RIGHT($B13,LEN($B13)-1)),Sheet2!$A:$A,0),MATCH(L$1,Sheet2!$A$1:$BK$1,0)),""))=0,"",IFERROR(INDEX(Sheet2!$A:$BK,MATCH(TRIM(RIGHT($B13,LEN($B13)-1)),Sheet2!$A:$A,0),MATCH(L$1,Sheet2!$A$1:$BK$1,0)),""))</f>
        <v/>
      </c>
      <c r="M13" t="str">
        <f>IF(LEN(IFERROR(INDEX(Sheet2!$A:$BK,MATCH(TRIM(RIGHT($B13,LEN($B13)-1)),Sheet2!$A:$A,0),MATCH(M$1,Sheet2!$A$1:$BK$1,0)),""))=0,"",IFERROR(INDEX(Sheet2!$A:$BK,MATCH(TRIM(RIGHT($B13,LEN($B13)-1)),Sheet2!$A:$A,0),MATCH(M$1,Sheet2!$A$1:$BK$1,0)),""))</f>
        <v/>
      </c>
    </row>
    <row r="14" spans="1:15" x14ac:dyDescent="0.25">
      <c r="A14" t="s">
        <v>906</v>
      </c>
      <c r="B14" t="str">
        <f>IF(LEN(IFERROR(INDEX(Sheet2!$A:$BK,MATCH(TRIM($A14),Sheet2!$B:$B,0),1),""))=0,"","N"&amp;INDEX(Sheet2!$A:$BK,MATCH(TRIM($A14),Sheet2!$B:$B,0),1))</f>
        <v>N5950C</v>
      </c>
      <c r="C14" t="s">
        <v>119</v>
      </c>
      <c r="D14" t="s">
        <v>907</v>
      </c>
      <c r="E14" t="s">
        <v>120</v>
      </c>
      <c r="F14" t="str">
        <f>IF(LEN(IFERROR(INDEX(Sheet2!$A:$BK,MATCH(TRIM(RIGHT($B14,LEN($B14)-1)),Sheet2!$A:$A,0),MATCH(F$1,Sheet2!$A$1:$BK$1,0)),""))=0,"",IFERROR(INDEX(Sheet2!$A:$BK,MATCH(TRIM(RIGHT($B14,LEN($B14)-1)),Sheet2!$A:$A,0),MATCH(F$1,Sheet2!$A$1:$BK$1,0)),""))</f>
        <v>BRAVO ZULU G150 LLC</v>
      </c>
      <c r="G14" t="str">
        <f>IF(LEN(IFERROR(INDEX(Sheet2!$A:$BK,MATCH(TRIM(RIGHT($B14,LEN($B14)-1)),Sheet2!$A:$A,0),MATCH(G$1,Sheet2!$A$1:$BK$1,0)),""))=0,"",IFERROR(INDEX(Sheet2!$A:$BK,MATCH(TRIM(RIGHT($B14,LEN($B14)-1)),Sheet2!$A:$A,0),MATCH(G$1,Sheet2!$A$1:$BK$1,0)),""))</f>
        <v>2186 E CENTRE AVE</v>
      </c>
      <c r="H14" t="str">
        <f>IF(LEN(IFERROR(INDEX(Sheet2!$A:$BK,MATCH(TRIM(RIGHT($B14,LEN($B14)-1)),Sheet2!$A:$A,0),MATCH(H$1,Sheet2!$A$1:$BK$1,0)),""))=0,"",IFERROR(INDEX(Sheet2!$A:$BK,MATCH(TRIM(RIGHT($B14,LEN($B14)-1)),Sheet2!$A:$A,0),MATCH(H$1,Sheet2!$A$1:$BK$1,0)),""))</f>
        <v>PORTAGE</v>
      </c>
      <c r="I14" t="str">
        <f>IF(LEN(IFERROR(INDEX(Sheet2!$A:$BK,MATCH(TRIM(RIGHT($B14,LEN($B14)-1)),Sheet2!$A:$A,0),MATCH(I$1,Sheet2!$A$1:$BK$1,0)),""))=0,"",IFERROR(INDEX(Sheet2!$A:$BK,MATCH(TRIM(RIGHT($B14,LEN($B14)-1)),Sheet2!$A:$A,0),MATCH(I$1,Sheet2!$A$1:$BK$1,0)),""))</f>
        <v>MI</v>
      </c>
      <c r="J14" t="str">
        <f>IF(LEN(IFERROR(INDEX(Sheet2!$A:$BK,MATCH(TRIM(RIGHT($B14,LEN($B14)-1)),Sheet2!$A:$A,0),MATCH(J$1,Sheet2!$A$1:$BK$1,0)),""))=0,"",IFERROR(INDEX(Sheet2!$A:$BK,MATCH(TRIM(RIGHT($B14,LEN($B14)-1)),Sheet2!$A:$A,0),MATCH(J$1,Sheet2!$A$1:$BK$1,0)),""))</f>
        <v>490024420</v>
      </c>
      <c r="K14" t="str">
        <f>IF(LEN(IFERROR(INDEX(Sheet2!$A:$BK,MATCH(TRIM(RIGHT($B14,LEN($B14)-1)),Sheet2!$A:$A,0),MATCH(K$1,Sheet2!$A$1:$BK$1,0)),""))=0,"",IFERROR(INDEX(Sheet2!$A:$BK,MATCH(TRIM(RIGHT($B14,LEN($B14)-1)),Sheet2!$A:$A,0),MATCH(K$1,Sheet2!$A$1:$BK$1,0)),""))</f>
        <v/>
      </c>
      <c r="L14" t="str">
        <f>IF(LEN(IFERROR(INDEX(Sheet2!$A:$BK,MATCH(TRIM(RIGHT($B14,LEN($B14)-1)),Sheet2!$A:$A,0),MATCH(L$1,Sheet2!$A$1:$BK$1,0)),""))=0,"",IFERROR(INDEX(Sheet2!$A:$BK,MATCH(TRIM(RIGHT($B14,LEN($B14)-1)),Sheet2!$A:$A,0),MATCH(L$1,Sheet2!$A$1:$BK$1,0)),""))</f>
        <v/>
      </c>
      <c r="M14" t="str">
        <f>IF(LEN(IFERROR(INDEX(Sheet2!$A:$BK,MATCH(TRIM(RIGHT($B14,LEN($B14)-1)),Sheet2!$A:$A,0),MATCH(M$1,Sheet2!$A$1:$BK$1,0)),""))=0,"",IFERROR(INDEX(Sheet2!$A:$BK,MATCH(TRIM(RIGHT($B14,LEN($B14)-1)),Sheet2!$A:$A,0),MATCH(M$1,Sheet2!$A$1:$BK$1,0)),""))</f>
        <v/>
      </c>
    </row>
    <row r="15" spans="1:15" x14ac:dyDescent="0.25">
      <c r="A15" t="s">
        <v>908</v>
      </c>
      <c r="B15" t="str">
        <f>IF(LEN(IFERROR(INDEX(Sheet2!$A:$BK,MATCH(TRIM($A15),Sheet2!$B:$B,0),1),""))=0,"","N"&amp;INDEX(Sheet2!$A:$BK,MATCH(TRIM($A15),Sheet2!$B:$B,0),1))</f>
        <v>N777FL</v>
      </c>
      <c r="C15" t="s">
        <v>125</v>
      </c>
      <c r="D15" t="s">
        <v>1031</v>
      </c>
      <c r="E15" t="s">
        <v>126</v>
      </c>
      <c r="F15" t="str">
        <f>IF(LEN(IFERROR(INDEX(Sheet2!$A:$BK,MATCH(TRIM(RIGHT($B15,LEN($B15)-1)),Sheet2!$A:$A,0),MATCH(F$1,Sheet2!$A$1:$BK$1,0)),""))=0,"",IFERROR(INDEX(Sheet2!$A:$BK,MATCH(TRIM(RIGHT($B15,LEN($B15)-1)),Sheet2!$A:$A,0),MATCH(F$1,Sheet2!$A$1:$BK$1,0)),""))</f>
        <v>AGNES LLC</v>
      </c>
      <c r="G15" t="str">
        <f>IF(LEN(IFERROR(INDEX(Sheet2!$A:$BK,MATCH(TRIM(RIGHT($B15,LEN($B15)-1)),Sheet2!$A:$A,0),MATCH(G$1,Sheet2!$A$1:$BK$1,0)),""))=0,"",IFERROR(INDEX(Sheet2!$A:$BK,MATCH(TRIM(RIGHT($B15,LEN($B15)-1)),Sheet2!$A:$A,0),MATCH(G$1,Sheet2!$A$1:$BK$1,0)),""))</f>
        <v>600 BEACH ST</v>
      </c>
      <c r="H15" t="str">
        <f>IF(LEN(IFERROR(INDEX(Sheet2!$A:$BK,MATCH(TRIM(RIGHT($B15,LEN($B15)-1)),Sheet2!$A:$A,0),MATCH(H$1,Sheet2!$A$1:$BK$1,0)),""))=0,"",IFERROR(INDEX(Sheet2!$A:$BK,MATCH(TRIM(RIGHT($B15,LEN($B15)-1)),Sheet2!$A:$A,0),MATCH(H$1,Sheet2!$A$1:$BK$1,0)),""))</f>
        <v>ASHLAND</v>
      </c>
      <c r="I15" t="str">
        <f>IF(LEN(IFERROR(INDEX(Sheet2!$A:$BK,MATCH(TRIM(RIGHT($B15,LEN($B15)-1)),Sheet2!$A:$A,0),MATCH(I$1,Sheet2!$A$1:$BK$1,0)),""))=0,"",IFERROR(INDEX(Sheet2!$A:$BK,MATCH(TRIM(RIGHT($B15,LEN($B15)-1)),Sheet2!$A:$A,0),MATCH(I$1,Sheet2!$A$1:$BK$1,0)),""))</f>
        <v>OR</v>
      </c>
      <c r="J15" t="str">
        <f>IF(LEN(IFERROR(INDEX(Sheet2!$A:$BK,MATCH(TRIM(RIGHT($B15,LEN($B15)-1)),Sheet2!$A:$A,0),MATCH(J$1,Sheet2!$A$1:$BK$1,0)),""))=0,"",IFERROR(INDEX(Sheet2!$A:$BK,MATCH(TRIM(RIGHT($B15,LEN($B15)-1)),Sheet2!$A:$A,0),MATCH(J$1,Sheet2!$A$1:$BK$1,0)),""))</f>
        <v>975203215</v>
      </c>
      <c r="K15" t="str">
        <f>IF(LEN(IFERROR(INDEX(Sheet2!$A:$BK,MATCH(TRIM(RIGHT($B15,LEN($B15)-1)),Sheet2!$A:$A,0),MATCH(K$1,Sheet2!$A$1:$BK$1,0)),""))=0,"",IFERROR(INDEX(Sheet2!$A:$BK,MATCH(TRIM(RIGHT($B15,LEN($B15)-1)),Sheet2!$A:$A,0),MATCH(K$1,Sheet2!$A$1:$BK$1,0)),""))</f>
        <v/>
      </c>
      <c r="L15" t="str">
        <f>IF(LEN(IFERROR(INDEX(Sheet2!$A:$BK,MATCH(TRIM(RIGHT($B15,LEN($B15)-1)),Sheet2!$A:$A,0),MATCH(L$1,Sheet2!$A$1:$BK$1,0)),""))=0,"",IFERROR(INDEX(Sheet2!$A:$BK,MATCH(TRIM(RIGHT($B15,LEN($B15)-1)),Sheet2!$A:$A,0),MATCH(L$1,Sheet2!$A$1:$BK$1,0)),""))</f>
        <v/>
      </c>
      <c r="M15" t="str">
        <f>IF(LEN(IFERROR(INDEX(Sheet2!$A:$BK,MATCH(TRIM(RIGHT($B15,LEN($B15)-1)),Sheet2!$A:$A,0),MATCH(M$1,Sheet2!$A$1:$BK$1,0)),""))=0,"",IFERROR(INDEX(Sheet2!$A:$BK,MATCH(TRIM(RIGHT($B15,LEN($B15)-1)),Sheet2!$A:$A,0),MATCH(M$1,Sheet2!$A$1:$BK$1,0)),""))</f>
        <v/>
      </c>
    </row>
    <row r="16" spans="1:15" x14ac:dyDescent="0.25">
      <c r="A16" t="s">
        <v>909</v>
      </c>
      <c r="B16" t="str">
        <f>IF(LEN(IFERROR(INDEX(Sheet2!$A:$BK,MATCH(TRIM($A16),Sheet2!$B:$B,0),1),""))=0,"","N"&amp;INDEX(Sheet2!$A:$BK,MATCH(TRIM($A16),Sheet2!$B:$B,0),1))</f>
        <v>N247PS</v>
      </c>
      <c r="C16" t="s">
        <v>128</v>
      </c>
      <c r="D16" t="s">
        <v>1031</v>
      </c>
      <c r="E16" t="s">
        <v>129</v>
      </c>
      <c r="F16" t="str">
        <f>IF(LEN(IFERROR(INDEX(Sheet2!$A:$BK,MATCH(TRIM(RIGHT($B16,LEN($B16)-1)),Sheet2!$A:$A,0),MATCH(F$1,Sheet2!$A$1:$BK$1,0)),""))=0,"",IFERROR(INDEX(Sheet2!$A:$BK,MATCH(TRIM(RIGHT($B16,LEN($B16)-1)),Sheet2!$A:$A,0),MATCH(F$1,Sheet2!$A$1:$BK$1,0)),""))</f>
        <v>GULFSTREAM AEROSPACE CORP</v>
      </c>
      <c r="G16" t="str">
        <f>IF(LEN(IFERROR(INDEX(Sheet2!$A:$BK,MATCH(TRIM(RIGHT($B16,LEN($B16)-1)),Sheet2!$A:$A,0),MATCH(G$1,Sheet2!$A$1:$BK$1,0)),""))=0,"",IFERROR(INDEX(Sheet2!$A:$BK,MATCH(TRIM(RIGHT($B16,LEN($B16)-1)),Sheet2!$A:$A,0),MATCH(G$1,Sheet2!$A$1:$BK$1,0)),""))</f>
        <v>500 GULFSTREAM RD</v>
      </c>
      <c r="H16" t="str">
        <f>IF(LEN(IFERROR(INDEX(Sheet2!$A:$BK,MATCH(TRIM(RIGHT($B16,LEN($B16)-1)),Sheet2!$A:$A,0),MATCH(H$1,Sheet2!$A$1:$BK$1,0)),""))=0,"",IFERROR(INDEX(Sheet2!$A:$BK,MATCH(TRIM(RIGHT($B16,LEN($B16)-1)),Sheet2!$A:$A,0),MATCH(H$1,Sheet2!$A$1:$BK$1,0)),""))</f>
        <v>SAVANNAH</v>
      </c>
      <c r="I16" t="str">
        <f>IF(LEN(IFERROR(INDEX(Sheet2!$A:$BK,MATCH(TRIM(RIGHT($B16,LEN($B16)-1)),Sheet2!$A:$A,0),MATCH(I$1,Sheet2!$A$1:$BK$1,0)),""))=0,"",IFERROR(INDEX(Sheet2!$A:$BK,MATCH(TRIM(RIGHT($B16,LEN($B16)-1)),Sheet2!$A:$A,0),MATCH(I$1,Sheet2!$A$1:$BK$1,0)),""))</f>
        <v>GA</v>
      </c>
      <c r="J16" t="str">
        <f>IF(LEN(IFERROR(INDEX(Sheet2!$A:$BK,MATCH(TRIM(RIGHT($B16,LEN($B16)-1)),Sheet2!$A:$A,0),MATCH(J$1,Sheet2!$A$1:$BK$1,0)),""))=0,"",IFERROR(INDEX(Sheet2!$A:$BK,MATCH(TRIM(RIGHT($B16,LEN($B16)-1)),Sheet2!$A:$A,0),MATCH(J$1,Sheet2!$A$1:$BK$1,0)),""))</f>
        <v>31407</v>
      </c>
      <c r="K16" t="str">
        <f>IF(LEN(IFERROR(INDEX(Sheet2!$A:$BK,MATCH(TRIM(RIGHT($B16,LEN($B16)-1)),Sheet2!$A:$A,0),MATCH(K$1,Sheet2!$A$1:$BK$1,0)),""))=0,"",IFERROR(INDEX(Sheet2!$A:$BK,MATCH(TRIM(RIGHT($B16,LEN($B16)-1)),Sheet2!$A:$A,0),MATCH(K$1,Sheet2!$A$1:$BK$1,0)),""))</f>
        <v/>
      </c>
      <c r="L16" t="str">
        <f>IF(LEN(IFERROR(INDEX(Sheet2!$A:$BK,MATCH(TRIM(RIGHT($B16,LEN($B16)-1)),Sheet2!$A:$A,0),MATCH(L$1,Sheet2!$A$1:$BK$1,0)),""))=0,"",IFERROR(INDEX(Sheet2!$A:$BK,MATCH(TRIM(RIGHT($B16,LEN($B16)-1)),Sheet2!$A:$A,0),MATCH(L$1,Sheet2!$A$1:$BK$1,0)),""))</f>
        <v/>
      </c>
      <c r="M16" t="str">
        <f>IF(LEN(IFERROR(INDEX(Sheet2!$A:$BK,MATCH(TRIM(RIGHT($B16,LEN($B16)-1)),Sheet2!$A:$A,0),MATCH(M$1,Sheet2!$A$1:$BK$1,0)),""))=0,"",IFERROR(INDEX(Sheet2!$A:$BK,MATCH(TRIM(RIGHT($B16,LEN($B16)-1)),Sheet2!$A:$A,0),MATCH(M$1,Sheet2!$A$1:$BK$1,0)),""))</f>
        <v/>
      </c>
    </row>
    <row r="17" spans="1:13" x14ac:dyDescent="0.25">
      <c r="A17" t="s">
        <v>910</v>
      </c>
      <c r="B17" t="str">
        <f>IF(LEN(IFERROR(INDEX(Sheet2!$A:$BK,MATCH(TRIM($A17),Sheet2!$B:$B,0),1),""))=0,"","N"&amp;INDEX(Sheet2!$A:$BK,MATCH(TRIM($A17),Sheet2!$B:$B,0),1))</f>
        <v>N192SW</v>
      </c>
      <c r="C17" t="s">
        <v>134</v>
      </c>
      <c r="D17" t="s">
        <v>1031</v>
      </c>
      <c r="E17" t="s">
        <v>135</v>
      </c>
      <c r="F17" t="str">
        <f>IF(LEN(IFERROR(INDEX(Sheet2!$A:$BK,MATCH(TRIM(RIGHT($B17,LEN($B17)-1)),Sheet2!$A:$A,0),MATCH(F$1,Sheet2!$A$1:$BK$1,0)),""))=0,"",IFERROR(INDEX(Sheet2!$A:$BK,MATCH(TRIM(RIGHT($B17,LEN($B17)-1)),Sheet2!$A:$A,0),MATCH(F$1,Sheet2!$A$1:$BK$1,0)),""))</f>
        <v>CAF LLC</v>
      </c>
      <c r="G17" t="str">
        <f>IF(LEN(IFERROR(INDEX(Sheet2!$A:$BK,MATCH(TRIM(RIGHT($B17,LEN($B17)-1)),Sheet2!$A:$A,0),MATCH(G$1,Sheet2!$A$1:$BK$1,0)),""))=0,"",IFERROR(INDEX(Sheet2!$A:$BK,MATCH(TRIM(RIGHT($B17,LEN($B17)-1)),Sheet2!$A:$A,0),MATCH(G$1,Sheet2!$A$1:$BK$1,0)),""))</f>
        <v>315 W 3RD ST</v>
      </c>
      <c r="H17" t="str">
        <f>IF(LEN(IFERROR(INDEX(Sheet2!$A:$BK,MATCH(TRIM(RIGHT($B17,LEN($B17)-1)),Sheet2!$A:$A,0),MATCH(H$1,Sheet2!$A$1:$BK$1,0)),""))=0,"",IFERROR(INDEX(Sheet2!$A:$BK,MATCH(TRIM(RIGHT($B17,LEN($B17)-1)),Sheet2!$A:$A,0),MATCH(H$1,Sheet2!$A$1:$BK$1,0)),""))</f>
        <v>PITTSBURG</v>
      </c>
      <c r="I17" t="str">
        <f>IF(LEN(IFERROR(INDEX(Sheet2!$A:$BK,MATCH(TRIM(RIGHT($B17,LEN($B17)-1)),Sheet2!$A:$A,0),MATCH(I$1,Sheet2!$A$1:$BK$1,0)),""))=0,"",IFERROR(INDEX(Sheet2!$A:$BK,MATCH(TRIM(RIGHT($B17,LEN($B17)-1)),Sheet2!$A:$A,0),MATCH(I$1,Sheet2!$A$1:$BK$1,0)),""))</f>
        <v>KS</v>
      </c>
      <c r="J17" t="str">
        <f>IF(LEN(IFERROR(INDEX(Sheet2!$A:$BK,MATCH(TRIM(RIGHT($B17,LEN($B17)-1)),Sheet2!$A:$A,0),MATCH(J$1,Sheet2!$A$1:$BK$1,0)),""))=0,"",IFERROR(INDEX(Sheet2!$A:$BK,MATCH(TRIM(RIGHT($B17,LEN($B17)-1)),Sheet2!$A:$A,0),MATCH(J$1,Sheet2!$A$1:$BK$1,0)),""))</f>
        <v>667624706</v>
      </c>
      <c r="K17" t="str">
        <f>IF(LEN(IFERROR(INDEX(Sheet2!$A:$BK,MATCH(TRIM(RIGHT($B17,LEN($B17)-1)),Sheet2!$A:$A,0),MATCH(K$1,Sheet2!$A$1:$BK$1,0)),""))=0,"",IFERROR(INDEX(Sheet2!$A:$BK,MATCH(TRIM(RIGHT($B17,LEN($B17)-1)),Sheet2!$A:$A,0),MATCH(K$1,Sheet2!$A$1:$BK$1,0)),""))</f>
        <v/>
      </c>
      <c r="L17" t="str">
        <f>IF(LEN(IFERROR(INDEX(Sheet2!$A:$BK,MATCH(TRIM(RIGHT($B17,LEN($B17)-1)),Sheet2!$A:$A,0),MATCH(L$1,Sheet2!$A$1:$BK$1,0)),""))=0,"",IFERROR(INDEX(Sheet2!$A:$BK,MATCH(TRIM(RIGHT($B17,LEN($B17)-1)),Sheet2!$A:$A,0),MATCH(L$1,Sheet2!$A$1:$BK$1,0)),""))</f>
        <v/>
      </c>
      <c r="M17" t="str">
        <f>IF(LEN(IFERROR(INDEX(Sheet2!$A:$BK,MATCH(TRIM(RIGHT($B17,LEN($B17)-1)),Sheet2!$A:$A,0),MATCH(M$1,Sheet2!$A$1:$BK$1,0)),""))=0,"",IFERROR(INDEX(Sheet2!$A:$BK,MATCH(TRIM(RIGHT($B17,LEN($B17)-1)),Sheet2!$A:$A,0),MATCH(M$1,Sheet2!$A$1:$BK$1,0)),""))</f>
        <v/>
      </c>
    </row>
    <row r="18" spans="1:13" x14ac:dyDescent="0.25">
      <c r="A18" t="s">
        <v>911</v>
      </c>
      <c r="B18" t="str">
        <f>IF(LEN(IFERROR(INDEX(Sheet2!$A:$BK,MATCH(TRIM($A18),Sheet2!$B:$B,0),1),""))=0,"","N"&amp;INDEX(Sheet2!$A:$BK,MATCH(TRIM($A18),Sheet2!$B:$B,0),1))</f>
        <v>N217MS</v>
      </c>
      <c r="C18" t="s">
        <v>139</v>
      </c>
      <c r="D18" t="s">
        <v>1031</v>
      </c>
      <c r="E18" t="s">
        <v>141</v>
      </c>
      <c r="F18" t="str">
        <f>IF(LEN(IFERROR(INDEX(Sheet2!$A:$BK,MATCH(TRIM(RIGHT($B18,LEN($B18)-1)),Sheet2!$A:$A,0),MATCH(F$1,Sheet2!$A$1:$BK$1,0)),""))=0,"",IFERROR(INDEX(Sheet2!$A:$BK,MATCH(TRIM(RIGHT($B18,LEN($B18)-1)),Sheet2!$A:$A,0),MATCH(F$1,Sheet2!$A$1:$BK$1,0)),""))</f>
        <v>GS 150-217 LLC</v>
      </c>
      <c r="G18" t="str">
        <f>IF(LEN(IFERROR(INDEX(Sheet2!$A:$BK,MATCH(TRIM(RIGHT($B18,LEN($B18)-1)),Sheet2!$A:$A,0),MATCH(G$1,Sheet2!$A$1:$BK$1,0)),""))=0,"",IFERROR(INDEX(Sheet2!$A:$BK,MATCH(TRIM(RIGHT($B18,LEN($B18)-1)),Sheet2!$A:$A,0),MATCH(G$1,Sheet2!$A$1:$BK$1,0)),""))</f>
        <v>303 W MADISON ST STE 1000</v>
      </c>
      <c r="H18" t="str">
        <f>IF(LEN(IFERROR(INDEX(Sheet2!$A:$BK,MATCH(TRIM(RIGHT($B18,LEN($B18)-1)),Sheet2!$A:$A,0),MATCH(H$1,Sheet2!$A$1:$BK$1,0)),""))=0,"",IFERROR(INDEX(Sheet2!$A:$BK,MATCH(TRIM(RIGHT($B18,LEN($B18)-1)),Sheet2!$A:$A,0),MATCH(H$1,Sheet2!$A$1:$BK$1,0)),""))</f>
        <v>CHICAGO</v>
      </c>
      <c r="I18" t="str">
        <f>IF(LEN(IFERROR(INDEX(Sheet2!$A:$BK,MATCH(TRIM(RIGHT($B18,LEN($B18)-1)),Sheet2!$A:$A,0),MATCH(I$1,Sheet2!$A$1:$BK$1,0)),""))=0,"",IFERROR(INDEX(Sheet2!$A:$BK,MATCH(TRIM(RIGHT($B18,LEN($B18)-1)),Sheet2!$A:$A,0),MATCH(I$1,Sheet2!$A$1:$BK$1,0)),""))</f>
        <v>IL</v>
      </c>
      <c r="J18" t="str">
        <f>IF(LEN(IFERROR(INDEX(Sheet2!$A:$BK,MATCH(TRIM(RIGHT($B18,LEN($B18)-1)),Sheet2!$A:$A,0),MATCH(J$1,Sheet2!$A$1:$BK$1,0)),""))=0,"",IFERROR(INDEX(Sheet2!$A:$BK,MATCH(TRIM(RIGHT($B18,LEN($B18)-1)),Sheet2!$A:$A,0),MATCH(J$1,Sheet2!$A$1:$BK$1,0)),""))</f>
        <v>606063321</v>
      </c>
      <c r="K18" t="str">
        <f>IF(LEN(IFERROR(INDEX(Sheet2!$A:$BK,MATCH(TRIM(RIGHT($B18,LEN($B18)-1)),Sheet2!$A:$A,0),MATCH(K$1,Sheet2!$A$1:$BK$1,0)),""))=0,"",IFERROR(INDEX(Sheet2!$A:$BK,MATCH(TRIM(RIGHT($B18,LEN($B18)-1)),Sheet2!$A:$A,0),MATCH(K$1,Sheet2!$A$1:$BK$1,0)),""))</f>
        <v/>
      </c>
      <c r="L18" t="str">
        <f>IF(LEN(IFERROR(INDEX(Sheet2!$A:$BK,MATCH(TRIM(RIGHT($B18,LEN($B18)-1)),Sheet2!$A:$A,0),MATCH(L$1,Sheet2!$A$1:$BK$1,0)),""))=0,"",IFERROR(INDEX(Sheet2!$A:$BK,MATCH(TRIM(RIGHT($B18,LEN($B18)-1)),Sheet2!$A:$A,0),MATCH(L$1,Sheet2!$A$1:$BK$1,0)),""))</f>
        <v/>
      </c>
      <c r="M18" t="str">
        <f>IF(LEN(IFERROR(INDEX(Sheet2!$A:$BK,MATCH(TRIM(RIGHT($B18,LEN($B18)-1)),Sheet2!$A:$A,0),MATCH(M$1,Sheet2!$A$1:$BK$1,0)),""))=0,"",IFERROR(INDEX(Sheet2!$A:$BK,MATCH(TRIM(RIGHT($B18,LEN($B18)-1)),Sheet2!$A:$A,0),MATCH(M$1,Sheet2!$A$1:$BK$1,0)),""))</f>
        <v/>
      </c>
    </row>
    <row r="19" spans="1:13" x14ac:dyDescent="0.25">
      <c r="A19" t="s">
        <v>912</v>
      </c>
      <c r="B19" t="str">
        <f>IF(LEN(IFERROR(INDEX(Sheet2!$A:$BK,MATCH(TRIM($A19),Sheet2!$B:$B,0),1),""))=0,"","N"&amp;INDEX(Sheet2!$A:$BK,MATCH(TRIM($A19),Sheet2!$B:$B,0),1))</f>
        <v>N1HE</v>
      </c>
      <c r="C19" t="s">
        <v>145</v>
      </c>
      <c r="D19" t="s">
        <v>1031</v>
      </c>
      <c r="E19" t="s">
        <v>146</v>
      </c>
      <c r="F19" t="str">
        <f>IF(LEN(IFERROR(INDEX(Sheet2!$A:$BK,MATCH(TRIM(RIGHT($B19,LEN($B19)-1)),Sheet2!$A:$A,0),MATCH(F$1,Sheet2!$A$1:$BK$1,0)),""))=0,"",IFERROR(INDEX(Sheet2!$A:$BK,MATCH(TRIM(RIGHT($B19,LEN($B19)-1)),Sheet2!$A:$A,0),MATCH(F$1,Sheet2!$A$1:$BK$1,0)),""))</f>
        <v>CONQUEST AIR LLC</v>
      </c>
      <c r="G19" t="str">
        <f>IF(LEN(IFERROR(INDEX(Sheet2!$A:$BK,MATCH(TRIM(RIGHT($B19,LEN($B19)-1)),Sheet2!$A:$A,0),MATCH(G$1,Sheet2!$A$1:$BK$1,0)),""))=0,"",IFERROR(INDEX(Sheet2!$A:$BK,MATCH(TRIM(RIGHT($B19,LEN($B19)-1)),Sheet2!$A:$A,0),MATCH(G$1,Sheet2!$A$1:$BK$1,0)),""))</f>
        <v>1101 CRADDUCK RD STE B</v>
      </c>
      <c r="H19" t="str">
        <f>IF(LEN(IFERROR(INDEX(Sheet2!$A:$BK,MATCH(TRIM(RIGHT($B19,LEN($B19)-1)),Sheet2!$A:$A,0),MATCH(H$1,Sheet2!$A$1:$BK$1,0)),""))=0,"",IFERROR(INDEX(Sheet2!$A:$BK,MATCH(TRIM(RIGHT($B19,LEN($B19)-1)),Sheet2!$A:$A,0),MATCH(H$1,Sheet2!$A$1:$BK$1,0)),""))</f>
        <v>ADA</v>
      </c>
      <c r="I19" t="str">
        <f>IF(LEN(IFERROR(INDEX(Sheet2!$A:$BK,MATCH(TRIM(RIGHT($B19,LEN($B19)-1)),Sheet2!$A:$A,0),MATCH(I$1,Sheet2!$A$1:$BK$1,0)),""))=0,"",IFERROR(INDEX(Sheet2!$A:$BK,MATCH(TRIM(RIGHT($B19,LEN($B19)-1)),Sheet2!$A:$A,0),MATCH(I$1,Sheet2!$A$1:$BK$1,0)),""))</f>
        <v>OK</v>
      </c>
      <c r="J19" t="str">
        <f>IF(LEN(IFERROR(INDEX(Sheet2!$A:$BK,MATCH(TRIM(RIGHT($B19,LEN($B19)-1)),Sheet2!$A:$A,0),MATCH(J$1,Sheet2!$A$1:$BK$1,0)),""))=0,"",IFERROR(INDEX(Sheet2!$A:$BK,MATCH(TRIM(RIGHT($B19,LEN($B19)-1)),Sheet2!$A:$A,0),MATCH(J$1,Sheet2!$A$1:$BK$1,0)),""))</f>
        <v>748208523</v>
      </c>
      <c r="K19" t="str">
        <f>IF(LEN(IFERROR(INDEX(Sheet2!$A:$BK,MATCH(TRIM(RIGHT($B19,LEN($B19)-1)),Sheet2!$A:$A,0),MATCH(K$1,Sheet2!$A$1:$BK$1,0)),""))=0,"",IFERROR(INDEX(Sheet2!$A:$BK,MATCH(TRIM(RIGHT($B19,LEN($B19)-1)),Sheet2!$A:$A,0),MATCH(K$1,Sheet2!$A$1:$BK$1,0)),""))</f>
        <v/>
      </c>
      <c r="L19" t="str">
        <f>IF(LEN(IFERROR(INDEX(Sheet2!$A:$BK,MATCH(TRIM(RIGHT($B19,LEN($B19)-1)),Sheet2!$A:$A,0),MATCH(L$1,Sheet2!$A$1:$BK$1,0)),""))=0,"",IFERROR(INDEX(Sheet2!$A:$BK,MATCH(TRIM(RIGHT($B19,LEN($B19)-1)),Sheet2!$A:$A,0),MATCH(L$1,Sheet2!$A$1:$BK$1,0)),""))</f>
        <v/>
      </c>
      <c r="M19" t="str">
        <f>IF(LEN(IFERROR(INDEX(Sheet2!$A:$BK,MATCH(TRIM(RIGHT($B19,LEN($B19)-1)),Sheet2!$A:$A,0),MATCH(M$1,Sheet2!$A$1:$BK$1,0)),""))=0,"",IFERROR(INDEX(Sheet2!$A:$BK,MATCH(TRIM(RIGHT($B19,LEN($B19)-1)),Sheet2!$A:$A,0),MATCH(M$1,Sheet2!$A$1:$BK$1,0)),""))</f>
        <v/>
      </c>
    </row>
    <row r="20" spans="1:13" x14ac:dyDescent="0.25">
      <c r="A20" t="s">
        <v>913</v>
      </c>
      <c r="B20" t="str">
        <f>IF(LEN(IFERROR(INDEX(Sheet2!$A:$BK,MATCH(TRIM($A20),Sheet2!$B:$B,0),1),""))=0,"","N"&amp;INDEX(Sheet2!$A:$BK,MATCH(TRIM($A20),Sheet2!$B:$B,0),1))</f>
        <v/>
      </c>
      <c r="C20" t="s">
        <v>151</v>
      </c>
      <c r="D20" t="s">
        <v>152</v>
      </c>
      <c r="E20" t="s">
        <v>154</v>
      </c>
      <c r="F20" t="str">
        <f>IF(LEN(IFERROR(INDEX(Sheet2!$A:$BK,MATCH(TRIM(RIGHT($B20,LEN($B20)-1)),Sheet2!$A:$A,0),MATCH(F$1,Sheet2!$A$1:$BK$1,0)),""))=0,"",IFERROR(INDEX(Sheet2!$A:$BK,MATCH(TRIM(RIGHT($B20,LEN($B20)-1)),Sheet2!$A:$A,0),MATCH(F$1,Sheet2!$A$1:$BK$1,0)),""))</f>
        <v/>
      </c>
      <c r="G20" t="str">
        <f>IF(LEN(IFERROR(INDEX(Sheet2!$A:$BK,MATCH(TRIM(RIGHT($B20,LEN($B20)-1)),Sheet2!$A:$A,0),MATCH(G$1,Sheet2!$A$1:$BK$1,0)),""))=0,"",IFERROR(INDEX(Sheet2!$A:$BK,MATCH(TRIM(RIGHT($B20,LEN($B20)-1)),Sheet2!$A:$A,0),MATCH(G$1,Sheet2!$A$1:$BK$1,0)),""))</f>
        <v/>
      </c>
      <c r="H20" t="str">
        <f>IF(LEN(IFERROR(INDEX(Sheet2!$A:$BK,MATCH(TRIM(RIGHT($B20,LEN($B20)-1)),Sheet2!$A:$A,0),MATCH(H$1,Sheet2!$A$1:$BK$1,0)),""))=0,"",IFERROR(INDEX(Sheet2!$A:$BK,MATCH(TRIM(RIGHT($B20,LEN($B20)-1)),Sheet2!$A:$A,0),MATCH(H$1,Sheet2!$A$1:$BK$1,0)),""))</f>
        <v/>
      </c>
      <c r="I20" t="str">
        <f>IF(LEN(IFERROR(INDEX(Sheet2!$A:$BK,MATCH(TRIM(RIGHT($B20,LEN($B20)-1)),Sheet2!$A:$A,0),MATCH(I$1,Sheet2!$A$1:$BK$1,0)),""))=0,"",IFERROR(INDEX(Sheet2!$A:$BK,MATCH(TRIM(RIGHT($B20,LEN($B20)-1)),Sheet2!$A:$A,0),MATCH(I$1,Sheet2!$A$1:$BK$1,0)),""))</f>
        <v/>
      </c>
      <c r="J20" t="str">
        <f>IF(LEN(IFERROR(INDEX(Sheet2!$A:$BK,MATCH(TRIM(RIGHT($B20,LEN($B20)-1)),Sheet2!$A:$A,0),MATCH(J$1,Sheet2!$A$1:$BK$1,0)),""))=0,"",IFERROR(INDEX(Sheet2!$A:$BK,MATCH(TRIM(RIGHT($B20,LEN($B20)-1)),Sheet2!$A:$A,0),MATCH(J$1,Sheet2!$A$1:$BK$1,0)),""))</f>
        <v/>
      </c>
      <c r="K20" t="str">
        <f>IF(LEN(IFERROR(INDEX(Sheet2!$A:$BK,MATCH(TRIM(RIGHT($B20,LEN($B20)-1)),Sheet2!$A:$A,0),MATCH(K$1,Sheet2!$A$1:$BK$1,0)),""))=0,"",IFERROR(INDEX(Sheet2!$A:$BK,MATCH(TRIM(RIGHT($B20,LEN($B20)-1)),Sheet2!$A:$A,0),MATCH(K$1,Sheet2!$A$1:$BK$1,0)),""))</f>
        <v/>
      </c>
      <c r="L20" t="str">
        <f>IF(LEN(IFERROR(INDEX(Sheet2!$A:$BK,MATCH(TRIM(RIGHT($B20,LEN($B20)-1)),Sheet2!$A:$A,0),MATCH(L$1,Sheet2!$A$1:$BK$1,0)),""))=0,"",IFERROR(INDEX(Sheet2!$A:$BK,MATCH(TRIM(RIGHT($B20,LEN($B20)-1)),Sheet2!$A:$A,0),MATCH(L$1,Sheet2!$A$1:$BK$1,0)),""))</f>
        <v/>
      </c>
      <c r="M20" t="str">
        <f>IF(LEN(IFERROR(INDEX(Sheet2!$A:$BK,MATCH(TRIM(RIGHT($B20,LEN($B20)-1)),Sheet2!$A:$A,0),MATCH(M$1,Sheet2!$A$1:$BK$1,0)),""))=0,"",IFERROR(INDEX(Sheet2!$A:$BK,MATCH(TRIM(RIGHT($B20,LEN($B20)-1)),Sheet2!$A:$A,0),MATCH(M$1,Sheet2!$A$1:$BK$1,0)),""))</f>
        <v/>
      </c>
    </row>
    <row r="21" spans="1:13" x14ac:dyDescent="0.25">
      <c r="A21" t="s">
        <v>914</v>
      </c>
      <c r="B21" t="str">
        <f>IF(LEN(IFERROR(INDEX(Sheet2!$A:$BK,MATCH(TRIM($A21),Sheet2!$B:$B,0),1),""))=0,"","N"&amp;INDEX(Sheet2!$A:$BK,MATCH(TRIM($A21),Sheet2!$B:$B,0),1))</f>
        <v>N150MT</v>
      </c>
      <c r="C21" t="s">
        <v>156</v>
      </c>
      <c r="D21" t="s">
        <v>1031</v>
      </c>
      <c r="E21" t="s">
        <v>158</v>
      </c>
      <c r="F21" t="str">
        <f>IF(LEN(IFERROR(INDEX(Sheet2!$A:$BK,MATCH(TRIM(RIGHT($B21,LEN($B21)-1)),Sheet2!$A:$A,0),MATCH(F$1,Sheet2!$A$1:$BK$1,0)),""))=0,"",IFERROR(INDEX(Sheet2!$A:$BK,MATCH(TRIM(RIGHT($B21,LEN($B21)-1)),Sheet2!$A:$A,0),MATCH(F$1,Sheet2!$A$1:$BK$1,0)),""))</f>
        <v>GH CONSULTING SERVICES LLC</v>
      </c>
      <c r="G21" t="str">
        <f>IF(LEN(IFERROR(INDEX(Sheet2!$A:$BK,MATCH(TRIM(RIGHT($B21,LEN($B21)-1)),Sheet2!$A:$A,0),MATCH(G$1,Sheet2!$A$1:$BK$1,0)),""))=0,"",IFERROR(INDEX(Sheet2!$A:$BK,MATCH(TRIM(RIGHT($B21,LEN($B21)-1)),Sheet2!$A:$A,0),MATCH(G$1,Sheet2!$A$1:$BK$1,0)),""))</f>
        <v>14747 N NORTHSIGHT BLVD</v>
      </c>
      <c r="H21" t="str">
        <f>IF(LEN(IFERROR(INDEX(Sheet2!$A:$BK,MATCH(TRIM(RIGHT($B21,LEN($B21)-1)),Sheet2!$A:$A,0),MATCH(H$1,Sheet2!$A$1:$BK$1,0)),""))=0,"",IFERROR(INDEX(Sheet2!$A:$BK,MATCH(TRIM(RIGHT($B21,LEN($B21)-1)),Sheet2!$A:$A,0),MATCH(H$1,Sheet2!$A$1:$BK$1,0)),""))</f>
        <v>SCOTTSDALE</v>
      </c>
      <c r="I21" t="str">
        <f>IF(LEN(IFERROR(INDEX(Sheet2!$A:$BK,MATCH(TRIM(RIGHT($B21,LEN($B21)-1)),Sheet2!$A:$A,0),MATCH(I$1,Sheet2!$A$1:$BK$1,0)),""))=0,"",IFERROR(INDEX(Sheet2!$A:$BK,MATCH(TRIM(RIGHT($B21,LEN($B21)-1)),Sheet2!$A:$A,0),MATCH(I$1,Sheet2!$A$1:$BK$1,0)),""))</f>
        <v>AZ</v>
      </c>
      <c r="J21" t="str">
        <f>IF(LEN(IFERROR(INDEX(Sheet2!$A:$BK,MATCH(TRIM(RIGHT($B21,LEN($B21)-1)),Sheet2!$A:$A,0),MATCH(J$1,Sheet2!$A$1:$BK$1,0)),""))=0,"",IFERROR(INDEX(Sheet2!$A:$BK,MATCH(TRIM(RIGHT($B21,LEN($B21)-1)),Sheet2!$A:$A,0),MATCH(J$1,Sheet2!$A$1:$BK$1,0)),""))</f>
        <v>85260</v>
      </c>
      <c r="K21" t="str">
        <f>IF(LEN(IFERROR(INDEX(Sheet2!$A:$BK,MATCH(TRIM(RIGHT($B21,LEN($B21)-1)),Sheet2!$A:$A,0),MATCH(K$1,Sheet2!$A$1:$BK$1,0)),""))=0,"",IFERROR(INDEX(Sheet2!$A:$BK,MATCH(TRIM(RIGHT($B21,LEN($B21)-1)),Sheet2!$A:$A,0),MATCH(K$1,Sheet2!$A$1:$BK$1,0)),""))</f>
        <v>NICK CHAPMAN CONSULTING LLC</v>
      </c>
      <c r="L21" t="str">
        <f>IF(LEN(IFERROR(INDEX(Sheet2!$A:$BK,MATCH(TRIM(RIGHT($B21,LEN($B21)-1)),Sheet2!$A:$A,0),MATCH(L$1,Sheet2!$A$1:$BK$1,0)),""))=0,"",IFERROR(INDEX(Sheet2!$A:$BK,MATCH(TRIM(RIGHT($B21,LEN($B21)-1)),Sheet2!$A:$A,0),MATCH(L$1,Sheet2!$A$1:$BK$1,0)),""))</f>
        <v/>
      </c>
      <c r="M21" t="str">
        <f>IF(LEN(IFERROR(INDEX(Sheet2!$A:$BK,MATCH(TRIM(RIGHT($B21,LEN($B21)-1)),Sheet2!$A:$A,0),MATCH(M$1,Sheet2!$A$1:$BK$1,0)),""))=0,"",IFERROR(INDEX(Sheet2!$A:$BK,MATCH(TRIM(RIGHT($B21,LEN($B21)-1)),Sheet2!$A:$A,0),MATCH(M$1,Sheet2!$A$1:$BK$1,0)),""))</f>
        <v/>
      </c>
    </row>
    <row r="22" spans="1:13" x14ac:dyDescent="0.25">
      <c r="A22" t="s">
        <v>915</v>
      </c>
      <c r="B22" t="str">
        <f>IF(LEN(IFERROR(INDEX(Sheet2!$A:$BK,MATCH(TRIM($A22),Sheet2!$B:$B,0),1),""))=0,"","N"&amp;INDEX(Sheet2!$A:$BK,MATCH(TRIM($A22),Sheet2!$B:$B,0),1))</f>
        <v>N705AK</v>
      </c>
      <c r="C22" t="s">
        <v>162</v>
      </c>
      <c r="D22" t="s">
        <v>1031</v>
      </c>
      <c r="E22" t="s">
        <v>163</v>
      </c>
      <c r="F22" t="str">
        <f>IF(LEN(IFERROR(INDEX(Sheet2!$A:$BK,MATCH(TRIM(RIGHT($B22,LEN($B22)-1)),Sheet2!$A:$A,0),MATCH(F$1,Sheet2!$A$1:$BK$1,0)),""))=0,"",IFERROR(INDEX(Sheet2!$A:$BK,MATCH(TRIM(RIGHT($B22,LEN($B22)-1)),Sheet2!$A:$A,0),MATCH(F$1,Sheet2!$A$1:$BK$1,0)),""))</f>
        <v>FAMILY TREE FARMS AVIATION LLC</v>
      </c>
      <c r="G22" t="str">
        <f>IF(LEN(IFERROR(INDEX(Sheet2!$A:$BK,MATCH(TRIM(RIGHT($B22,LEN($B22)-1)),Sheet2!$A:$A,0),MATCH(G$1,Sheet2!$A$1:$BK$1,0)),""))=0,"",IFERROR(INDEX(Sheet2!$A:$BK,MATCH(TRIM(RIGHT($B22,LEN($B22)-1)),Sheet2!$A:$A,0),MATCH(G$1,Sheet2!$A$1:$BK$1,0)),""))</f>
        <v>PO BOX 396</v>
      </c>
      <c r="H22" t="str">
        <f>IF(LEN(IFERROR(INDEX(Sheet2!$A:$BK,MATCH(TRIM(RIGHT($B22,LEN($B22)-1)),Sheet2!$A:$A,0),MATCH(H$1,Sheet2!$A$1:$BK$1,0)),""))=0,"",IFERROR(INDEX(Sheet2!$A:$BK,MATCH(TRIM(RIGHT($B22,LEN($B22)-1)),Sheet2!$A:$A,0),MATCH(H$1,Sheet2!$A$1:$BK$1,0)),""))</f>
        <v>DINUBA</v>
      </c>
      <c r="I22" t="str">
        <f>IF(LEN(IFERROR(INDEX(Sheet2!$A:$BK,MATCH(TRIM(RIGHT($B22,LEN($B22)-1)),Sheet2!$A:$A,0),MATCH(I$1,Sheet2!$A$1:$BK$1,0)),""))=0,"",IFERROR(INDEX(Sheet2!$A:$BK,MATCH(TRIM(RIGHT($B22,LEN($B22)-1)),Sheet2!$A:$A,0),MATCH(I$1,Sheet2!$A$1:$BK$1,0)),""))</f>
        <v>CA</v>
      </c>
      <c r="J22" t="str">
        <f>IF(LEN(IFERROR(INDEX(Sheet2!$A:$BK,MATCH(TRIM(RIGHT($B22,LEN($B22)-1)),Sheet2!$A:$A,0),MATCH(J$1,Sheet2!$A$1:$BK$1,0)),""))=0,"",IFERROR(INDEX(Sheet2!$A:$BK,MATCH(TRIM(RIGHT($B22,LEN($B22)-1)),Sheet2!$A:$A,0),MATCH(J$1,Sheet2!$A$1:$BK$1,0)),""))</f>
        <v>936180396</v>
      </c>
      <c r="K22" t="str">
        <f>IF(LEN(IFERROR(INDEX(Sheet2!$A:$BK,MATCH(TRIM(RIGHT($B22,LEN($B22)-1)),Sheet2!$A:$A,0),MATCH(K$1,Sheet2!$A$1:$BK$1,0)),""))=0,"",IFERROR(INDEX(Sheet2!$A:$BK,MATCH(TRIM(RIGHT($B22,LEN($B22)-1)),Sheet2!$A:$A,0),MATCH(K$1,Sheet2!$A$1:$BK$1,0)),""))</f>
        <v/>
      </c>
      <c r="L22" t="str">
        <f>IF(LEN(IFERROR(INDEX(Sheet2!$A:$BK,MATCH(TRIM(RIGHT($B22,LEN($B22)-1)),Sheet2!$A:$A,0),MATCH(L$1,Sheet2!$A$1:$BK$1,0)),""))=0,"",IFERROR(INDEX(Sheet2!$A:$BK,MATCH(TRIM(RIGHT($B22,LEN($B22)-1)),Sheet2!$A:$A,0),MATCH(L$1,Sheet2!$A$1:$BK$1,0)),""))</f>
        <v/>
      </c>
      <c r="M22" t="str">
        <f>IF(LEN(IFERROR(INDEX(Sheet2!$A:$BK,MATCH(TRIM(RIGHT($B22,LEN($B22)-1)),Sheet2!$A:$A,0),MATCH(M$1,Sheet2!$A$1:$BK$1,0)),""))=0,"",IFERROR(INDEX(Sheet2!$A:$BK,MATCH(TRIM(RIGHT($B22,LEN($B22)-1)),Sheet2!$A:$A,0),MATCH(M$1,Sheet2!$A$1:$BK$1,0)),""))</f>
        <v/>
      </c>
    </row>
    <row r="23" spans="1:13" x14ac:dyDescent="0.25">
      <c r="A23" t="s">
        <v>916</v>
      </c>
      <c r="B23" t="str">
        <f>IF(LEN(IFERROR(INDEX(Sheet2!$A:$BK,MATCH(TRIM($A23),Sheet2!$B:$B,0),1),""))=0,"","N"&amp;INDEX(Sheet2!$A:$BK,MATCH(TRIM($A23),Sheet2!$B:$B,0),1))</f>
        <v/>
      </c>
      <c r="C23" t="s">
        <v>169</v>
      </c>
      <c r="D23" t="s">
        <v>1031</v>
      </c>
      <c r="E23" t="s">
        <v>170</v>
      </c>
      <c r="F23" t="str">
        <f>IF(LEN(IFERROR(INDEX(Sheet2!$A:$BK,MATCH(TRIM(RIGHT($B23,LEN($B23)-1)),Sheet2!$A:$A,0),MATCH(F$1,Sheet2!$A$1:$BK$1,0)),""))=0,"",IFERROR(INDEX(Sheet2!$A:$BK,MATCH(TRIM(RIGHT($B23,LEN($B23)-1)),Sheet2!$A:$A,0),MATCH(F$1,Sheet2!$A$1:$BK$1,0)),""))</f>
        <v/>
      </c>
      <c r="G23" t="str">
        <f>IF(LEN(IFERROR(INDEX(Sheet2!$A:$BK,MATCH(TRIM(RIGHT($B23,LEN($B23)-1)),Sheet2!$A:$A,0),MATCH(G$1,Sheet2!$A$1:$BK$1,0)),""))=0,"",IFERROR(INDEX(Sheet2!$A:$BK,MATCH(TRIM(RIGHT($B23,LEN($B23)-1)),Sheet2!$A:$A,0),MATCH(G$1,Sheet2!$A$1:$BK$1,0)),""))</f>
        <v/>
      </c>
      <c r="H23" t="str">
        <f>IF(LEN(IFERROR(INDEX(Sheet2!$A:$BK,MATCH(TRIM(RIGHT($B23,LEN($B23)-1)),Sheet2!$A:$A,0),MATCH(H$1,Sheet2!$A$1:$BK$1,0)),""))=0,"",IFERROR(INDEX(Sheet2!$A:$BK,MATCH(TRIM(RIGHT($B23,LEN($B23)-1)),Sheet2!$A:$A,0),MATCH(H$1,Sheet2!$A$1:$BK$1,0)),""))</f>
        <v/>
      </c>
      <c r="I23" t="str">
        <f>IF(LEN(IFERROR(INDEX(Sheet2!$A:$BK,MATCH(TRIM(RIGHT($B23,LEN($B23)-1)),Sheet2!$A:$A,0),MATCH(I$1,Sheet2!$A$1:$BK$1,0)),""))=0,"",IFERROR(INDEX(Sheet2!$A:$BK,MATCH(TRIM(RIGHT($B23,LEN($B23)-1)),Sheet2!$A:$A,0),MATCH(I$1,Sheet2!$A$1:$BK$1,0)),""))</f>
        <v/>
      </c>
      <c r="J23" t="str">
        <f>IF(LEN(IFERROR(INDEX(Sheet2!$A:$BK,MATCH(TRIM(RIGHT($B23,LEN($B23)-1)),Sheet2!$A:$A,0),MATCH(J$1,Sheet2!$A$1:$BK$1,0)),""))=0,"",IFERROR(INDEX(Sheet2!$A:$BK,MATCH(TRIM(RIGHT($B23,LEN($B23)-1)),Sheet2!$A:$A,0),MATCH(J$1,Sheet2!$A$1:$BK$1,0)),""))</f>
        <v/>
      </c>
      <c r="K23" t="str">
        <f>IF(LEN(IFERROR(INDEX(Sheet2!$A:$BK,MATCH(TRIM(RIGHT($B23,LEN($B23)-1)),Sheet2!$A:$A,0),MATCH(K$1,Sheet2!$A$1:$BK$1,0)),""))=0,"",IFERROR(INDEX(Sheet2!$A:$BK,MATCH(TRIM(RIGHT($B23,LEN($B23)-1)),Sheet2!$A:$A,0),MATCH(K$1,Sheet2!$A$1:$BK$1,0)),""))</f>
        <v/>
      </c>
      <c r="L23" t="str">
        <f>IF(LEN(IFERROR(INDEX(Sheet2!$A:$BK,MATCH(TRIM(RIGHT($B23,LEN($B23)-1)),Sheet2!$A:$A,0),MATCH(L$1,Sheet2!$A$1:$BK$1,0)),""))=0,"",IFERROR(INDEX(Sheet2!$A:$BK,MATCH(TRIM(RIGHT($B23,LEN($B23)-1)),Sheet2!$A:$A,0),MATCH(L$1,Sheet2!$A$1:$BK$1,0)),""))</f>
        <v/>
      </c>
      <c r="M23" t="str">
        <f>IF(LEN(IFERROR(INDEX(Sheet2!$A:$BK,MATCH(TRIM(RIGHT($B23,LEN($B23)-1)),Sheet2!$A:$A,0),MATCH(M$1,Sheet2!$A$1:$BK$1,0)),""))=0,"",IFERROR(INDEX(Sheet2!$A:$BK,MATCH(TRIM(RIGHT($B23,LEN($B23)-1)),Sheet2!$A:$A,0),MATCH(M$1,Sheet2!$A$1:$BK$1,0)),""))</f>
        <v/>
      </c>
    </row>
    <row r="24" spans="1:13" x14ac:dyDescent="0.25">
      <c r="A24" t="s">
        <v>917</v>
      </c>
      <c r="B24" t="str">
        <f>IF(LEN(IFERROR(INDEX(Sheet2!$A:$BK,MATCH(TRIM($A24),Sheet2!$B:$B,0),1),""))=0,"","N"&amp;INDEX(Sheet2!$A:$BK,MATCH(TRIM($A24),Sheet2!$B:$B,0),1))</f>
        <v>N611NC</v>
      </c>
      <c r="C24" t="s">
        <v>177</v>
      </c>
      <c r="D24" t="s">
        <v>178</v>
      </c>
      <c r="E24" t="s">
        <v>179</v>
      </c>
      <c r="F24" t="str">
        <f>IF(LEN(IFERROR(INDEX(Sheet2!$A:$BK,MATCH(TRIM(RIGHT($B24,LEN($B24)-1)),Sheet2!$A:$A,0),MATCH(F$1,Sheet2!$A$1:$BK$1,0)),""))=0,"",IFERROR(INDEX(Sheet2!$A:$BK,MATCH(TRIM(RIGHT($B24,LEN($B24)-1)),Sheet2!$A:$A,0),MATCH(F$1,Sheet2!$A$1:$BK$1,0)),""))</f>
        <v>MHW GROUP HOLDINGS LLC</v>
      </c>
      <c r="G24" t="str">
        <f>IF(LEN(IFERROR(INDEX(Sheet2!$A:$BK,MATCH(TRIM(RIGHT($B24,LEN($B24)-1)),Sheet2!$A:$A,0),MATCH(G$1,Sheet2!$A$1:$BK$1,0)),""))=0,"",IFERROR(INDEX(Sheet2!$A:$BK,MATCH(TRIM(RIGHT($B24,LEN($B24)-1)),Sheet2!$A:$A,0),MATCH(G$1,Sheet2!$A$1:$BK$1,0)),""))</f>
        <v>11620 RED RUN BLVD</v>
      </c>
      <c r="H24" t="str">
        <f>IF(LEN(IFERROR(INDEX(Sheet2!$A:$BK,MATCH(TRIM(RIGHT($B24,LEN($B24)-1)),Sheet2!$A:$A,0),MATCH(H$1,Sheet2!$A$1:$BK$1,0)),""))=0,"",IFERROR(INDEX(Sheet2!$A:$BK,MATCH(TRIM(RIGHT($B24,LEN($B24)-1)),Sheet2!$A:$A,0),MATCH(H$1,Sheet2!$A$1:$BK$1,0)),""))</f>
        <v>REISTERSTOWN</v>
      </c>
      <c r="I24" t="str">
        <f>IF(LEN(IFERROR(INDEX(Sheet2!$A:$BK,MATCH(TRIM(RIGHT($B24,LEN($B24)-1)),Sheet2!$A:$A,0),MATCH(I$1,Sheet2!$A$1:$BK$1,0)),""))=0,"",IFERROR(INDEX(Sheet2!$A:$BK,MATCH(TRIM(RIGHT($B24,LEN($B24)-1)),Sheet2!$A:$A,0),MATCH(I$1,Sheet2!$A$1:$BK$1,0)),""))</f>
        <v>MD</v>
      </c>
      <c r="J24" t="str">
        <f>IF(LEN(IFERROR(INDEX(Sheet2!$A:$BK,MATCH(TRIM(RIGHT($B24,LEN($B24)-1)),Sheet2!$A:$A,0),MATCH(J$1,Sheet2!$A$1:$BK$1,0)),""))=0,"",IFERROR(INDEX(Sheet2!$A:$BK,MATCH(TRIM(RIGHT($B24,LEN($B24)-1)),Sheet2!$A:$A,0),MATCH(J$1,Sheet2!$A$1:$BK$1,0)),""))</f>
        <v>211366232</v>
      </c>
      <c r="K24" t="str">
        <f>IF(LEN(IFERROR(INDEX(Sheet2!$A:$BK,MATCH(TRIM(RIGHT($B24,LEN($B24)-1)),Sheet2!$A:$A,0),MATCH(K$1,Sheet2!$A$1:$BK$1,0)),""))=0,"",IFERROR(INDEX(Sheet2!$A:$BK,MATCH(TRIM(RIGHT($B24,LEN($B24)-1)),Sheet2!$A:$A,0),MATCH(K$1,Sheet2!$A$1:$BK$1,0)),""))</f>
        <v/>
      </c>
      <c r="L24" t="str">
        <f>IF(LEN(IFERROR(INDEX(Sheet2!$A:$BK,MATCH(TRIM(RIGHT($B24,LEN($B24)-1)),Sheet2!$A:$A,0),MATCH(L$1,Sheet2!$A$1:$BK$1,0)),""))=0,"",IFERROR(INDEX(Sheet2!$A:$BK,MATCH(TRIM(RIGHT($B24,LEN($B24)-1)),Sheet2!$A:$A,0),MATCH(L$1,Sheet2!$A$1:$BK$1,0)),""))</f>
        <v/>
      </c>
      <c r="M24" t="str">
        <f>IF(LEN(IFERROR(INDEX(Sheet2!$A:$BK,MATCH(TRIM(RIGHT($B24,LEN($B24)-1)),Sheet2!$A:$A,0),MATCH(M$1,Sheet2!$A$1:$BK$1,0)),""))=0,"",IFERROR(INDEX(Sheet2!$A:$BK,MATCH(TRIM(RIGHT($B24,LEN($B24)-1)),Sheet2!$A:$A,0),MATCH(M$1,Sheet2!$A$1:$BK$1,0)),""))</f>
        <v/>
      </c>
    </row>
    <row r="25" spans="1:13" x14ac:dyDescent="0.25">
      <c r="A25" t="s">
        <v>918</v>
      </c>
      <c r="B25" t="str">
        <f>IF(LEN(IFERROR(INDEX(Sheet2!$A:$BK,MATCH(TRIM($A25),Sheet2!$B:$B,0),1),""))=0,"","N"&amp;INDEX(Sheet2!$A:$BK,MATCH(TRIM($A25),Sheet2!$B:$B,0),1))</f>
        <v>N224GG</v>
      </c>
      <c r="C25" t="s">
        <v>186</v>
      </c>
      <c r="D25" t="s">
        <v>1031</v>
      </c>
      <c r="E25" t="s">
        <v>187</v>
      </c>
      <c r="F25" t="str">
        <f>IF(LEN(IFERROR(INDEX(Sheet2!$A:$BK,MATCH(TRIM(RIGHT($B25,LEN($B25)-1)),Sheet2!$A:$A,0),MATCH(F$1,Sheet2!$A$1:$BK$1,0)),""))=0,"",IFERROR(INDEX(Sheet2!$A:$BK,MATCH(TRIM(RIGHT($B25,LEN($B25)-1)),Sheet2!$A:$A,0),MATCH(F$1,Sheet2!$A$1:$BK$1,0)),""))</f>
        <v>GATOR TRACKS LLC</v>
      </c>
      <c r="G25" t="str">
        <f>IF(LEN(IFERROR(INDEX(Sheet2!$A:$BK,MATCH(TRIM(RIGHT($B25,LEN($B25)-1)),Sheet2!$A:$A,0),MATCH(G$1,Sheet2!$A$1:$BK$1,0)),""))=0,"",IFERROR(INDEX(Sheet2!$A:$BK,MATCH(TRIM(RIGHT($B25,LEN($B25)-1)),Sheet2!$A:$A,0),MATCH(G$1,Sheet2!$A$1:$BK$1,0)),""))</f>
        <v>70 READY AVE NW</v>
      </c>
      <c r="H25" t="str">
        <f>IF(LEN(IFERROR(INDEX(Sheet2!$A:$BK,MATCH(TRIM(RIGHT($B25,LEN($B25)-1)),Sheet2!$A:$A,0),MATCH(H$1,Sheet2!$A$1:$BK$1,0)),""))=0,"",IFERROR(INDEX(Sheet2!$A:$BK,MATCH(TRIM(RIGHT($B25,LEN($B25)-1)),Sheet2!$A:$A,0),MATCH(H$1,Sheet2!$A$1:$BK$1,0)),""))</f>
        <v>FORT WALTON BEACH</v>
      </c>
      <c r="I25" t="str">
        <f>IF(LEN(IFERROR(INDEX(Sheet2!$A:$BK,MATCH(TRIM(RIGHT($B25,LEN($B25)-1)),Sheet2!$A:$A,0),MATCH(I$1,Sheet2!$A$1:$BK$1,0)),""))=0,"",IFERROR(INDEX(Sheet2!$A:$BK,MATCH(TRIM(RIGHT($B25,LEN($B25)-1)),Sheet2!$A:$A,0),MATCH(I$1,Sheet2!$A$1:$BK$1,0)),""))</f>
        <v>FL</v>
      </c>
      <c r="J25" t="str">
        <f>IF(LEN(IFERROR(INDEX(Sheet2!$A:$BK,MATCH(TRIM(RIGHT($B25,LEN($B25)-1)),Sheet2!$A:$A,0),MATCH(J$1,Sheet2!$A$1:$BK$1,0)),""))=0,"",IFERROR(INDEX(Sheet2!$A:$BK,MATCH(TRIM(RIGHT($B25,LEN($B25)-1)),Sheet2!$A:$A,0),MATCH(J$1,Sheet2!$A$1:$BK$1,0)),""))</f>
        <v>325483857</v>
      </c>
      <c r="K25" t="str">
        <f>IF(LEN(IFERROR(INDEX(Sheet2!$A:$BK,MATCH(TRIM(RIGHT($B25,LEN($B25)-1)),Sheet2!$A:$A,0),MATCH(K$1,Sheet2!$A$1:$BK$1,0)),""))=0,"",IFERROR(INDEX(Sheet2!$A:$BK,MATCH(TRIM(RIGHT($B25,LEN($B25)-1)),Sheet2!$A:$A,0),MATCH(K$1,Sheet2!$A$1:$BK$1,0)),""))</f>
        <v/>
      </c>
      <c r="L25" t="str">
        <f>IF(LEN(IFERROR(INDEX(Sheet2!$A:$BK,MATCH(TRIM(RIGHT($B25,LEN($B25)-1)),Sheet2!$A:$A,0),MATCH(L$1,Sheet2!$A$1:$BK$1,0)),""))=0,"",IFERROR(INDEX(Sheet2!$A:$BK,MATCH(TRIM(RIGHT($B25,LEN($B25)-1)),Sheet2!$A:$A,0),MATCH(L$1,Sheet2!$A$1:$BK$1,0)),""))</f>
        <v/>
      </c>
      <c r="M25" t="str">
        <f>IF(LEN(IFERROR(INDEX(Sheet2!$A:$BK,MATCH(TRIM(RIGHT($B25,LEN($B25)-1)),Sheet2!$A:$A,0),MATCH(M$1,Sheet2!$A$1:$BK$1,0)),""))=0,"",IFERROR(INDEX(Sheet2!$A:$BK,MATCH(TRIM(RIGHT($B25,LEN($B25)-1)),Sheet2!$A:$A,0),MATCH(M$1,Sheet2!$A$1:$BK$1,0)),""))</f>
        <v/>
      </c>
    </row>
    <row r="26" spans="1:13" x14ac:dyDescent="0.25">
      <c r="A26" t="s">
        <v>919</v>
      </c>
      <c r="B26" t="str">
        <f>IF(LEN(IFERROR(INDEX(Sheet2!$A:$BK,MATCH(TRIM($A26),Sheet2!$B:$B,0),1),""))=0,"","N"&amp;INDEX(Sheet2!$A:$BK,MATCH(TRIM($A26),Sheet2!$B:$B,0),1))</f>
        <v>N365GA</v>
      </c>
      <c r="C26" t="s">
        <v>195</v>
      </c>
      <c r="D26" t="s">
        <v>19</v>
      </c>
      <c r="E26" t="s">
        <v>196</v>
      </c>
      <c r="F26" t="str">
        <f>IF(LEN(IFERROR(INDEX(Sheet2!$A:$BK,MATCH(TRIM(RIGHT($B26,LEN($B26)-1)),Sheet2!$A:$A,0),MATCH(F$1,Sheet2!$A$1:$BK$1,0)),""))=0,"",IFERROR(INDEX(Sheet2!$A:$BK,MATCH(TRIM(RIGHT($B26,LEN($B26)-1)),Sheet2!$A:$A,0),MATCH(F$1,Sheet2!$A$1:$BK$1,0)),""))</f>
        <v>GULFSTREAM LEASING LLC</v>
      </c>
      <c r="G26" t="str">
        <f>IF(LEN(IFERROR(INDEX(Sheet2!$A:$BK,MATCH(TRIM(RIGHT($B26,LEN($B26)-1)),Sheet2!$A:$A,0),MATCH(G$1,Sheet2!$A$1:$BK$1,0)),""))=0,"",IFERROR(INDEX(Sheet2!$A:$BK,MATCH(TRIM(RIGHT($B26,LEN($B26)-1)),Sheet2!$A:$A,0),MATCH(G$1,Sheet2!$A$1:$BK$1,0)),""))</f>
        <v>500 GULFSTREAM RD M/S B-16</v>
      </c>
      <c r="H26" t="str">
        <f>IF(LEN(IFERROR(INDEX(Sheet2!$A:$BK,MATCH(TRIM(RIGHT($B26,LEN($B26)-1)),Sheet2!$A:$A,0),MATCH(H$1,Sheet2!$A$1:$BK$1,0)),""))=0,"",IFERROR(INDEX(Sheet2!$A:$BK,MATCH(TRIM(RIGHT($B26,LEN($B26)-1)),Sheet2!$A:$A,0),MATCH(H$1,Sheet2!$A$1:$BK$1,0)),""))</f>
        <v>SAVANNAH</v>
      </c>
      <c r="I26" t="str">
        <f>IF(LEN(IFERROR(INDEX(Sheet2!$A:$BK,MATCH(TRIM(RIGHT($B26,LEN($B26)-1)),Sheet2!$A:$A,0),MATCH(I$1,Sheet2!$A$1:$BK$1,0)),""))=0,"",IFERROR(INDEX(Sheet2!$A:$BK,MATCH(TRIM(RIGHT($B26,LEN($B26)-1)),Sheet2!$A:$A,0),MATCH(I$1,Sheet2!$A$1:$BK$1,0)),""))</f>
        <v>GA</v>
      </c>
      <c r="J26" t="str">
        <f>IF(LEN(IFERROR(INDEX(Sheet2!$A:$BK,MATCH(TRIM(RIGHT($B26,LEN($B26)-1)),Sheet2!$A:$A,0),MATCH(J$1,Sheet2!$A$1:$BK$1,0)),""))=0,"",IFERROR(INDEX(Sheet2!$A:$BK,MATCH(TRIM(RIGHT($B26,LEN($B26)-1)),Sheet2!$A:$A,0),MATCH(J$1,Sheet2!$A$1:$BK$1,0)),""))</f>
        <v>31407</v>
      </c>
      <c r="K26" t="str">
        <f>IF(LEN(IFERROR(INDEX(Sheet2!$A:$BK,MATCH(TRIM(RIGHT($B26,LEN($B26)-1)),Sheet2!$A:$A,0),MATCH(K$1,Sheet2!$A$1:$BK$1,0)),""))=0,"",IFERROR(INDEX(Sheet2!$A:$BK,MATCH(TRIM(RIGHT($B26,LEN($B26)-1)),Sheet2!$A:$A,0),MATCH(K$1,Sheet2!$A$1:$BK$1,0)),""))</f>
        <v/>
      </c>
      <c r="L26" t="str">
        <f>IF(LEN(IFERROR(INDEX(Sheet2!$A:$BK,MATCH(TRIM(RIGHT($B26,LEN($B26)-1)),Sheet2!$A:$A,0),MATCH(L$1,Sheet2!$A$1:$BK$1,0)),""))=0,"",IFERROR(INDEX(Sheet2!$A:$BK,MATCH(TRIM(RIGHT($B26,LEN($B26)-1)),Sheet2!$A:$A,0),MATCH(L$1,Sheet2!$A$1:$BK$1,0)),""))</f>
        <v/>
      </c>
      <c r="M26" t="str">
        <f>IF(LEN(IFERROR(INDEX(Sheet2!$A:$BK,MATCH(TRIM(RIGHT($B26,LEN($B26)-1)),Sheet2!$A:$A,0),MATCH(M$1,Sheet2!$A$1:$BK$1,0)),""))=0,"",IFERROR(INDEX(Sheet2!$A:$BK,MATCH(TRIM(RIGHT($B26,LEN($B26)-1)),Sheet2!$A:$A,0),MATCH(M$1,Sheet2!$A$1:$BK$1,0)),""))</f>
        <v/>
      </c>
    </row>
    <row r="27" spans="1:13" x14ac:dyDescent="0.25">
      <c r="A27" t="s">
        <v>920</v>
      </c>
      <c r="B27" t="str">
        <f>IF(LEN(IFERROR(INDEX(Sheet2!$A:$BK,MATCH(TRIM($A27),Sheet2!$B:$B,0),1),""))=0,"","N"&amp;INDEX(Sheet2!$A:$BK,MATCH(TRIM($A27),Sheet2!$B:$B,0),1))</f>
        <v>N8821C</v>
      </c>
      <c r="C27" t="s">
        <v>200</v>
      </c>
      <c r="D27" t="s">
        <v>201</v>
      </c>
      <c r="E27" t="s">
        <v>202</v>
      </c>
      <c r="F27" t="str">
        <f>IF(LEN(IFERROR(INDEX(Sheet2!$A:$BK,MATCH(TRIM(RIGHT($B27,LEN($B27)-1)),Sheet2!$A:$A,0),MATCH(F$1,Sheet2!$A$1:$BK$1,0)),""))=0,"",IFERROR(INDEX(Sheet2!$A:$BK,MATCH(TRIM(RIGHT($B27,LEN($B27)-1)),Sheet2!$A:$A,0),MATCH(F$1,Sheet2!$A$1:$BK$1,0)),""))</f>
        <v>JVWL LLC</v>
      </c>
      <c r="G27" t="str">
        <f>IF(LEN(IFERROR(INDEX(Sheet2!$A:$BK,MATCH(TRIM(RIGHT($B27,LEN($B27)-1)),Sheet2!$A:$A,0),MATCH(G$1,Sheet2!$A$1:$BK$1,0)),""))=0,"",IFERROR(INDEX(Sheet2!$A:$BK,MATCH(TRIM(RIGHT($B27,LEN($B27)-1)),Sheet2!$A:$A,0),MATCH(G$1,Sheet2!$A$1:$BK$1,0)),""))</f>
        <v>9240 EXCELSIOR AVE</v>
      </c>
      <c r="H27" t="str">
        <f>IF(LEN(IFERROR(INDEX(Sheet2!$A:$BK,MATCH(TRIM(RIGHT($B27,LEN($B27)-1)),Sheet2!$A:$A,0),MATCH(H$1,Sheet2!$A$1:$BK$1,0)),""))=0,"",IFERROR(INDEX(Sheet2!$A:$BK,MATCH(TRIM(RIGHT($B27,LEN($B27)-1)),Sheet2!$A:$A,0),MATCH(H$1,Sheet2!$A$1:$BK$1,0)),""))</f>
        <v>HANFORD</v>
      </c>
      <c r="I27" t="str">
        <f>IF(LEN(IFERROR(INDEX(Sheet2!$A:$BK,MATCH(TRIM(RIGHT($B27,LEN($B27)-1)),Sheet2!$A:$A,0),MATCH(I$1,Sheet2!$A$1:$BK$1,0)),""))=0,"",IFERROR(INDEX(Sheet2!$A:$BK,MATCH(TRIM(RIGHT($B27,LEN($B27)-1)),Sheet2!$A:$A,0),MATCH(I$1,Sheet2!$A$1:$BK$1,0)),""))</f>
        <v>CA</v>
      </c>
      <c r="J27" t="str">
        <f>IF(LEN(IFERROR(INDEX(Sheet2!$A:$BK,MATCH(TRIM(RIGHT($B27,LEN($B27)-1)),Sheet2!$A:$A,0),MATCH(J$1,Sheet2!$A$1:$BK$1,0)),""))=0,"",IFERROR(INDEX(Sheet2!$A:$BK,MATCH(TRIM(RIGHT($B27,LEN($B27)-1)),Sheet2!$A:$A,0),MATCH(J$1,Sheet2!$A$1:$BK$1,0)),""))</f>
        <v>932309164</v>
      </c>
      <c r="K27" t="str">
        <f>IF(LEN(IFERROR(INDEX(Sheet2!$A:$BK,MATCH(TRIM(RIGHT($B27,LEN($B27)-1)),Sheet2!$A:$A,0),MATCH(K$1,Sheet2!$A$1:$BK$1,0)),""))=0,"",IFERROR(INDEX(Sheet2!$A:$BK,MATCH(TRIM(RIGHT($B27,LEN($B27)-1)),Sheet2!$A:$A,0),MATCH(K$1,Sheet2!$A$1:$BK$1,0)),""))</f>
        <v/>
      </c>
      <c r="L27" t="str">
        <f>IF(LEN(IFERROR(INDEX(Sheet2!$A:$BK,MATCH(TRIM(RIGHT($B27,LEN($B27)-1)),Sheet2!$A:$A,0),MATCH(L$1,Sheet2!$A$1:$BK$1,0)),""))=0,"",IFERROR(INDEX(Sheet2!$A:$BK,MATCH(TRIM(RIGHT($B27,LEN($B27)-1)),Sheet2!$A:$A,0),MATCH(L$1,Sheet2!$A$1:$BK$1,0)),""))</f>
        <v/>
      </c>
      <c r="M27" t="str">
        <f>IF(LEN(IFERROR(INDEX(Sheet2!$A:$BK,MATCH(TRIM(RIGHT($B27,LEN($B27)-1)),Sheet2!$A:$A,0),MATCH(M$1,Sheet2!$A$1:$BK$1,0)),""))=0,"",IFERROR(INDEX(Sheet2!$A:$BK,MATCH(TRIM(RIGHT($B27,LEN($B27)-1)),Sheet2!$A:$A,0),MATCH(M$1,Sheet2!$A$1:$BK$1,0)),""))</f>
        <v>Paragon Aviation Logistics, INC.</v>
      </c>
    </row>
    <row r="28" spans="1:13" x14ac:dyDescent="0.25">
      <c r="A28" t="s">
        <v>921</v>
      </c>
      <c r="B28" t="str">
        <f>IF(LEN(IFERROR(INDEX(Sheet2!$A:$BK,MATCH(TRIM($A28),Sheet2!$B:$B,0),1),""))=0,"","N"&amp;INDEX(Sheet2!$A:$BK,MATCH(TRIM($A28),Sheet2!$B:$B,0),1))</f>
        <v>N100SR</v>
      </c>
      <c r="C28" t="s">
        <v>206</v>
      </c>
      <c r="D28" t="s">
        <v>1031</v>
      </c>
      <c r="E28" t="s">
        <v>207</v>
      </c>
      <c r="F28" t="str">
        <f>IF(LEN(IFERROR(INDEX(Sheet2!$A:$BK,MATCH(TRIM(RIGHT($B28,LEN($B28)-1)),Sheet2!$A:$A,0),MATCH(F$1,Sheet2!$A$1:$BK$1,0)),""))=0,"",IFERROR(INDEX(Sheet2!$A:$BK,MATCH(TRIM(RIGHT($B28,LEN($B28)-1)),Sheet2!$A:$A,0),MATCH(F$1,Sheet2!$A$1:$BK$1,0)),""))</f>
        <v>RAYMAN STEVEN M TRUSTEE</v>
      </c>
      <c r="G28" t="str">
        <f>IF(LEN(IFERROR(INDEX(Sheet2!$A:$BK,MATCH(TRIM(RIGHT($B28,LEN($B28)-1)),Sheet2!$A:$A,0),MATCH(G$1,Sheet2!$A$1:$BK$1,0)),""))=0,"",IFERROR(INDEX(Sheet2!$A:$BK,MATCH(TRIM(RIGHT($B28,LEN($B28)-1)),Sheet2!$A:$A,0),MATCH(G$1,Sheet2!$A$1:$BK$1,0)),""))</f>
        <v>47W210 RT 30</v>
      </c>
      <c r="H28" t="str">
        <f>IF(LEN(IFERROR(INDEX(Sheet2!$A:$BK,MATCH(TRIM(RIGHT($B28,LEN($B28)-1)),Sheet2!$A:$A,0),MATCH(H$1,Sheet2!$A$1:$BK$1,0)),""))=0,"",IFERROR(INDEX(Sheet2!$A:$BK,MATCH(TRIM(RIGHT($B28,LEN($B28)-1)),Sheet2!$A:$A,0),MATCH(H$1,Sheet2!$A$1:$BK$1,0)),""))</f>
        <v>BIG ROCK</v>
      </c>
      <c r="I28" t="str">
        <f>IF(LEN(IFERROR(INDEX(Sheet2!$A:$BK,MATCH(TRIM(RIGHT($B28,LEN($B28)-1)),Sheet2!$A:$A,0),MATCH(I$1,Sheet2!$A$1:$BK$1,0)),""))=0,"",IFERROR(INDEX(Sheet2!$A:$BK,MATCH(TRIM(RIGHT($B28,LEN($B28)-1)),Sheet2!$A:$A,0),MATCH(I$1,Sheet2!$A$1:$BK$1,0)),""))</f>
        <v>IL</v>
      </c>
      <c r="J28" t="str">
        <f>IF(LEN(IFERROR(INDEX(Sheet2!$A:$BK,MATCH(TRIM(RIGHT($B28,LEN($B28)-1)),Sheet2!$A:$A,0),MATCH(J$1,Sheet2!$A$1:$BK$1,0)),""))=0,"",IFERROR(INDEX(Sheet2!$A:$BK,MATCH(TRIM(RIGHT($B28,LEN($B28)-1)),Sheet2!$A:$A,0),MATCH(J$1,Sheet2!$A$1:$BK$1,0)),""))</f>
        <v>60511</v>
      </c>
      <c r="K28" t="str">
        <f>IF(LEN(IFERROR(INDEX(Sheet2!$A:$BK,MATCH(TRIM(RIGHT($B28,LEN($B28)-1)),Sheet2!$A:$A,0),MATCH(K$1,Sheet2!$A$1:$BK$1,0)),""))=0,"",IFERROR(INDEX(Sheet2!$A:$BK,MATCH(TRIM(RIGHT($B28,LEN($B28)-1)),Sheet2!$A:$A,0),MATCH(K$1,Sheet2!$A$1:$BK$1,0)),""))</f>
        <v/>
      </c>
      <c r="L28" t="str">
        <f>IF(LEN(IFERROR(INDEX(Sheet2!$A:$BK,MATCH(TRIM(RIGHT($B28,LEN($B28)-1)),Sheet2!$A:$A,0),MATCH(L$1,Sheet2!$A$1:$BK$1,0)),""))=0,"",IFERROR(INDEX(Sheet2!$A:$BK,MATCH(TRIM(RIGHT($B28,LEN($B28)-1)),Sheet2!$A:$A,0),MATCH(L$1,Sheet2!$A$1:$BK$1,0)),""))</f>
        <v/>
      </c>
      <c r="M28" t="str">
        <f>IF(LEN(IFERROR(INDEX(Sheet2!$A:$BK,MATCH(TRIM(RIGHT($B28,LEN($B28)-1)),Sheet2!$A:$A,0),MATCH(M$1,Sheet2!$A$1:$BK$1,0)),""))=0,"",IFERROR(INDEX(Sheet2!$A:$BK,MATCH(TRIM(RIGHT($B28,LEN($B28)-1)),Sheet2!$A:$A,0),MATCH(M$1,Sheet2!$A$1:$BK$1,0)),""))</f>
        <v/>
      </c>
    </row>
    <row r="29" spans="1:13" x14ac:dyDescent="0.25">
      <c r="A29" t="s">
        <v>922</v>
      </c>
      <c r="B29" t="str">
        <f>IF(LEN(IFERROR(INDEX(Sheet2!$A:$BK,MATCH(TRIM($A29),Sheet2!$B:$B,0),1),""))=0,"","N"&amp;INDEX(Sheet2!$A:$BK,MATCH(TRIM($A29),Sheet2!$B:$B,0),1))</f>
        <v>N100GX</v>
      </c>
      <c r="C29" t="s">
        <v>215</v>
      </c>
      <c r="D29" t="s">
        <v>122</v>
      </c>
      <c r="E29" t="s">
        <v>216</v>
      </c>
      <c r="F29" t="str">
        <f>IF(LEN(IFERROR(INDEX(Sheet2!$A:$BK,MATCH(TRIM(RIGHT($B29,LEN($B29)-1)),Sheet2!$A:$A,0),MATCH(F$1,Sheet2!$A$1:$BK$1,0)),""))=0,"",IFERROR(INDEX(Sheet2!$A:$BK,MATCH(TRIM(RIGHT($B29,LEN($B29)-1)),Sheet2!$A:$A,0),MATCH(F$1,Sheet2!$A$1:$BK$1,0)),""))</f>
        <v>BRULECREEK AVIATION LLC</v>
      </c>
      <c r="G29" t="str">
        <f>IF(LEN(IFERROR(INDEX(Sheet2!$A:$BK,MATCH(TRIM(RIGHT($B29,LEN($B29)-1)),Sheet2!$A:$A,0),MATCH(G$1,Sheet2!$A$1:$BK$1,0)),""))=0,"",IFERROR(INDEX(Sheet2!$A:$BK,MATCH(TRIM(RIGHT($B29,LEN($B29)-1)),Sheet2!$A:$A,0),MATCH(G$1,Sheet2!$A$1:$BK$1,0)),""))</f>
        <v>7 EAGLE VIEW CT</v>
      </c>
      <c r="H29" t="str">
        <f>IF(LEN(IFERROR(INDEX(Sheet2!$A:$BK,MATCH(TRIM(RIGHT($B29,LEN($B29)-1)),Sheet2!$A:$A,0),MATCH(H$1,Sheet2!$A$1:$BK$1,0)),""))=0,"",IFERROR(INDEX(Sheet2!$A:$BK,MATCH(TRIM(RIGHT($B29,LEN($B29)-1)),Sheet2!$A:$A,0),MATCH(H$1,Sheet2!$A$1:$BK$1,0)),""))</f>
        <v>PARK CITY</v>
      </c>
      <c r="I29" t="str">
        <f>IF(LEN(IFERROR(INDEX(Sheet2!$A:$BK,MATCH(TRIM(RIGHT($B29,LEN($B29)-1)),Sheet2!$A:$A,0),MATCH(I$1,Sheet2!$A$1:$BK$1,0)),""))=0,"",IFERROR(INDEX(Sheet2!$A:$BK,MATCH(TRIM(RIGHT($B29,LEN($B29)-1)),Sheet2!$A:$A,0),MATCH(I$1,Sheet2!$A$1:$BK$1,0)),""))</f>
        <v>UT</v>
      </c>
      <c r="J29" t="str">
        <f>IF(LEN(IFERROR(INDEX(Sheet2!$A:$BK,MATCH(TRIM(RIGHT($B29,LEN($B29)-1)),Sheet2!$A:$A,0),MATCH(J$1,Sheet2!$A$1:$BK$1,0)),""))=0,"",IFERROR(INDEX(Sheet2!$A:$BK,MATCH(TRIM(RIGHT($B29,LEN($B29)-1)),Sheet2!$A:$A,0),MATCH(J$1,Sheet2!$A$1:$BK$1,0)),""))</f>
        <v>840606864</v>
      </c>
      <c r="K29" t="str">
        <f>IF(LEN(IFERROR(INDEX(Sheet2!$A:$BK,MATCH(TRIM(RIGHT($B29,LEN($B29)-1)),Sheet2!$A:$A,0),MATCH(K$1,Sheet2!$A$1:$BK$1,0)),""))=0,"",IFERROR(INDEX(Sheet2!$A:$BK,MATCH(TRIM(RIGHT($B29,LEN($B29)-1)),Sheet2!$A:$A,0),MATCH(K$1,Sheet2!$A$1:$BK$1,0)),""))</f>
        <v/>
      </c>
      <c r="L29" t="str">
        <f>IF(LEN(IFERROR(INDEX(Sheet2!$A:$BK,MATCH(TRIM(RIGHT($B29,LEN($B29)-1)),Sheet2!$A:$A,0),MATCH(L$1,Sheet2!$A$1:$BK$1,0)),""))=0,"",IFERROR(INDEX(Sheet2!$A:$BK,MATCH(TRIM(RIGHT($B29,LEN($B29)-1)),Sheet2!$A:$A,0),MATCH(L$1,Sheet2!$A$1:$BK$1,0)),""))</f>
        <v/>
      </c>
      <c r="M29" t="str">
        <f>IF(LEN(IFERROR(INDEX(Sheet2!$A:$BK,MATCH(TRIM(RIGHT($B29,LEN($B29)-1)),Sheet2!$A:$A,0),MATCH(M$1,Sheet2!$A$1:$BK$1,0)),""))=0,"",IFERROR(INDEX(Sheet2!$A:$BK,MATCH(TRIM(RIGHT($B29,LEN($B29)-1)),Sheet2!$A:$A,0),MATCH(M$1,Sheet2!$A$1:$BK$1,0)),""))</f>
        <v>Keystone Aviation, LLC</v>
      </c>
    </row>
    <row r="30" spans="1:13" x14ac:dyDescent="0.25">
      <c r="A30" t="s">
        <v>923</v>
      </c>
      <c r="B30" t="str">
        <f>IF(LEN(IFERROR(INDEX(Sheet2!$A:$BK,MATCH(TRIM($A30),Sheet2!$B:$B,0),1),""))=0,"","N"&amp;INDEX(Sheet2!$A:$BK,MATCH(TRIM($A30),Sheet2!$B:$B,0),1))</f>
        <v>N518KH</v>
      </c>
      <c r="C30" t="s">
        <v>224</v>
      </c>
      <c r="D30" t="s">
        <v>1031</v>
      </c>
      <c r="E30" t="s">
        <v>225</v>
      </c>
      <c r="F30" t="str">
        <f>IF(LEN(IFERROR(INDEX(Sheet2!$A:$BK,MATCH(TRIM(RIGHT($B30,LEN($B30)-1)),Sheet2!$A:$A,0),MATCH(F$1,Sheet2!$A$1:$BK$1,0)),""))=0,"",IFERROR(INDEX(Sheet2!$A:$BK,MATCH(TRIM(RIGHT($B30,LEN($B30)-1)),Sheet2!$A:$A,0),MATCH(F$1,Sheet2!$A$1:$BK$1,0)),""))</f>
        <v>GOLDEN EAGLE MANAGEMENT LLC</v>
      </c>
      <c r="G30" t="str">
        <f>IF(LEN(IFERROR(INDEX(Sheet2!$A:$BK,MATCH(TRIM(RIGHT($B30,LEN($B30)-1)),Sheet2!$A:$A,0),MATCH(G$1,Sheet2!$A$1:$BK$1,0)),""))=0,"",IFERROR(INDEX(Sheet2!$A:$BK,MATCH(TRIM(RIGHT($B30,LEN($B30)-1)),Sheet2!$A:$A,0),MATCH(G$1,Sheet2!$A$1:$BK$1,0)),""))</f>
        <v>3011 AMERICAN WAY</v>
      </c>
      <c r="H30" t="str">
        <f>IF(LEN(IFERROR(INDEX(Sheet2!$A:$BK,MATCH(TRIM(RIGHT($B30,LEN($B30)-1)),Sheet2!$A:$A,0),MATCH(H$1,Sheet2!$A$1:$BK$1,0)),""))=0,"",IFERROR(INDEX(Sheet2!$A:$BK,MATCH(TRIM(RIGHT($B30,LEN($B30)-1)),Sheet2!$A:$A,0),MATCH(H$1,Sheet2!$A$1:$BK$1,0)),""))</f>
        <v>MISSOULA</v>
      </c>
      <c r="I30" t="str">
        <f>IF(LEN(IFERROR(INDEX(Sheet2!$A:$BK,MATCH(TRIM(RIGHT($B30,LEN($B30)-1)),Sheet2!$A:$A,0),MATCH(I$1,Sheet2!$A$1:$BK$1,0)),""))=0,"",IFERROR(INDEX(Sheet2!$A:$BK,MATCH(TRIM(RIGHT($B30,LEN($B30)-1)),Sheet2!$A:$A,0),MATCH(I$1,Sheet2!$A$1:$BK$1,0)),""))</f>
        <v>MT</v>
      </c>
      <c r="J30" t="str">
        <f>IF(LEN(IFERROR(INDEX(Sheet2!$A:$BK,MATCH(TRIM(RIGHT($B30,LEN($B30)-1)),Sheet2!$A:$A,0),MATCH(J$1,Sheet2!$A$1:$BK$1,0)),""))=0,"",IFERROR(INDEX(Sheet2!$A:$BK,MATCH(TRIM(RIGHT($B30,LEN($B30)-1)),Sheet2!$A:$A,0),MATCH(J$1,Sheet2!$A$1:$BK$1,0)),""))</f>
        <v>598081921</v>
      </c>
      <c r="K30" t="str">
        <f>IF(LEN(IFERROR(INDEX(Sheet2!$A:$BK,MATCH(TRIM(RIGHT($B30,LEN($B30)-1)),Sheet2!$A:$A,0),MATCH(K$1,Sheet2!$A$1:$BK$1,0)),""))=0,"",IFERROR(INDEX(Sheet2!$A:$BK,MATCH(TRIM(RIGHT($B30,LEN($B30)-1)),Sheet2!$A:$A,0),MATCH(K$1,Sheet2!$A$1:$BK$1,0)),""))</f>
        <v/>
      </c>
      <c r="L30" t="str">
        <f>IF(LEN(IFERROR(INDEX(Sheet2!$A:$BK,MATCH(TRIM(RIGHT($B30,LEN($B30)-1)),Sheet2!$A:$A,0),MATCH(L$1,Sheet2!$A$1:$BK$1,0)),""))=0,"",IFERROR(INDEX(Sheet2!$A:$BK,MATCH(TRIM(RIGHT($B30,LEN($B30)-1)),Sheet2!$A:$A,0),MATCH(L$1,Sheet2!$A$1:$BK$1,0)),""))</f>
        <v/>
      </c>
      <c r="M30" t="str">
        <f>IF(LEN(IFERROR(INDEX(Sheet2!$A:$BK,MATCH(TRIM(RIGHT($B30,LEN($B30)-1)),Sheet2!$A:$A,0),MATCH(M$1,Sheet2!$A$1:$BK$1,0)),""))=0,"",IFERROR(INDEX(Sheet2!$A:$BK,MATCH(TRIM(RIGHT($B30,LEN($B30)-1)),Sheet2!$A:$A,0),MATCH(M$1,Sheet2!$A$1:$BK$1,0)),""))</f>
        <v/>
      </c>
    </row>
    <row r="31" spans="1:13" x14ac:dyDescent="0.25">
      <c r="A31" t="s">
        <v>924</v>
      </c>
      <c r="B31" t="str">
        <f>IF(LEN(IFERROR(INDEX(Sheet2!$A:$BK,MATCH(TRIM($A31),Sheet2!$B:$B,0),1),""))=0,"","N"&amp;INDEX(Sheet2!$A:$BK,MATCH(TRIM($A31),Sheet2!$B:$B,0),1))</f>
        <v>N722SW</v>
      </c>
      <c r="C31" t="s">
        <v>229</v>
      </c>
      <c r="D31" t="s">
        <v>1031</v>
      </c>
      <c r="E31" t="s">
        <v>230</v>
      </c>
      <c r="F31" t="str">
        <f>IF(LEN(IFERROR(INDEX(Sheet2!$A:$BK,MATCH(TRIM(RIGHT($B31,LEN($B31)-1)),Sheet2!$A:$A,0),MATCH(F$1,Sheet2!$A$1:$BK$1,0)),""))=0,"",IFERROR(INDEX(Sheet2!$A:$BK,MATCH(TRIM(RIGHT($B31,LEN($B31)-1)),Sheet2!$A:$A,0),MATCH(F$1,Sheet2!$A$1:$BK$1,0)),""))</f>
        <v>GATOR ONE AIR LLC</v>
      </c>
      <c r="G31" t="str">
        <f>IF(LEN(IFERROR(INDEX(Sheet2!$A:$BK,MATCH(TRIM(RIGHT($B31,LEN($B31)-1)),Sheet2!$A:$A,0),MATCH(G$1,Sheet2!$A$1:$BK$1,0)),""))=0,"",IFERROR(INDEX(Sheet2!$A:$BK,MATCH(TRIM(RIGHT($B31,LEN($B31)-1)),Sheet2!$A:$A,0),MATCH(G$1,Sheet2!$A$1:$BK$1,0)),""))</f>
        <v>4481 LEGENDARY DR UNIT 200</v>
      </c>
      <c r="H31" t="str">
        <f>IF(LEN(IFERROR(INDEX(Sheet2!$A:$BK,MATCH(TRIM(RIGHT($B31,LEN($B31)-1)),Sheet2!$A:$A,0),MATCH(H$1,Sheet2!$A$1:$BK$1,0)),""))=0,"",IFERROR(INDEX(Sheet2!$A:$BK,MATCH(TRIM(RIGHT($B31,LEN($B31)-1)),Sheet2!$A:$A,0),MATCH(H$1,Sheet2!$A$1:$BK$1,0)),""))</f>
        <v>DESTIN</v>
      </c>
      <c r="I31" t="str">
        <f>IF(LEN(IFERROR(INDEX(Sheet2!$A:$BK,MATCH(TRIM(RIGHT($B31,LEN($B31)-1)),Sheet2!$A:$A,0),MATCH(I$1,Sheet2!$A$1:$BK$1,0)),""))=0,"",IFERROR(INDEX(Sheet2!$A:$BK,MATCH(TRIM(RIGHT($B31,LEN($B31)-1)),Sheet2!$A:$A,0),MATCH(I$1,Sheet2!$A$1:$BK$1,0)),""))</f>
        <v>FL</v>
      </c>
      <c r="J31" t="str">
        <f>IF(LEN(IFERROR(INDEX(Sheet2!$A:$BK,MATCH(TRIM(RIGHT($B31,LEN($B31)-1)),Sheet2!$A:$A,0),MATCH(J$1,Sheet2!$A$1:$BK$1,0)),""))=0,"",IFERROR(INDEX(Sheet2!$A:$BK,MATCH(TRIM(RIGHT($B31,LEN($B31)-1)),Sheet2!$A:$A,0),MATCH(J$1,Sheet2!$A$1:$BK$1,0)),""))</f>
        <v>32541</v>
      </c>
      <c r="K31" t="str">
        <f>IF(LEN(IFERROR(INDEX(Sheet2!$A:$BK,MATCH(TRIM(RIGHT($B31,LEN($B31)-1)),Sheet2!$A:$A,0),MATCH(K$1,Sheet2!$A$1:$BK$1,0)),""))=0,"",IFERROR(INDEX(Sheet2!$A:$BK,MATCH(TRIM(RIGHT($B31,LEN($B31)-1)),Sheet2!$A:$A,0),MATCH(K$1,Sheet2!$A$1:$BK$1,0)),""))</f>
        <v/>
      </c>
      <c r="L31" t="str">
        <f>IF(LEN(IFERROR(INDEX(Sheet2!$A:$BK,MATCH(TRIM(RIGHT($B31,LEN($B31)-1)),Sheet2!$A:$A,0),MATCH(L$1,Sheet2!$A$1:$BK$1,0)),""))=0,"",IFERROR(INDEX(Sheet2!$A:$BK,MATCH(TRIM(RIGHT($B31,LEN($B31)-1)),Sheet2!$A:$A,0),MATCH(L$1,Sheet2!$A$1:$BK$1,0)),""))</f>
        <v/>
      </c>
      <c r="M31" t="str">
        <f>IF(LEN(IFERROR(INDEX(Sheet2!$A:$BK,MATCH(TRIM(RIGHT($B31,LEN($B31)-1)),Sheet2!$A:$A,0),MATCH(M$1,Sheet2!$A$1:$BK$1,0)),""))=0,"",IFERROR(INDEX(Sheet2!$A:$BK,MATCH(TRIM(RIGHT($B31,LEN($B31)-1)),Sheet2!$A:$A,0),MATCH(M$1,Sheet2!$A$1:$BK$1,0)),""))</f>
        <v/>
      </c>
    </row>
    <row r="32" spans="1:13" x14ac:dyDescent="0.25">
      <c r="A32" t="s">
        <v>925</v>
      </c>
      <c r="B32" t="str">
        <f>IF(LEN(IFERROR(INDEX(Sheet2!$A:$BK,MATCH(TRIM($A32),Sheet2!$B:$B,0),1),""))=0,"","N"&amp;INDEX(Sheet2!$A:$BK,MATCH(TRIM($A32),Sheet2!$B:$B,0),1))</f>
        <v>N787BN</v>
      </c>
      <c r="C32" t="s">
        <v>233</v>
      </c>
      <c r="D32" t="s">
        <v>234</v>
      </c>
      <c r="E32" t="s">
        <v>235</v>
      </c>
      <c r="F32" t="str">
        <f>IF(LEN(IFERROR(INDEX(Sheet2!$A:$BK,MATCH(TRIM(RIGHT($B32,LEN($B32)-1)),Sheet2!$A:$A,0),MATCH(F$1,Sheet2!$A$1:$BK$1,0)),""))=0,"",IFERROR(INDEX(Sheet2!$A:$BK,MATCH(TRIM(RIGHT($B32,LEN($B32)-1)),Sheet2!$A:$A,0),MATCH(F$1,Sheet2!$A$1:$BK$1,0)),""))</f>
        <v>OMNINET CAPITAL LLC</v>
      </c>
      <c r="G32" t="str">
        <f>IF(LEN(IFERROR(INDEX(Sheet2!$A:$BK,MATCH(TRIM(RIGHT($B32,LEN($B32)-1)),Sheet2!$A:$A,0),MATCH(G$1,Sheet2!$A$1:$BK$1,0)),""))=0,"",IFERROR(INDEX(Sheet2!$A:$BK,MATCH(TRIM(RIGHT($B32,LEN($B32)-1)),Sheet2!$A:$A,0),MATCH(G$1,Sheet2!$A$1:$BK$1,0)),""))</f>
        <v>9420 WILSHIRE BLVD STE 400</v>
      </c>
      <c r="H32" t="str">
        <f>IF(LEN(IFERROR(INDEX(Sheet2!$A:$BK,MATCH(TRIM(RIGHT($B32,LEN($B32)-1)),Sheet2!$A:$A,0),MATCH(H$1,Sheet2!$A$1:$BK$1,0)),""))=0,"",IFERROR(INDEX(Sheet2!$A:$BK,MATCH(TRIM(RIGHT($B32,LEN($B32)-1)),Sheet2!$A:$A,0),MATCH(H$1,Sheet2!$A$1:$BK$1,0)),""))</f>
        <v>BEVERLY HILLS</v>
      </c>
      <c r="I32" t="str">
        <f>IF(LEN(IFERROR(INDEX(Sheet2!$A:$BK,MATCH(TRIM(RIGHT($B32,LEN($B32)-1)),Sheet2!$A:$A,0),MATCH(I$1,Sheet2!$A$1:$BK$1,0)),""))=0,"",IFERROR(INDEX(Sheet2!$A:$BK,MATCH(TRIM(RIGHT($B32,LEN($B32)-1)),Sheet2!$A:$A,0),MATCH(I$1,Sheet2!$A$1:$BK$1,0)),""))</f>
        <v>CA</v>
      </c>
      <c r="J32" t="str">
        <f>IF(LEN(IFERROR(INDEX(Sheet2!$A:$BK,MATCH(TRIM(RIGHT($B32,LEN($B32)-1)),Sheet2!$A:$A,0),MATCH(J$1,Sheet2!$A$1:$BK$1,0)),""))=0,"",IFERROR(INDEX(Sheet2!$A:$BK,MATCH(TRIM(RIGHT($B32,LEN($B32)-1)),Sheet2!$A:$A,0),MATCH(J$1,Sheet2!$A$1:$BK$1,0)),""))</f>
        <v>902123151</v>
      </c>
      <c r="K32" t="str">
        <f>IF(LEN(IFERROR(INDEX(Sheet2!$A:$BK,MATCH(TRIM(RIGHT($B32,LEN($B32)-1)),Sheet2!$A:$A,0),MATCH(K$1,Sheet2!$A$1:$BK$1,0)),""))=0,"",IFERROR(INDEX(Sheet2!$A:$BK,MATCH(TRIM(RIGHT($B32,LEN($B32)-1)),Sheet2!$A:$A,0),MATCH(K$1,Sheet2!$A$1:$BK$1,0)),""))</f>
        <v/>
      </c>
      <c r="L32" t="str">
        <f>IF(LEN(IFERROR(INDEX(Sheet2!$A:$BK,MATCH(TRIM(RIGHT($B32,LEN($B32)-1)),Sheet2!$A:$A,0),MATCH(L$1,Sheet2!$A$1:$BK$1,0)),""))=0,"",IFERROR(INDEX(Sheet2!$A:$BK,MATCH(TRIM(RIGHT($B32,LEN($B32)-1)),Sheet2!$A:$A,0),MATCH(L$1,Sheet2!$A$1:$BK$1,0)),""))</f>
        <v/>
      </c>
      <c r="M32" t="str">
        <f>IF(LEN(IFERROR(INDEX(Sheet2!$A:$BK,MATCH(TRIM(RIGHT($B32,LEN($B32)-1)),Sheet2!$A:$A,0),MATCH(M$1,Sheet2!$A$1:$BK$1,0)),""))=0,"",IFERROR(INDEX(Sheet2!$A:$BK,MATCH(TRIM(RIGHT($B32,LEN($B32)-1)),Sheet2!$A:$A,0),MATCH(M$1,Sheet2!$A$1:$BK$1,0)),""))</f>
        <v>Clay Lacy Aviation, Inc.</v>
      </c>
    </row>
    <row r="33" spans="1:13" x14ac:dyDescent="0.25">
      <c r="A33" t="s">
        <v>926</v>
      </c>
      <c r="B33" t="str">
        <f>IF(LEN(IFERROR(INDEX(Sheet2!$A:$BK,MATCH(TRIM($A33),Sheet2!$B:$B,0),1),""))=0,"","N"&amp;INDEX(Sheet2!$A:$BK,MATCH(TRIM($A33),Sheet2!$B:$B,0),1))</f>
        <v>N928ST</v>
      </c>
      <c r="C33" t="s">
        <v>240</v>
      </c>
      <c r="D33" t="s">
        <v>122</v>
      </c>
      <c r="E33" t="s">
        <v>241</v>
      </c>
      <c r="F33" t="str">
        <f>IF(LEN(IFERROR(INDEX(Sheet2!$A:$BK,MATCH(TRIM(RIGHT($B33,LEN($B33)-1)),Sheet2!$A:$A,0),MATCH(F$1,Sheet2!$A$1:$BK$1,0)),""))=0,"",IFERROR(INDEX(Sheet2!$A:$BK,MATCH(TRIM(RIGHT($B33,LEN($B33)-1)),Sheet2!$A:$A,0),MATCH(F$1,Sheet2!$A$1:$BK$1,0)),""))</f>
        <v>FLYING BAR B LLC</v>
      </c>
      <c r="G33" t="str">
        <f>IF(LEN(IFERROR(INDEX(Sheet2!$A:$BK,MATCH(TRIM(RIGHT($B33,LEN($B33)-1)),Sheet2!$A:$A,0),MATCH(G$1,Sheet2!$A$1:$BK$1,0)),""))=0,"",IFERROR(INDEX(Sheet2!$A:$BK,MATCH(TRIM(RIGHT($B33,LEN($B33)-1)),Sheet2!$A:$A,0),MATCH(G$1,Sheet2!$A$1:$BK$1,0)),""))</f>
        <v>3500 E DEER HOLLOW DR</v>
      </c>
      <c r="H33" t="str">
        <f>IF(LEN(IFERROR(INDEX(Sheet2!$A:$BK,MATCH(TRIM(RIGHT($B33,LEN($B33)-1)),Sheet2!$A:$A,0),MATCH(H$1,Sheet2!$A$1:$BK$1,0)),""))=0,"",IFERROR(INDEX(Sheet2!$A:$BK,MATCH(TRIM(RIGHT($B33,LEN($B33)-1)),Sheet2!$A:$A,0),MATCH(H$1,Sheet2!$A$1:$BK$1,0)),""))</f>
        <v>SANDY</v>
      </c>
      <c r="I33" t="str">
        <f>IF(LEN(IFERROR(INDEX(Sheet2!$A:$BK,MATCH(TRIM(RIGHT($B33,LEN($B33)-1)),Sheet2!$A:$A,0),MATCH(I$1,Sheet2!$A$1:$BK$1,0)),""))=0,"",IFERROR(INDEX(Sheet2!$A:$BK,MATCH(TRIM(RIGHT($B33,LEN($B33)-1)),Sheet2!$A:$A,0),MATCH(I$1,Sheet2!$A$1:$BK$1,0)),""))</f>
        <v>UT</v>
      </c>
      <c r="J33" t="str">
        <f>IF(LEN(IFERROR(INDEX(Sheet2!$A:$BK,MATCH(TRIM(RIGHT($B33,LEN($B33)-1)),Sheet2!$A:$A,0),MATCH(J$1,Sheet2!$A$1:$BK$1,0)),""))=0,"",IFERROR(INDEX(Sheet2!$A:$BK,MATCH(TRIM(RIGHT($B33,LEN($B33)-1)),Sheet2!$A:$A,0),MATCH(J$1,Sheet2!$A$1:$BK$1,0)),""))</f>
        <v>84092</v>
      </c>
      <c r="K33" t="str">
        <f>IF(LEN(IFERROR(INDEX(Sheet2!$A:$BK,MATCH(TRIM(RIGHT($B33,LEN($B33)-1)),Sheet2!$A:$A,0),MATCH(K$1,Sheet2!$A$1:$BK$1,0)),""))=0,"",IFERROR(INDEX(Sheet2!$A:$BK,MATCH(TRIM(RIGHT($B33,LEN($B33)-1)),Sheet2!$A:$A,0),MATCH(K$1,Sheet2!$A$1:$BK$1,0)),""))</f>
        <v/>
      </c>
      <c r="L33" t="str">
        <f>IF(LEN(IFERROR(INDEX(Sheet2!$A:$BK,MATCH(TRIM(RIGHT($B33,LEN($B33)-1)),Sheet2!$A:$A,0),MATCH(L$1,Sheet2!$A$1:$BK$1,0)),""))=0,"",IFERROR(INDEX(Sheet2!$A:$BK,MATCH(TRIM(RIGHT($B33,LEN($B33)-1)),Sheet2!$A:$A,0),MATCH(L$1,Sheet2!$A$1:$BK$1,0)),""))</f>
        <v/>
      </c>
      <c r="M33" t="str">
        <f>IF(LEN(IFERROR(INDEX(Sheet2!$A:$BK,MATCH(TRIM(RIGHT($B33,LEN($B33)-1)),Sheet2!$A:$A,0),MATCH(M$1,Sheet2!$A$1:$BK$1,0)),""))=0,"",IFERROR(INDEX(Sheet2!$A:$BK,MATCH(TRIM(RIGHT($B33,LEN($B33)-1)),Sheet2!$A:$A,0),MATCH(M$1,Sheet2!$A$1:$BK$1,0)),""))</f>
        <v>Keystone Aviation, LLC</v>
      </c>
    </row>
    <row r="34" spans="1:13" x14ac:dyDescent="0.25">
      <c r="A34" t="s">
        <v>927</v>
      </c>
      <c r="B34" t="str">
        <f>IF(LEN(IFERROR(INDEX(Sheet2!$A:$BK,MATCH(TRIM($A34),Sheet2!$B:$B,0),1),""))=0,"","N"&amp;INDEX(Sheet2!$A:$BK,MATCH(TRIM($A34),Sheet2!$B:$B,0),1))</f>
        <v/>
      </c>
      <c r="C34" t="s">
        <v>243</v>
      </c>
      <c r="D34" t="s">
        <v>244</v>
      </c>
      <c r="E34" t="s">
        <v>245</v>
      </c>
      <c r="F34" t="str">
        <f>IF(LEN(IFERROR(INDEX(Sheet2!$A:$BK,MATCH(TRIM(RIGHT($B34,LEN($B34)-1)),Sheet2!$A:$A,0),MATCH(F$1,Sheet2!$A$1:$BK$1,0)),""))=0,"",IFERROR(INDEX(Sheet2!$A:$BK,MATCH(TRIM(RIGHT($B34,LEN($B34)-1)),Sheet2!$A:$A,0),MATCH(F$1,Sheet2!$A$1:$BK$1,0)),""))</f>
        <v/>
      </c>
      <c r="G34" t="str">
        <f>IF(LEN(IFERROR(INDEX(Sheet2!$A:$BK,MATCH(TRIM(RIGHT($B34,LEN($B34)-1)),Sheet2!$A:$A,0),MATCH(G$1,Sheet2!$A$1:$BK$1,0)),""))=0,"",IFERROR(INDEX(Sheet2!$A:$BK,MATCH(TRIM(RIGHT($B34,LEN($B34)-1)),Sheet2!$A:$A,0),MATCH(G$1,Sheet2!$A$1:$BK$1,0)),""))</f>
        <v/>
      </c>
      <c r="H34" t="str">
        <f>IF(LEN(IFERROR(INDEX(Sheet2!$A:$BK,MATCH(TRIM(RIGHT($B34,LEN($B34)-1)),Sheet2!$A:$A,0),MATCH(H$1,Sheet2!$A$1:$BK$1,0)),""))=0,"",IFERROR(INDEX(Sheet2!$A:$BK,MATCH(TRIM(RIGHT($B34,LEN($B34)-1)),Sheet2!$A:$A,0),MATCH(H$1,Sheet2!$A$1:$BK$1,0)),""))</f>
        <v/>
      </c>
      <c r="I34" t="str">
        <f>IF(LEN(IFERROR(INDEX(Sheet2!$A:$BK,MATCH(TRIM(RIGHT($B34,LEN($B34)-1)),Sheet2!$A:$A,0),MATCH(I$1,Sheet2!$A$1:$BK$1,0)),""))=0,"",IFERROR(INDEX(Sheet2!$A:$BK,MATCH(TRIM(RIGHT($B34,LEN($B34)-1)),Sheet2!$A:$A,0),MATCH(I$1,Sheet2!$A$1:$BK$1,0)),""))</f>
        <v/>
      </c>
      <c r="J34" t="str">
        <f>IF(LEN(IFERROR(INDEX(Sheet2!$A:$BK,MATCH(TRIM(RIGHT($B34,LEN($B34)-1)),Sheet2!$A:$A,0),MATCH(J$1,Sheet2!$A$1:$BK$1,0)),""))=0,"",IFERROR(INDEX(Sheet2!$A:$BK,MATCH(TRIM(RIGHT($B34,LEN($B34)-1)),Sheet2!$A:$A,0),MATCH(J$1,Sheet2!$A$1:$BK$1,0)),""))</f>
        <v/>
      </c>
      <c r="K34" t="str">
        <f>IF(LEN(IFERROR(INDEX(Sheet2!$A:$BK,MATCH(TRIM(RIGHT($B34,LEN($B34)-1)),Sheet2!$A:$A,0),MATCH(K$1,Sheet2!$A$1:$BK$1,0)),""))=0,"",IFERROR(INDEX(Sheet2!$A:$BK,MATCH(TRIM(RIGHT($B34,LEN($B34)-1)),Sheet2!$A:$A,0),MATCH(K$1,Sheet2!$A$1:$BK$1,0)),""))</f>
        <v/>
      </c>
      <c r="L34" t="str">
        <f>IF(LEN(IFERROR(INDEX(Sheet2!$A:$BK,MATCH(TRIM(RIGHT($B34,LEN($B34)-1)),Sheet2!$A:$A,0),MATCH(L$1,Sheet2!$A$1:$BK$1,0)),""))=0,"",IFERROR(INDEX(Sheet2!$A:$BK,MATCH(TRIM(RIGHT($B34,LEN($B34)-1)),Sheet2!$A:$A,0),MATCH(L$1,Sheet2!$A$1:$BK$1,0)),""))</f>
        <v/>
      </c>
      <c r="M34" t="str">
        <f>IF(LEN(IFERROR(INDEX(Sheet2!$A:$BK,MATCH(TRIM(RIGHT($B34,LEN($B34)-1)),Sheet2!$A:$A,0),MATCH(M$1,Sheet2!$A$1:$BK$1,0)),""))=0,"",IFERROR(INDEX(Sheet2!$A:$BK,MATCH(TRIM(RIGHT($B34,LEN($B34)-1)),Sheet2!$A:$A,0),MATCH(M$1,Sheet2!$A$1:$BK$1,0)),""))</f>
        <v/>
      </c>
    </row>
    <row r="35" spans="1:13" x14ac:dyDescent="0.25">
      <c r="A35" t="s">
        <v>928</v>
      </c>
      <c r="B35" t="str">
        <f>IF(LEN(IFERROR(INDEX(Sheet2!$A:$BK,MATCH(TRIM($A35),Sheet2!$B:$B,0),1),""))=0,"","N"&amp;INDEX(Sheet2!$A:$BK,MATCH(TRIM($A35),Sheet2!$B:$B,0),1))</f>
        <v>N511CT</v>
      </c>
      <c r="C35" t="s">
        <v>252</v>
      </c>
      <c r="D35" t="s">
        <v>1031</v>
      </c>
      <c r="E35" t="s">
        <v>253</v>
      </c>
      <c r="F35" t="str">
        <f>IF(LEN(IFERROR(INDEX(Sheet2!$A:$BK,MATCH(TRIM(RIGHT($B35,LEN($B35)-1)),Sheet2!$A:$A,0),MATCH(F$1,Sheet2!$A$1:$BK$1,0)),""))=0,"",IFERROR(INDEX(Sheet2!$A:$BK,MATCH(TRIM(RIGHT($B35,LEN($B35)-1)),Sheet2!$A:$A,0),MATCH(F$1,Sheet2!$A$1:$BK$1,0)),""))</f>
        <v>TEN TO NINE LLC</v>
      </c>
      <c r="G35" t="str">
        <f>IF(LEN(IFERROR(INDEX(Sheet2!$A:$BK,MATCH(TRIM(RIGHT($B35,LEN($B35)-1)),Sheet2!$A:$A,0),MATCH(G$1,Sheet2!$A$1:$BK$1,0)),""))=0,"",IFERROR(INDEX(Sheet2!$A:$BK,MATCH(TRIM(RIGHT($B35,LEN($B35)-1)),Sheet2!$A:$A,0),MATCH(G$1,Sheet2!$A$1:$BK$1,0)),""))</f>
        <v>400 BIRMINGHAM HWY STE 350</v>
      </c>
      <c r="H35" t="str">
        <f>IF(LEN(IFERROR(INDEX(Sheet2!$A:$BK,MATCH(TRIM(RIGHT($B35,LEN($B35)-1)),Sheet2!$A:$A,0),MATCH(H$1,Sheet2!$A$1:$BK$1,0)),""))=0,"",IFERROR(INDEX(Sheet2!$A:$BK,MATCH(TRIM(RIGHT($B35,LEN($B35)-1)),Sheet2!$A:$A,0),MATCH(H$1,Sheet2!$A$1:$BK$1,0)),""))</f>
        <v>CHATTANOOGA</v>
      </c>
      <c r="I35" t="str">
        <f>IF(LEN(IFERROR(INDEX(Sheet2!$A:$BK,MATCH(TRIM(RIGHT($B35,LEN($B35)-1)),Sheet2!$A:$A,0),MATCH(I$1,Sheet2!$A$1:$BK$1,0)),""))=0,"",IFERROR(INDEX(Sheet2!$A:$BK,MATCH(TRIM(RIGHT($B35,LEN($B35)-1)),Sheet2!$A:$A,0),MATCH(I$1,Sheet2!$A$1:$BK$1,0)),""))</f>
        <v>TN</v>
      </c>
      <c r="J35" t="str">
        <f>IF(LEN(IFERROR(INDEX(Sheet2!$A:$BK,MATCH(TRIM(RIGHT($B35,LEN($B35)-1)),Sheet2!$A:$A,0),MATCH(J$1,Sheet2!$A$1:$BK$1,0)),""))=0,"",IFERROR(INDEX(Sheet2!$A:$BK,MATCH(TRIM(RIGHT($B35,LEN($B35)-1)),Sheet2!$A:$A,0),MATCH(J$1,Sheet2!$A$1:$BK$1,0)),""))</f>
        <v>374192346</v>
      </c>
      <c r="K35" t="str">
        <f>IF(LEN(IFERROR(INDEX(Sheet2!$A:$BK,MATCH(TRIM(RIGHT($B35,LEN($B35)-1)),Sheet2!$A:$A,0),MATCH(K$1,Sheet2!$A$1:$BK$1,0)),""))=0,"",IFERROR(INDEX(Sheet2!$A:$BK,MATCH(TRIM(RIGHT($B35,LEN($B35)-1)),Sheet2!$A:$A,0),MATCH(K$1,Sheet2!$A$1:$BK$1,0)),""))</f>
        <v/>
      </c>
      <c r="L35" t="str">
        <f>IF(LEN(IFERROR(INDEX(Sheet2!$A:$BK,MATCH(TRIM(RIGHT($B35,LEN($B35)-1)),Sheet2!$A:$A,0),MATCH(L$1,Sheet2!$A$1:$BK$1,0)),""))=0,"",IFERROR(INDEX(Sheet2!$A:$BK,MATCH(TRIM(RIGHT($B35,LEN($B35)-1)),Sheet2!$A:$A,0),MATCH(L$1,Sheet2!$A$1:$BK$1,0)),""))</f>
        <v/>
      </c>
      <c r="M35" t="str">
        <f>IF(LEN(IFERROR(INDEX(Sheet2!$A:$BK,MATCH(TRIM(RIGHT($B35,LEN($B35)-1)),Sheet2!$A:$A,0),MATCH(M$1,Sheet2!$A$1:$BK$1,0)),""))=0,"",IFERROR(INDEX(Sheet2!$A:$BK,MATCH(TRIM(RIGHT($B35,LEN($B35)-1)),Sheet2!$A:$A,0),MATCH(M$1,Sheet2!$A$1:$BK$1,0)),""))</f>
        <v/>
      </c>
    </row>
    <row r="36" spans="1:13" x14ac:dyDescent="0.25">
      <c r="A36" t="s">
        <v>929</v>
      </c>
      <c r="B36" t="str">
        <f>IF(LEN(IFERROR(INDEX(Sheet2!$A:$BK,MATCH(TRIM($A36),Sheet2!$B:$B,0),1),""))=0,"","N"&amp;INDEX(Sheet2!$A:$BK,MATCH(TRIM($A36),Sheet2!$B:$B,0),1))</f>
        <v/>
      </c>
      <c r="C36" t="s">
        <v>258</v>
      </c>
      <c r="D36" t="s">
        <v>1031</v>
      </c>
      <c r="E36" t="s">
        <v>259</v>
      </c>
      <c r="F36" t="str">
        <f>IF(LEN(IFERROR(INDEX(Sheet2!$A:$BK,MATCH(TRIM(RIGHT($B36,LEN($B36)-1)),Sheet2!$A:$A,0),MATCH(F$1,Sheet2!$A$1:$BK$1,0)),""))=0,"",IFERROR(INDEX(Sheet2!$A:$BK,MATCH(TRIM(RIGHT($B36,LEN($B36)-1)),Sheet2!$A:$A,0),MATCH(F$1,Sheet2!$A$1:$BK$1,0)),""))</f>
        <v/>
      </c>
      <c r="G36" t="str">
        <f>IF(LEN(IFERROR(INDEX(Sheet2!$A:$BK,MATCH(TRIM(RIGHT($B36,LEN($B36)-1)),Sheet2!$A:$A,0),MATCH(G$1,Sheet2!$A$1:$BK$1,0)),""))=0,"",IFERROR(INDEX(Sheet2!$A:$BK,MATCH(TRIM(RIGHT($B36,LEN($B36)-1)),Sheet2!$A:$A,0),MATCH(G$1,Sheet2!$A$1:$BK$1,0)),""))</f>
        <v/>
      </c>
      <c r="H36" t="str">
        <f>IF(LEN(IFERROR(INDEX(Sheet2!$A:$BK,MATCH(TRIM(RIGHT($B36,LEN($B36)-1)),Sheet2!$A:$A,0),MATCH(H$1,Sheet2!$A$1:$BK$1,0)),""))=0,"",IFERROR(INDEX(Sheet2!$A:$BK,MATCH(TRIM(RIGHT($B36,LEN($B36)-1)),Sheet2!$A:$A,0),MATCH(H$1,Sheet2!$A$1:$BK$1,0)),""))</f>
        <v/>
      </c>
      <c r="I36" t="str">
        <f>IF(LEN(IFERROR(INDEX(Sheet2!$A:$BK,MATCH(TRIM(RIGHT($B36,LEN($B36)-1)),Sheet2!$A:$A,0),MATCH(I$1,Sheet2!$A$1:$BK$1,0)),""))=0,"",IFERROR(INDEX(Sheet2!$A:$BK,MATCH(TRIM(RIGHT($B36,LEN($B36)-1)),Sheet2!$A:$A,0),MATCH(I$1,Sheet2!$A$1:$BK$1,0)),""))</f>
        <v/>
      </c>
      <c r="J36" t="str">
        <f>IF(LEN(IFERROR(INDEX(Sheet2!$A:$BK,MATCH(TRIM(RIGHT($B36,LEN($B36)-1)),Sheet2!$A:$A,0),MATCH(J$1,Sheet2!$A$1:$BK$1,0)),""))=0,"",IFERROR(INDEX(Sheet2!$A:$BK,MATCH(TRIM(RIGHT($B36,LEN($B36)-1)),Sheet2!$A:$A,0),MATCH(J$1,Sheet2!$A$1:$BK$1,0)),""))</f>
        <v/>
      </c>
      <c r="K36" t="str">
        <f>IF(LEN(IFERROR(INDEX(Sheet2!$A:$BK,MATCH(TRIM(RIGHT($B36,LEN($B36)-1)),Sheet2!$A:$A,0),MATCH(K$1,Sheet2!$A$1:$BK$1,0)),""))=0,"",IFERROR(INDEX(Sheet2!$A:$BK,MATCH(TRIM(RIGHT($B36,LEN($B36)-1)),Sheet2!$A:$A,0),MATCH(K$1,Sheet2!$A$1:$BK$1,0)),""))</f>
        <v/>
      </c>
      <c r="L36" t="str">
        <f>IF(LEN(IFERROR(INDEX(Sheet2!$A:$BK,MATCH(TRIM(RIGHT($B36,LEN($B36)-1)),Sheet2!$A:$A,0),MATCH(L$1,Sheet2!$A$1:$BK$1,0)),""))=0,"",IFERROR(INDEX(Sheet2!$A:$BK,MATCH(TRIM(RIGHT($B36,LEN($B36)-1)),Sheet2!$A:$A,0),MATCH(L$1,Sheet2!$A$1:$BK$1,0)),""))</f>
        <v/>
      </c>
      <c r="M36" t="str">
        <f>IF(LEN(IFERROR(INDEX(Sheet2!$A:$BK,MATCH(TRIM(RIGHT($B36,LEN($B36)-1)),Sheet2!$A:$A,0),MATCH(M$1,Sheet2!$A$1:$BK$1,0)),""))=0,"",IFERROR(INDEX(Sheet2!$A:$BK,MATCH(TRIM(RIGHT($B36,LEN($B36)-1)),Sheet2!$A:$A,0),MATCH(M$1,Sheet2!$A$1:$BK$1,0)),""))</f>
        <v/>
      </c>
    </row>
    <row r="37" spans="1:13" x14ac:dyDescent="0.25">
      <c r="A37" t="s">
        <v>930</v>
      </c>
      <c r="B37" t="str">
        <f>IF(LEN(IFERROR(INDEX(Sheet2!$A:$BK,MATCH(TRIM($A37),Sheet2!$B:$B,0),1),""))=0,"","N"&amp;INDEX(Sheet2!$A:$BK,MATCH(TRIM($A37),Sheet2!$B:$B,0),1))</f>
        <v>N77709</v>
      </c>
      <c r="C37" t="s">
        <v>280</v>
      </c>
      <c r="D37" t="s">
        <v>1031</v>
      </c>
      <c r="E37" t="s">
        <v>282</v>
      </c>
      <c r="F37" t="str">
        <f>IF(LEN(IFERROR(INDEX(Sheet2!$A:$BK,MATCH(TRIM(RIGHT($B37,LEN($B37)-1)),Sheet2!$A:$A,0),MATCH(F$1,Sheet2!$A$1:$BK$1,0)),""))=0,"",IFERROR(INDEX(Sheet2!$A:$BK,MATCH(TRIM(RIGHT($B37,LEN($B37)-1)),Sheet2!$A:$A,0),MATCH(F$1,Sheet2!$A$1:$BK$1,0)),""))</f>
        <v>MILLER'S INC</v>
      </c>
      <c r="G37" t="str">
        <f>IF(LEN(IFERROR(INDEX(Sheet2!$A:$BK,MATCH(TRIM(RIGHT($B37,LEN($B37)-1)),Sheet2!$A:$A,0),MATCH(G$1,Sheet2!$A$1:$BK$1,0)),""))=0,"",IFERROR(INDEX(Sheet2!$A:$BK,MATCH(TRIM(RIGHT($B37,LEN($B37)-1)),Sheet2!$A:$A,0),MATCH(G$1,Sheet2!$A$1:$BK$1,0)),""))</f>
        <v>610 E JEFFERSON ST</v>
      </c>
      <c r="H37" t="str">
        <f>IF(LEN(IFERROR(INDEX(Sheet2!$A:$BK,MATCH(TRIM(RIGHT($B37,LEN($B37)-1)),Sheet2!$A:$A,0),MATCH(H$1,Sheet2!$A$1:$BK$1,0)),""))=0,"",IFERROR(INDEX(Sheet2!$A:$BK,MATCH(TRIM(RIGHT($B37,LEN($B37)-1)),Sheet2!$A:$A,0),MATCH(H$1,Sheet2!$A$1:$BK$1,0)),""))</f>
        <v>PITTSBURG</v>
      </c>
      <c r="I37" t="str">
        <f>IF(LEN(IFERROR(INDEX(Sheet2!$A:$BK,MATCH(TRIM(RIGHT($B37,LEN($B37)-1)),Sheet2!$A:$A,0),MATCH(I$1,Sheet2!$A$1:$BK$1,0)),""))=0,"",IFERROR(INDEX(Sheet2!$A:$BK,MATCH(TRIM(RIGHT($B37,LEN($B37)-1)),Sheet2!$A:$A,0),MATCH(I$1,Sheet2!$A$1:$BK$1,0)),""))</f>
        <v>KS</v>
      </c>
      <c r="J37" t="str">
        <f>IF(LEN(IFERROR(INDEX(Sheet2!$A:$BK,MATCH(TRIM(RIGHT($B37,LEN($B37)-1)),Sheet2!$A:$A,0),MATCH(J$1,Sheet2!$A$1:$BK$1,0)),""))=0,"",IFERROR(INDEX(Sheet2!$A:$BK,MATCH(TRIM(RIGHT($B37,LEN($B37)-1)),Sheet2!$A:$A,0),MATCH(J$1,Sheet2!$A$1:$BK$1,0)),""))</f>
        <v>667625913</v>
      </c>
      <c r="K37" t="str">
        <f>IF(LEN(IFERROR(INDEX(Sheet2!$A:$BK,MATCH(TRIM(RIGHT($B37,LEN($B37)-1)),Sheet2!$A:$A,0),MATCH(K$1,Sheet2!$A$1:$BK$1,0)),""))=0,"",IFERROR(INDEX(Sheet2!$A:$BK,MATCH(TRIM(RIGHT($B37,LEN($B37)-1)),Sheet2!$A:$A,0),MATCH(K$1,Sheet2!$A$1:$BK$1,0)),""))</f>
        <v/>
      </c>
      <c r="L37" t="str">
        <f>IF(LEN(IFERROR(INDEX(Sheet2!$A:$BK,MATCH(TRIM(RIGHT($B37,LEN($B37)-1)),Sheet2!$A:$A,0),MATCH(L$1,Sheet2!$A$1:$BK$1,0)),""))=0,"",IFERROR(INDEX(Sheet2!$A:$BK,MATCH(TRIM(RIGHT($B37,LEN($B37)-1)),Sheet2!$A:$A,0),MATCH(L$1,Sheet2!$A$1:$BK$1,0)),""))</f>
        <v/>
      </c>
      <c r="M37" t="str">
        <f>IF(LEN(IFERROR(INDEX(Sheet2!$A:$BK,MATCH(TRIM(RIGHT($B37,LEN($B37)-1)),Sheet2!$A:$A,0),MATCH(M$1,Sheet2!$A$1:$BK$1,0)),""))=0,"",IFERROR(INDEX(Sheet2!$A:$BK,MATCH(TRIM(RIGHT($B37,LEN($B37)-1)),Sheet2!$A:$A,0),MATCH(M$1,Sheet2!$A$1:$BK$1,0)),""))</f>
        <v/>
      </c>
    </row>
    <row r="38" spans="1:13" x14ac:dyDescent="0.25">
      <c r="A38" t="s">
        <v>931</v>
      </c>
      <c r="B38" t="str">
        <f>IF(LEN(IFERROR(INDEX(Sheet2!$A:$BK,MATCH(TRIM($A38),Sheet2!$B:$B,0),1),""))=0,"","N"&amp;INDEX(Sheet2!$A:$BK,MATCH(TRIM($A38),Sheet2!$B:$B,0),1))</f>
        <v/>
      </c>
      <c r="C38" t="s">
        <v>283</v>
      </c>
      <c r="D38" t="s">
        <v>152</v>
      </c>
      <c r="E38" t="s">
        <v>284</v>
      </c>
      <c r="F38" t="str">
        <f>IF(LEN(IFERROR(INDEX(Sheet2!$A:$BK,MATCH(TRIM(RIGHT($B38,LEN($B38)-1)),Sheet2!$A:$A,0),MATCH(F$1,Sheet2!$A$1:$BK$1,0)),""))=0,"",IFERROR(INDEX(Sheet2!$A:$BK,MATCH(TRIM(RIGHT($B38,LEN($B38)-1)),Sheet2!$A:$A,0),MATCH(F$1,Sheet2!$A$1:$BK$1,0)),""))</f>
        <v/>
      </c>
      <c r="G38" t="str">
        <f>IF(LEN(IFERROR(INDEX(Sheet2!$A:$BK,MATCH(TRIM(RIGHT($B38,LEN($B38)-1)),Sheet2!$A:$A,0),MATCH(G$1,Sheet2!$A$1:$BK$1,0)),""))=0,"",IFERROR(INDEX(Sheet2!$A:$BK,MATCH(TRIM(RIGHT($B38,LEN($B38)-1)),Sheet2!$A:$A,0),MATCH(G$1,Sheet2!$A$1:$BK$1,0)),""))</f>
        <v/>
      </c>
      <c r="H38" t="str">
        <f>IF(LEN(IFERROR(INDEX(Sheet2!$A:$BK,MATCH(TRIM(RIGHT($B38,LEN($B38)-1)),Sheet2!$A:$A,0),MATCH(H$1,Sheet2!$A$1:$BK$1,0)),""))=0,"",IFERROR(INDEX(Sheet2!$A:$BK,MATCH(TRIM(RIGHT($B38,LEN($B38)-1)),Sheet2!$A:$A,0),MATCH(H$1,Sheet2!$A$1:$BK$1,0)),""))</f>
        <v/>
      </c>
      <c r="I38" t="str">
        <f>IF(LEN(IFERROR(INDEX(Sheet2!$A:$BK,MATCH(TRIM(RIGHT($B38,LEN($B38)-1)),Sheet2!$A:$A,0),MATCH(I$1,Sheet2!$A$1:$BK$1,0)),""))=0,"",IFERROR(INDEX(Sheet2!$A:$BK,MATCH(TRIM(RIGHT($B38,LEN($B38)-1)),Sheet2!$A:$A,0),MATCH(I$1,Sheet2!$A$1:$BK$1,0)),""))</f>
        <v/>
      </c>
      <c r="J38" t="str">
        <f>IF(LEN(IFERROR(INDEX(Sheet2!$A:$BK,MATCH(TRIM(RIGHT($B38,LEN($B38)-1)),Sheet2!$A:$A,0),MATCH(J$1,Sheet2!$A$1:$BK$1,0)),""))=0,"",IFERROR(INDEX(Sheet2!$A:$BK,MATCH(TRIM(RIGHT($B38,LEN($B38)-1)),Sheet2!$A:$A,0),MATCH(J$1,Sheet2!$A$1:$BK$1,0)),""))</f>
        <v/>
      </c>
      <c r="K38" t="str">
        <f>IF(LEN(IFERROR(INDEX(Sheet2!$A:$BK,MATCH(TRIM(RIGHT($B38,LEN($B38)-1)),Sheet2!$A:$A,0),MATCH(K$1,Sheet2!$A$1:$BK$1,0)),""))=0,"",IFERROR(INDEX(Sheet2!$A:$BK,MATCH(TRIM(RIGHT($B38,LEN($B38)-1)),Sheet2!$A:$A,0),MATCH(K$1,Sheet2!$A$1:$BK$1,0)),""))</f>
        <v/>
      </c>
      <c r="L38" t="str">
        <f>IF(LEN(IFERROR(INDEX(Sheet2!$A:$BK,MATCH(TRIM(RIGHT($B38,LEN($B38)-1)),Sheet2!$A:$A,0),MATCH(L$1,Sheet2!$A$1:$BK$1,0)),""))=0,"",IFERROR(INDEX(Sheet2!$A:$BK,MATCH(TRIM(RIGHT($B38,LEN($B38)-1)),Sheet2!$A:$A,0),MATCH(L$1,Sheet2!$A$1:$BK$1,0)),""))</f>
        <v/>
      </c>
      <c r="M38" t="str">
        <f>IF(LEN(IFERROR(INDEX(Sheet2!$A:$BK,MATCH(TRIM(RIGHT($B38,LEN($B38)-1)),Sheet2!$A:$A,0),MATCH(M$1,Sheet2!$A$1:$BK$1,0)),""))=0,"",IFERROR(INDEX(Sheet2!$A:$BK,MATCH(TRIM(RIGHT($B38,LEN($B38)-1)),Sheet2!$A:$A,0),MATCH(M$1,Sheet2!$A$1:$BK$1,0)),""))</f>
        <v/>
      </c>
    </row>
    <row r="39" spans="1:13" x14ac:dyDescent="0.25">
      <c r="A39" t="s">
        <v>932</v>
      </c>
      <c r="B39" t="str">
        <f>IF(LEN(IFERROR(INDEX(Sheet2!$A:$BK,MATCH(TRIM($A39),Sheet2!$B:$B,0),1),""))=0,"","N"&amp;INDEX(Sheet2!$A:$BK,MATCH(TRIM($A39),Sheet2!$B:$B,0),1))</f>
        <v/>
      </c>
      <c r="C39" t="s">
        <v>289</v>
      </c>
      <c r="D39" t="s">
        <v>290</v>
      </c>
      <c r="E39" t="s">
        <v>292</v>
      </c>
      <c r="F39" t="str">
        <f>IF(LEN(IFERROR(INDEX(Sheet2!$A:$BK,MATCH(TRIM(RIGHT($B39,LEN($B39)-1)),Sheet2!$A:$A,0),MATCH(F$1,Sheet2!$A$1:$BK$1,0)),""))=0,"",IFERROR(INDEX(Sheet2!$A:$BK,MATCH(TRIM(RIGHT($B39,LEN($B39)-1)),Sheet2!$A:$A,0),MATCH(F$1,Sheet2!$A$1:$BK$1,0)),""))</f>
        <v/>
      </c>
      <c r="G39" t="str">
        <f>IF(LEN(IFERROR(INDEX(Sheet2!$A:$BK,MATCH(TRIM(RIGHT($B39,LEN($B39)-1)),Sheet2!$A:$A,0),MATCH(G$1,Sheet2!$A$1:$BK$1,0)),""))=0,"",IFERROR(INDEX(Sheet2!$A:$BK,MATCH(TRIM(RIGHT($B39,LEN($B39)-1)),Sheet2!$A:$A,0),MATCH(G$1,Sheet2!$A$1:$BK$1,0)),""))</f>
        <v/>
      </c>
      <c r="H39" t="str">
        <f>IF(LEN(IFERROR(INDEX(Sheet2!$A:$BK,MATCH(TRIM(RIGHT($B39,LEN($B39)-1)),Sheet2!$A:$A,0),MATCH(H$1,Sheet2!$A$1:$BK$1,0)),""))=0,"",IFERROR(INDEX(Sheet2!$A:$BK,MATCH(TRIM(RIGHT($B39,LEN($B39)-1)),Sheet2!$A:$A,0),MATCH(H$1,Sheet2!$A$1:$BK$1,0)),""))</f>
        <v/>
      </c>
      <c r="I39" t="str">
        <f>IF(LEN(IFERROR(INDEX(Sheet2!$A:$BK,MATCH(TRIM(RIGHT($B39,LEN($B39)-1)),Sheet2!$A:$A,0),MATCH(I$1,Sheet2!$A$1:$BK$1,0)),""))=0,"",IFERROR(INDEX(Sheet2!$A:$BK,MATCH(TRIM(RIGHT($B39,LEN($B39)-1)),Sheet2!$A:$A,0),MATCH(I$1,Sheet2!$A$1:$BK$1,0)),""))</f>
        <v/>
      </c>
      <c r="J39" t="str">
        <f>IF(LEN(IFERROR(INDEX(Sheet2!$A:$BK,MATCH(TRIM(RIGHT($B39,LEN($B39)-1)),Sheet2!$A:$A,0),MATCH(J$1,Sheet2!$A$1:$BK$1,0)),""))=0,"",IFERROR(INDEX(Sheet2!$A:$BK,MATCH(TRIM(RIGHT($B39,LEN($B39)-1)),Sheet2!$A:$A,0),MATCH(J$1,Sheet2!$A$1:$BK$1,0)),""))</f>
        <v/>
      </c>
      <c r="K39" t="str">
        <f>IF(LEN(IFERROR(INDEX(Sheet2!$A:$BK,MATCH(TRIM(RIGHT($B39,LEN($B39)-1)),Sheet2!$A:$A,0),MATCH(K$1,Sheet2!$A$1:$BK$1,0)),""))=0,"",IFERROR(INDEX(Sheet2!$A:$BK,MATCH(TRIM(RIGHT($B39,LEN($B39)-1)),Sheet2!$A:$A,0),MATCH(K$1,Sheet2!$A$1:$BK$1,0)),""))</f>
        <v/>
      </c>
      <c r="L39" t="str">
        <f>IF(LEN(IFERROR(INDEX(Sheet2!$A:$BK,MATCH(TRIM(RIGHT($B39,LEN($B39)-1)),Sheet2!$A:$A,0),MATCH(L$1,Sheet2!$A$1:$BK$1,0)),""))=0,"",IFERROR(INDEX(Sheet2!$A:$BK,MATCH(TRIM(RIGHT($B39,LEN($B39)-1)),Sheet2!$A:$A,0),MATCH(L$1,Sheet2!$A$1:$BK$1,0)),""))</f>
        <v/>
      </c>
      <c r="M39" t="str">
        <f>IF(LEN(IFERROR(INDEX(Sheet2!$A:$BK,MATCH(TRIM(RIGHT($B39,LEN($B39)-1)),Sheet2!$A:$A,0),MATCH(M$1,Sheet2!$A$1:$BK$1,0)),""))=0,"",IFERROR(INDEX(Sheet2!$A:$BK,MATCH(TRIM(RIGHT($B39,LEN($B39)-1)),Sheet2!$A:$A,0),MATCH(M$1,Sheet2!$A$1:$BK$1,0)),""))</f>
        <v/>
      </c>
    </row>
    <row r="40" spans="1:13" x14ac:dyDescent="0.25">
      <c r="A40" t="s">
        <v>933</v>
      </c>
      <c r="B40" t="str">
        <f>IF(LEN(IFERROR(INDEX(Sheet2!$A:$BK,MATCH(TRIM($A40),Sheet2!$B:$B,0),1),""))=0,"","N"&amp;INDEX(Sheet2!$A:$BK,MATCH(TRIM($A40),Sheet2!$B:$B,0),1))</f>
        <v/>
      </c>
      <c r="C40" t="s">
        <v>298</v>
      </c>
      <c r="D40" t="s">
        <v>1031</v>
      </c>
      <c r="E40" t="s">
        <v>299</v>
      </c>
      <c r="F40" t="str">
        <f>IF(LEN(IFERROR(INDEX(Sheet2!$A:$BK,MATCH(TRIM(RIGHT($B40,LEN($B40)-1)),Sheet2!$A:$A,0),MATCH(F$1,Sheet2!$A$1:$BK$1,0)),""))=0,"",IFERROR(INDEX(Sheet2!$A:$BK,MATCH(TRIM(RIGHT($B40,LEN($B40)-1)),Sheet2!$A:$A,0),MATCH(F$1,Sheet2!$A$1:$BK$1,0)),""))</f>
        <v/>
      </c>
      <c r="G40" t="str">
        <f>IF(LEN(IFERROR(INDEX(Sheet2!$A:$BK,MATCH(TRIM(RIGHT($B40,LEN($B40)-1)),Sheet2!$A:$A,0),MATCH(G$1,Sheet2!$A$1:$BK$1,0)),""))=0,"",IFERROR(INDEX(Sheet2!$A:$BK,MATCH(TRIM(RIGHT($B40,LEN($B40)-1)),Sheet2!$A:$A,0),MATCH(G$1,Sheet2!$A$1:$BK$1,0)),""))</f>
        <v/>
      </c>
      <c r="H40" t="str">
        <f>IF(LEN(IFERROR(INDEX(Sheet2!$A:$BK,MATCH(TRIM(RIGHT($B40,LEN($B40)-1)),Sheet2!$A:$A,0),MATCH(H$1,Sheet2!$A$1:$BK$1,0)),""))=0,"",IFERROR(INDEX(Sheet2!$A:$BK,MATCH(TRIM(RIGHT($B40,LEN($B40)-1)),Sheet2!$A:$A,0),MATCH(H$1,Sheet2!$A$1:$BK$1,0)),""))</f>
        <v/>
      </c>
      <c r="I40" t="str">
        <f>IF(LEN(IFERROR(INDEX(Sheet2!$A:$BK,MATCH(TRIM(RIGHT($B40,LEN($B40)-1)),Sheet2!$A:$A,0),MATCH(I$1,Sheet2!$A$1:$BK$1,0)),""))=0,"",IFERROR(INDEX(Sheet2!$A:$BK,MATCH(TRIM(RIGHT($B40,LEN($B40)-1)),Sheet2!$A:$A,0),MATCH(I$1,Sheet2!$A$1:$BK$1,0)),""))</f>
        <v/>
      </c>
      <c r="J40" t="str">
        <f>IF(LEN(IFERROR(INDEX(Sheet2!$A:$BK,MATCH(TRIM(RIGHT($B40,LEN($B40)-1)),Sheet2!$A:$A,0),MATCH(J$1,Sheet2!$A$1:$BK$1,0)),""))=0,"",IFERROR(INDEX(Sheet2!$A:$BK,MATCH(TRIM(RIGHT($B40,LEN($B40)-1)),Sheet2!$A:$A,0),MATCH(J$1,Sheet2!$A$1:$BK$1,0)),""))</f>
        <v/>
      </c>
      <c r="K40" t="str">
        <f>IF(LEN(IFERROR(INDEX(Sheet2!$A:$BK,MATCH(TRIM(RIGHT($B40,LEN($B40)-1)),Sheet2!$A:$A,0),MATCH(K$1,Sheet2!$A$1:$BK$1,0)),""))=0,"",IFERROR(INDEX(Sheet2!$A:$BK,MATCH(TRIM(RIGHT($B40,LEN($B40)-1)),Sheet2!$A:$A,0),MATCH(K$1,Sheet2!$A$1:$BK$1,0)),""))</f>
        <v/>
      </c>
      <c r="L40" t="str">
        <f>IF(LEN(IFERROR(INDEX(Sheet2!$A:$BK,MATCH(TRIM(RIGHT($B40,LEN($B40)-1)),Sheet2!$A:$A,0),MATCH(L$1,Sheet2!$A$1:$BK$1,0)),""))=0,"",IFERROR(INDEX(Sheet2!$A:$BK,MATCH(TRIM(RIGHT($B40,LEN($B40)-1)),Sheet2!$A:$A,0),MATCH(L$1,Sheet2!$A$1:$BK$1,0)),""))</f>
        <v/>
      </c>
      <c r="M40" t="str">
        <f>IF(LEN(IFERROR(INDEX(Sheet2!$A:$BK,MATCH(TRIM(RIGHT($B40,LEN($B40)-1)),Sheet2!$A:$A,0),MATCH(M$1,Sheet2!$A$1:$BK$1,0)),""))=0,"",IFERROR(INDEX(Sheet2!$A:$BK,MATCH(TRIM(RIGHT($B40,LEN($B40)-1)),Sheet2!$A:$A,0),MATCH(M$1,Sheet2!$A$1:$BK$1,0)),""))</f>
        <v/>
      </c>
    </row>
    <row r="41" spans="1:13" x14ac:dyDescent="0.25">
      <c r="A41" t="s">
        <v>934</v>
      </c>
      <c r="B41" t="str">
        <f>IF(LEN(IFERROR(INDEX(Sheet2!$A:$BK,MATCH(TRIM($A41),Sheet2!$B:$B,0),1),""))=0,"","N"&amp;INDEX(Sheet2!$A:$BK,MATCH(TRIM($A41),Sheet2!$B:$B,0),1))</f>
        <v>N360AV</v>
      </c>
      <c r="C41" t="s">
        <v>307</v>
      </c>
      <c r="D41" t="s">
        <v>308</v>
      </c>
      <c r="E41" t="s">
        <v>309</v>
      </c>
      <c r="F41" t="str">
        <f>IF(LEN(IFERROR(INDEX(Sheet2!$A:$BK,MATCH(TRIM(RIGHT($B41,LEN($B41)-1)),Sheet2!$A:$A,0),MATCH(F$1,Sheet2!$A$1:$BK$1,0)),""))=0,"",IFERROR(INDEX(Sheet2!$A:$BK,MATCH(TRIM(RIGHT($B41,LEN($B41)-1)),Sheet2!$A:$A,0),MATCH(F$1,Sheet2!$A$1:$BK$1,0)),""))</f>
        <v>M3 INDUSTRIES LLC</v>
      </c>
      <c r="G41" t="str">
        <f>IF(LEN(IFERROR(INDEX(Sheet2!$A:$BK,MATCH(TRIM(RIGHT($B41,LEN($B41)-1)),Sheet2!$A:$A,0),MATCH(G$1,Sheet2!$A$1:$BK$1,0)),""))=0,"",IFERROR(INDEX(Sheet2!$A:$BK,MATCH(TRIM(RIGHT($B41,LEN($B41)-1)),Sheet2!$A:$A,0),MATCH(G$1,Sheet2!$A$1:$BK$1,0)),""))</f>
        <v>660 S FIGUEROA ST STE 1888</v>
      </c>
      <c r="H41" t="str">
        <f>IF(LEN(IFERROR(INDEX(Sheet2!$A:$BK,MATCH(TRIM(RIGHT($B41,LEN($B41)-1)),Sheet2!$A:$A,0),MATCH(H$1,Sheet2!$A$1:$BK$1,0)),""))=0,"",IFERROR(INDEX(Sheet2!$A:$BK,MATCH(TRIM(RIGHT($B41,LEN($B41)-1)),Sheet2!$A:$A,0),MATCH(H$1,Sheet2!$A$1:$BK$1,0)),""))</f>
        <v>LOS ANGELES</v>
      </c>
      <c r="I41" t="str">
        <f>IF(LEN(IFERROR(INDEX(Sheet2!$A:$BK,MATCH(TRIM(RIGHT($B41,LEN($B41)-1)),Sheet2!$A:$A,0),MATCH(I$1,Sheet2!$A$1:$BK$1,0)),""))=0,"",IFERROR(INDEX(Sheet2!$A:$BK,MATCH(TRIM(RIGHT($B41,LEN($B41)-1)),Sheet2!$A:$A,0),MATCH(I$1,Sheet2!$A$1:$BK$1,0)),""))</f>
        <v>CA</v>
      </c>
      <c r="J41" t="str">
        <f>IF(LEN(IFERROR(INDEX(Sheet2!$A:$BK,MATCH(TRIM(RIGHT($B41,LEN($B41)-1)),Sheet2!$A:$A,0),MATCH(J$1,Sheet2!$A$1:$BK$1,0)),""))=0,"",IFERROR(INDEX(Sheet2!$A:$BK,MATCH(TRIM(RIGHT($B41,LEN($B41)-1)),Sheet2!$A:$A,0),MATCH(J$1,Sheet2!$A$1:$BK$1,0)),""))</f>
        <v>900173433</v>
      </c>
      <c r="K41" t="str">
        <f>IF(LEN(IFERROR(INDEX(Sheet2!$A:$BK,MATCH(TRIM(RIGHT($B41,LEN($B41)-1)),Sheet2!$A:$A,0),MATCH(K$1,Sheet2!$A$1:$BK$1,0)),""))=0,"",IFERROR(INDEX(Sheet2!$A:$BK,MATCH(TRIM(RIGHT($B41,LEN($B41)-1)),Sheet2!$A:$A,0),MATCH(K$1,Sheet2!$A$1:$BK$1,0)),""))</f>
        <v/>
      </c>
      <c r="L41" t="str">
        <f>IF(LEN(IFERROR(INDEX(Sheet2!$A:$BK,MATCH(TRIM(RIGHT($B41,LEN($B41)-1)),Sheet2!$A:$A,0),MATCH(L$1,Sheet2!$A$1:$BK$1,0)),""))=0,"",IFERROR(INDEX(Sheet2!$A:$BK,MATCH(TRIM(RIGHT($B41,LEN($B41)-1)),Sheet2!$A:$A,0),MATCH(L$1,Sheet2!$A$1:$BK$1,0)),""))</f>
        <v/>
      </c>
      <c r="M41" t="str">
        <f>IF(LEN(IFERROR(INDEX(Sheet2!$A:$BK,MATCH(TRIM(RIGHT($B41,LEN($B41)-1)),Sheet2!$A:$A,0),MATCH(M$1,Sheet2!$A$1:$BK$1,0)),""))=0,"",IFERROR(INDEX(Sheet2!$A:$BK,MATCH(TRIM(RIGHT($B41,LEN($B41)-1)),Sheet2!$A:$A,0),MATCH(M$1,Sheet2!$A$1:$BK$1,0)),""))</f>
        <v>Avjet Corporation</v>
      </c>
    </row>
    <row r="42" spans="1:13" x14ac:dyDescent="0.25">
      <c r="A42" t="s">
        <v>935</v>
      </c>
      <c r="B42" t="str">
        <f>IF(LEN(IFERROR(INDEX(Sheet2!$A:$BK,MATCH(TRIM($A42),Sheet2!$B:$B,0),1),""))=0,"","N"&amp;INDEX(Sheet2!$A:$BK,MATCH(TRIM($A42),Sheet2!$B:$B,0),1))</f>
        <v/>
      </c>
      <c r="C42" t="s">
        <v>311</v>
      </c>
      <c r="D42" t="s">
        <v>1031</v>
      </c>
      <c r="E42" t="s">
        <v>313</v>
      </c>
      <c r="F42" t="str">
        <f>IF(LEN(IFERROR(INDEX(Sheet2!$A:$BK,MATCH(TRIM(RIGHT($B42,LEN($B42)-1)),Sheet2!$A:$A,0),MATCH(F$1,Sheet2!$A$1:$BK$1,0)),""))=0,"",IFERROR(INDEX(Sheet2!$A:$BK,MATCH(TRIM(RIGHT($B42,LEN($B42)-1)),Sheet2!$A:$A,0),MATCH(F$1,Sheet2!$A$1:$BK$1,0)),""))</f>
        <v/>
      </c>
      <c r="G42" t="str">
        <f>IF(LEN(IFERROR(INDEX(Sheet2!$A:$BK,MATCH(TRIM(RIGHT($B42,LEN($B42)-1)),Sheet2!$A:$A,0),MATCH(G$1,Sheet2!$A$1:$BK$1,0)),""))=0,"",IFERROR(INDEX(Sheet2!$A:$BK,MATCH(TRIM(RIGHT($B42,LEN($B42)-1)),Sheet2!$A:$A,0),MATCH(G$1,Sheet2!$A$1:$BK$1,0)),""))</f>
        <v/>
      </c>
      <c r="H42" t="str">
        <f>IF(LEN(IFERROR(INDEX(Sheet2!$A:$BK,MATCH(TRIM(RIGHT($B42,LEN($B42)-1)),Sheet2!$A:$A,0),MATCH(H$1,Sheet2!$A$1:$BK$1,0)),""))=0,"",IFERROR(INDEX(Sheet2!$A:$BK,MATCH(TRIM(RIGHT($B42,LEN($B42)-1)),Sheet2!$A:$A,0),MATCH(H$1,Sheet2!$A$1:$BK$1,0)),""))</f>
        <v/>
      </c>
      <c r="I42" t="str">
        <f>IF(LEN(IFERROR(INDEX(Sheet2!$A:$BK,MATCH(TRIM(RIGHT($B42,LEN($B42)-1)),Sheet2!$A:$A,0),MATCH(I$1,Sheet2!$A$1:$BK$1,0)),""))=0,"",IFERROR(INDEX(Sheet2!$A:$BK,MATCH(TRIM(RIGHT($B42,LEN($B42)-1)),Sheet2!$A:$A,0),MATCH(I$1,Sheet2!$A$1:$BK$1,0)),""))</f>
        <v/>
      </c>
      <c r="J42" t="str">
        <f>IF(LEN(IFERROR(INDEX(Sheet2!$A:$BK,MATCH(TRIM(RIGHT($B42,LEN($B42)-1)),Sheet2!$A:$A,0),MATCH(J$1,Sheet2!$A$1:$BK$1,0)),""))=0,"",IFERROR(INDEX(Sheet2!$A:$BK,MATCH(TRIM(RIGHT($B42,LEN($B42)-1)),Sheet2!$A:$A,0),MATCH(J$1,Sheet2!$A$1:$BK$1,0)),""))</f>
        <v/>
      </c>
      <c r="K42" t="str">
        <f>IF(LEN(IFERROR(INDEX(Sheet2!$A:$BK,MATCH(TRIM(RIGHT($B42,LEN($B42)-1)),Sheet2!$A:$A,0),MATCH(K$1,Sheet2!$A$1:$BK$1,0)),""))=0,"",IFERROR(INDEX(Sheet2!$A:$BK,MATCH(TRIM(RIGHT($B42,LEN($B42)-1)),Sheet2!$A:$A,0),MATCH(K$1,Sheet2!$A$1:$BK$1,0)),""))</f>
        <v/>
      </c>
      <c r="L42" t="str">
        <f>IF(LEN(IFERROR(INDEX(Sheet2!$A:$BK,MATCH(TRIM(RIGHT($B42,LEN($B42)-1)),Sheet2!$A:$A,0),MATCH(L$1,Sheet2!$A$1:$BK$1,0)),""))=0,"",IFERROR(INDEX(Sheet2!$A:$BK,MATCH(TRIM(RIGHT($B42,LEN($B42)-1)),Sheet2!$A:$A,0),MATCH(L$1,Sheet2!$A$1:$BK$1,0)),""))</f>
        <v/>
      </c>
      <c r="M42" t="str">
        <f>IF(LEN(IFERROR(INDEX(Sheet2!$A:$BK,MATCH(TRIM(RIGHT($B42,LEN($B42)-1)),Sheet2!$A:$A,0),MATCH(M$1,Sheet2!$A$1:$BK$1,0)),""))=0,"",IFERROR(INDEX(Sheet2!$A:$BK,MATCH(TRIM(RIGHT($B42,LEN($B42)-1)),Sheet2!$A:$A,0),MATCH(M$1,Sheet2!$A$1:$BK$1,0)),""))</f>
        <v/>
      </c>
    </row>
    <row r="43" spans="1:13" x14ac:dyDescent="0.25">
      <c r="A43" t="s">
        <v>936</v>
      </c>
      <c r="B43" t="str">
        <f>IF(LEN(IFERROR(INDEX(Sheet2!$A:$BK,MATCH(TRIM($A43),Sheet2!$B:$B,0),1),""))=0,"","N"&amp;INDEX(Sheet2!$A:$BK,MATCH(TRIM($A43),Sheet2!$B:$B,0),1))</f>
        <v>N458TB</v>
      </c>
      <c r="C43" t="s">
        <v>316</v>
      </c>
      <c r="D43" t="s">
        <v>1031</v>
      </c>
      <c r="E43" t="s">
        <v>317</v>
      </c>
      <c r="F43" t="str">
        <f>IF(LEN(IFERROR(INDEX(Sheet2!$A:$BK,MATCH(TRIM(RIGHT($B43,LEN($B43)-1)),Sheet2!$A:$A,0),MATCH(F$1,Sheet2!$A$1:$BK$1,0)),""))=0,"",IFERROR(INDEX(Sheet2!$A:$BK,MATCH(TRIM(RIGHT($B43,LEN($B43)-1)),Sheet2!$A:$A,0),MATCH(F$1,Sheet2!$A$1:$BK$1,0)),""))</f>
        <v>500 PK LLC</v>
      </c>
      <c r="G43" t="str">
        <f>IF(LEN(IFERROR(INDEX(Sheet2!$A:$BK,MATCH(TRIM(RIGHT($B43,LEN($B43)-1)),Sheet2!$A:$A,0),MATCH(G$1,Sheet2!$A$1:$BK$1,0)),""))=0,"",IFERROR(INDEX(Sheet2!$A:$BK,MATCH(TRIM(RIGHT($B43,LEN($B43)-1)),Sheet2!$A:$A,0),MATCH(G$1,Sheet2!$A$1:$BK$1,0)),""))</f>
        <v>312 N NOPAL ST</v>
      </c>
      <c r="H43" t="str">
        <f>IF(LEN(IFERROR(INDEX(Sheet2!$A:$BK,MATCH(TRIM(RIGHT($B43,LEN($B43)-1)),Sheet2!$A:$A,0),MATCH(H$1,Sheet2!$A$1:$BK$1,0)),""))=0,"",IFERROR(INDEX(Sheet2!$A:$BK,MATCH(TRIM(RIGHT($B43,LEN($B43)-1)),Sheet2!$A:$A,0),MATCH(H$1,Sheet2!$A$1:$BK$1,0)),""))</f>
        <v>SANTA BARBARA</v>
      </c>
      <c r="I43" t="str">
        <f>IF(LEN(IFERROR(INDEX(Sheet2!$A:$BK,MATCH(TRIM(RIGHT($B43,LEN($B43)-1)),Sheet2!$A:$A,0),MATCH(I$1,Sheet2!$A$1:$BK$1,0)),""))=0,"",IFERROR(INDEX(Sheet2!$A:$BK,MATCH(TRIM(RIGHT($B43,LEN($B43)-1)),Sheet2!$A:$A,0),MATCH(I$1,Sheet2!$A$1:$BK$1,0)),""))</f>
        <v>CA</v>
      </c>
      <c r="J43" t="str">
        <f>IF(LEN(IFERROR(INDEX(Sheet2!$A:$BK,MATCH(TRIM(RIGHT($B43,LEN($B43)-1)),Sheet2!$A:$A,0),MATCH(J$1,Sheet2!$A$1:$BK$1,0)),""))=0,"",IFERROR(INDEX(Sheet2!$A:$BK,MATCH(TRIM(RIGHT($B43,LEN($B43)-1)),Sheet2!$A:$A,0),MATCH(J$1,Sheet2!$A$1:$BK$1,0)),""))</f>
        <v>931033225</v>
      </c>
      <c r="K43" t="str">
        <f>IF(LEN(IFERROR(INDEX(Sheet2!$A:$BK,MATCH(TRIM(RIGHT($B43,LEN($B43)-1)),Sheet2!$A:$A,0),MATCH(K$1,Sheet2!$A$1:$BK$1,0)),""))=0,"",IFERROR(INDEX(Sheet2!$A:$BK,MATCH(TRIM(RIGHT($B43,LEN($B43)-1)),Sheet2!$A:$A,0),MATCH(K$1,Sheet2!$A$1:$BK$1,0)),""))</f>
        <v/>
      </c>
      <c r="L43" t="str">
        <f>IF(LEN(IFERROR(INDEX(Sheet2!$A:$BK,MATCH(TRIM(RIGHT($B43,LEN($B43)-1)),Sheet2!$A:$A,0),MATCH(L$1,Sheet2!$A$1:$BK$1,0)),""))=0,"",IFERROR(INDEX(Sheet2!$A:$BK,MATCH(TRIM(RIGHT($B43,LEN($B43)-1)),Sheet2!$A:$A,0),MATCH(L$1,Sheet2!$A$1:$BK$1,0)),""))</f>
        <v/>
      </c>
      <c r="M43" t="str">
        <f>IF(LEN(IFERROR(INDEX(Sheet2!$A:$BK,MATCH(TRIM(RIGHT($B43,LEN($B43)-1)),Sheet2!$A:$A,0),MATCH(M$1,Sheet2!$A$1:$BK$1,0)),""))=0,"",IFERROR(INDEX(Sheet2!$A:$BK,MATCH(TRIM(RIGHT($B43,LEN($B43)-1)),Sheet2!$A:$A,0),MATCH(M$1,Sheet2!$A$1:$BK$1,0)),""))</f>
        <v/>
      </c>
    </row>
    <row r="44" spans="1:13" x14ac:dyDescent="0.25">
      <c r="A44" t="s">
        <v>937</v>
      </c>
      <c r="B44" t="str">
        <f>IF(LEN(IFERROR(INDEX(Sheet2!$A:$BK,MATCH(TRIM($A44),Sheet2!$B:$B,0),1),""))=0,"","N"&amp;INDEX(Sheet2!$A:$BK,MATCH(TRIM($A44),Sheet2!$B:$B,0),1))</f>
        <v/>
      </c>
      <c r="C44" t="s">
        <v>324</v>
      </c>
      <c r="D44" t="s">
        <v>1031</v>
      </c>
      <c r="E44" t="s">
        <v>326</v>
      </c>
      <c r="F44" t="str">
        <f>IF(LEN(IFERROR(INDEX(Sheet2!$A:$BK,MATCH(TRIM(RIGHT($B44,LEN($B44)-1)),Sheet2!$A:$A,0),MATCH(F$1,Sheet2!$A$1:$BK$1,0)),""))=0,"",IFERROR(INDEX(Sheet2!$A:$BK,MATCH(TRIM(RIGHT($B44,LEN($B44)-1)),Sheet2!$A:$A,0),MATCH(F$1,Sheet2!$A$1:$BK$1,0)),""))</f>
        <v/>
      </c>
      <c r="G44" t="str">
        <f>IF(LEN(IFERROR(INDEX(Sheet2!$A:$BK,MATCH(TRIM(RIGHT($B44,LEN($B44)-1)),Sheet2!$A:$A,0),MATCH(G$1,Sheet2!$A$1:$BK$1,0)),""))=0,"",IFERROR(INDEX(Sheet2!$A:$BK,MATCH(TRIM(RIGHT($B44,LEN($B44)-1)),Sheet2!$A:$A,0),MATCH(G$1,Sheet2!$A$1:$BK$1,0)),""))</f>
        <v/>
      </c>
      <c r="H44" t="str">
        <f>IF(LEN(IFERROR(INDEX(Sheet2!$A:$BK,MATCH(TRIM(RIGHT($B44,LEN($B44)-1)),Sheet2!$A:$A,0),MATCH(H$1,Sheet2!$A$1:$BK$1,0)),""))=0,"",IFERROR(INDEX(Sheet2!$A:$BK,MATCH(TRIM(RIGHT($B44,LEN($B44)-1)),Sheet2!$A:$A,0),MATCH(H$1,Sheet2!$A$1:$BK$1,0)),""))</f>
        <v/>
      </c>
      <c r="I44" t="str">
        <f>IF(LEN(IFERROR(INDEX(Sheet2!$A:$BK,MATCH(TRIM(RIGHT($B44,LEN($B44)-1)),Sheet2!$A:$A,0),MATCH(I$1,Sheet2!$A$1:$BK$1,0)),""))=0,"",IFERROR(INDEX(Sheet2!$A:$BK,MATCH(TRIM(RIGHT($B44,LEN($B44)-1)),Sheet2!$A:$A,0),MATCH(I$1,Sheet2!$A$1:$BK$1,0)),""))</f>
        <v/>
      </c>
      <c r="J44" t="str">
        <f>IF(LEN(IFERROR(INDEX(Sheet2!$A:$BK,MATCH(TRIM(RIGHT($B44,LEN($B44)-1)),Sheet2!$A:$A,0),MATCH(J$1,Sheet2!$A$1:$BK$1,0)),""))=0,"",IFERROR(INDEX(Sheet2!$A:$BK,MATCH(TRIM(RIGHT($B44,LEN($B44)-1)),Sheet2!$A:$A,0),MATCH(J$1,Sheet2!$A$1:$BK$1,0)),""))</f>
        <v/>
      </c>
      <c r="K44" t="str">
        <f>IF(LEN(IFERROR(INDEX(Sheet2!$A:$BK,MATCH(TRIM(RIGHT($B44,LEN($B44)-1)),Sheet2!$A:$A,0),MATCH(K$1,Sheet2!$A$1:$BK$1,0)),""))=0,"",IFERROR(INDEX(Sheet2!$A:$BK,MATCH(TRIM(RIGHT($B44,LEN($B44)-1)),Sheet2!$A:$A,0),MATCH(K$1,Sheet2!$A$1:$BK$1,0)),""))</f>
        <v/>
      </c>
      <c r="L44" t="str">
        <f>IF(LEN(IFERROR(INDEX(Sheet2!$A:$BK,MATCH(TRIM(RIGHT($B44,LEN($B44)-1)),Sheet2!$A:$A,0),MATCH(L$1,Sheet2!$A$1:$BK$1,0)),""))=0,"",IFERROR(INDEX(Sheet2!$A:$BK,MATCH(TRIM(RIGHT($B44,LEN($B44)-1)),Sheet2!$A:$A,0),MATCH(L$1,Sheet2!$A$1:$BK$1,0)),""))</f>
        <v/>
      </c>
      <c r="M44" t="str">
        <f>IF(LEN(IFERROR(INDEX(Sheet2!$A:$BK,MATCH(TRIM(RIGHT($B44,LEN($B44)-1)),Sheet2!$A:$A,0),MATCH(M$1,Sheet2!$A$1:$BK$1,0)),""))=0,"",IFERROR(INDEX(Sheet2!$A:$BK,MATCH(TRIM(RIGHT($B44,LEN($B44)-1)),Sheet2!$A:$A,0),MATCH(M$1,Sheet2!$A$1:$BK$1,0)),""))</f>
        <v/>
      </c>
    </row>
    <row r="45" spans="1:13" x14ac:dyDescent="0.25">
      <c r="A45" t="s">
        <v>938</v>
      </c>
      <c r="B45" t="str">
        <f>IF(LEN(IFERROR(INDEX(Sheet2!$A:$BK,MATCH(TRIM($A45),Sheet2!$B:$B,0),1),""))=0,"","N"&amp;INDEX(Sheet2!$A:$BK,MATCH(TRIM($A45),Sheet2!$B:$B,0),1))</f>
        <v>N553CB</v>
      </c>
      <c r="C45" t="s">
        <v>330</v>
      </c>
      <c r="D45" t="s">
        <v>331</v>
      </c>
      <c r="E45" t="s">
        <v>332</v>
      </c>
      <c r="F45" t="str">
        <f>IF(LEN(IFERROR(INDEX(Sheet2!$A:$BK,MATCH(TRIM(RIGHT($B45,LEN($B45)-1)),Sheet2!$A:$A,0),MATCH(F$1,Sheet2!$A$1:$BK$1,0)),""))=0,"",IFERROR(INDEX(Sheet2!$A:$BK,MATCH(TRIM(RIGHT($B45,LEN($B45)-1)),Sheet2!$A:$A,0),MATCH(F$1,Sheet2!$A$1:$BK$1,0)),""))</f>
        <v>N553CB LLC</v>
      </c>
      <c r="G45" t="str">
        <f>IF(LEN(IFERROR(INDEX(Sheet2!$A:$BK,MATCH(TRIM(RIGHT($B45,LEN($B45)-1)),Sheet2!$A:$A,0),MATCH(G$1,Sheet2!$A$1:$BK$1,0)),""))=0,"",IFERROR(INDEX(Sheet2!$A:$BK,MATCH(TRIM(RIGHT($B45,LEN($B45)-1)),Sheet2!$A:$A,0),MATCH(G$1,Sheet2!$A$1:$BK$1,0)),""))</f>
        <v>BO SALDINERA</v>
      </c>
      <c r="H45" t="str">
        <f>IF(LEN(IFERROR(INDEX(Sheet2!$A:$BK,MATCH(TRIM(RIGHT($B45,LEN($B45)-1)),Sheet2!$A:$A,0),MATCH(H$1,Sheet2!$A$1:$BK$1,0)),""))=0,"",IFERROR(INDEX(Sheet2!$A:$BK,MATCH(TRIM(RIGHT($B45,LEN($B45)-1)),Sheet2!$A:$A,0),MATCH(H$1,Sheet2!$A$1:$BK$1,0)),""))</f>
        <v>DORADO</v>
      </c>
      <c r="I45" t="str">
        <f>IF(LEN(IFERROR(INDEX(Sheet2!$A:$BK,MATCH(TRIM(RIGHT($B45,LEN($B45)-1)),Sheet2!$A:$A,0),MATCH(I$1,Sheet2!$A$1:$BK$1,0)),""))=0,"",IFERROR(INDEX(Sheet2!$A:$BK,MATCH(TRIM(RIGHT($B45,LEN($B45)-1)),Sheet2!$A:$A,0),MATCH(I$1,Sheet2!$A$1:$BK$1,0)),""))</f>
        <v>PR</v>
      </c>
      <c r="J45" t="str">
        <f>IF(LEN(IFERROR(INDEX(Sheet2!$A:$BK,MATCH(TRIM(RIGHT($B45,LEN($B45)-1)),Sheet2!$A:$A,0),MATCH(J$1,Sheet2!$A$1:$BK$1,0)),""))=0,"",IFERROR(INDEX(Sheet2!$A:$BK,MATCH(TRIM(RIGHT($B45,LEN($B45)-1)),Sheet2!$A:$A,0),MATCH(J$1,Sheet2!$A$1:$BK$1,0)),""))</f>
        <v>006462000</v>
      </c>
      <c r="K45" t="str">
        <f>IF(LEN(IFERROR(INDEX(Sheet2!$A:$BK,MATCH(TRIM(RIGHT($B45,LEN($B45)-1)),Sheet2!$A:$A,0),MATCH(K$1,Sheet2!$A$1:$BK$1,0)),""))=0,"",IFERROR(INDEX(Sheet2!$A:$BK,MATCH(TRIM(RIGHT($B45,LEN($B45)-1)),Sheet2!$A:$A,0),MATCH(K$1,Sheet2!$A$1:$BK$1,0)),""))</f>
        <v/>
      </c>
      <c r="L45" t="str">
        <f>IF(LEN(IFERROR(INDEX(Sheet2!$A:$BK,MATCH(TRIM(RIGHT($B45,LEN($B45)-1)),Sheet2!$A:$A,0),MATCH(L$1,Sheet2!$A$1:$BK$1,0)),""))=0,"",IFERROR(INDEX(Sheet2!$A:$BK,MATCH(TRIM(RIGHT($B45,LEN($B45)-1)),Sheet2!$A:$A,0),MATCH(L$1,Sheet2!$A$1:$BK$1,0)),""))</f>
        <v/>
      </c>
      <c r="M45" t="str">
        <f>IF(LEN(IFERROR(INDEX(Sheet2!$A:$BK,MATCH(TRIM(RIGHT($B45,LEN($B45)-1)),Sheet2!$A:$A,0),MATCH(M$1,Sheet2!$A$1:$BK$1,0)),""))=0,"",IFERROR(INDEX(Sheet2!$A:$BK,MATCH(TRIM(RIGHT($B45,LEN($B45)-1)),Sheet2!$A:$A,0),MATCH(M$1,Sheet2!$A$1:$BK$1,0)),""))</f>
        <v>M&amp;N Aviation, Inc.</v>
      </c>
    </row>
    <row r="46" spans="1:13" x14ac:dyDescent="0.25">
      <c r="A46" t="s">
        <v>939</v>
      </c>
      <c r="B46" t="s">
        <v>4613</v>
      </c>
      <c r="C46" t="s">
        <v>339</v>
      </c>
      <c r="D46" t="s">
        <v>1031</v>
      </c>
      <c r="E46" t="s">
        <v>340</v>
      </c>
      <c r="F46" t="str">
        <f>IF(LEN(IFERROR(INDEX(Sheet2!$A:$BK,MATCH(TRIM(RIGHT($B46,LEN($B46)-1)),Sheet2!$A:$A,0),MATCH(F$1,Sheet2!$A$1:$BK$1,0)),""))=0,"",IFERROR(INDEX(Sheet2!$A:$BK,MATCH(TRIM(RIGHT($B46,LEN($B46)-1)),Sheet2!$A:$A,0),MATCH(F$1,Sheet2!$A$1:$BK$1,0)),""))</f>
        <v/>
      </c>
      <c r="G46" t="str">
        <f>IF(LEN(IFERROR(INDEX(Sheet2!$A:$BK,MATCH(TRIM(RIGHT($B46,LEN($B46)-1)),Sheet2!$A:$A,0),MATCH(G$1,Sheet2!$A$1:$BK$1,0)),""))=0,"",IFERROR(INDEX(Sheet2!$A:$BK,MATCH(TRIM(RIGHT($B46,LEN($B46)-1)),Sheet2!$A:$A,0),MATCH(G$1,Sheet2!$A$1:$BK$1,0)),""))</f>
        <v/>
      </c>
      <c r="H46" t="str">
        <f>IF(LEN(IFERROR(INDEX(Sheet2!$A:$BK,MATCH(TRIM(RIGHT($B46,LEN($B46)-1)),Sheet2!$A:$A,0),MATCH(H$1,Sheet2!$A$1:$BK$1,0)),""))=0,"",IFERROR(INDEX(Sheet2!$A:$BK,MATCH(TRIM(RIGHT($B46,LEN($B46)-1)),Sheet2!$A:$A,0),MATCH(H$1,Sheet2!$A$1:$BK$1,0)),""))</f>
        <v/>
      </c>
      <c r="I46" t="str">
        <f>IF(LEN(IFERROR(INDEX(Sheet2!$A:$BK,MATCH(TRIM(RIGHT($B46,LEN($B46)-1)),Sheet2!$A:$A,0),MATCH(I$1,Sheet2!$A$1:$BK$1,0)),""))=0,"",IFERROR(INDEX(Sheet2!$A:$BK,MATCH(TRIM(RIGHT($B46,LEN($B46)-1)),Sheet2!$A:$A,0),MATCH(I$1,Sheet2!$A$1:$BK$1,0)),""))</f>
        <v/>
      </c>
      <c r="J46" t="str">
        <f>IF(LEN(IFERROR(INDEX(Sheet2!$A:$BK,MATCH(TRIM(RIGHT($B46,LEN($B46)-1)),Sheet2!$A:$A,0),MATCH(J$1,Sheet2!$A$1:$BK$1,0)),""))=0,"",IFERROR(INDEX(Sheet2!$A:$BK,MATCH(TRIM(RIGHT($B46,LEN($B46)-1)),Sheet2!$A:$A,0),MATCH(J$1,Sheet2!$A$1:$BK$1,0)),""))</f>
        <v/>
      </c>
      <c r="K46" t="str">
        <f>IF(LEN(IFERROR(INDEX(Sheet2!$A:$BK,MATCH(TRIM(RIGHT($B46,LEN($B46)-1)),Sheet2!$A:$A,0),MATCH(K$1,Sheet2!$A$1:$BK$1,0)),""))=0,"",IFERROR(INDEX(Sheet2!$A:$BK,MATCH(TRIM(RIGHT($B46,LEN($B46)-1)),Sheet2!$A:$A,0),MATCH(K$1,Sheet2!$A$1:$BK$1,0)),""))</f>
        <v/>
      </c>
      <c r="L46" t="str">
        <f>IF(LEN(IFERROR(INDEX(Sheet2!$A:$BK,MATCH(TRIM(RIGHT($B46,LEN($B46)-1)),Sheet2!$A:$A,0),MATCH(L$1,Sheet2!$A$1:$BK$1,0)),""))=0,"",IFERROR(INDEX(Sheet2!$A:$BK,MATCH(TRIM(RIGHT($B46,LEN($B46)-1)),Sheet2!$A:$A,0),MATCH(L$1,Sheet2!$A$1:$BK$1,0)),""))</f>
        <v/>
      </c>
      <c r="M46" t="str">
        <f>IF(LEN(IFERROR(INDEX(Sheet2!$A:$BK,MATCH(TRIM(RIGHT($B46,LEN($B46)-1)),Sheet2!$A:$A,0),MATCH(M$1,Sheet2!$A$1:$BK$1,0)),""))=0,"",IFERROR(INDEX(Sheet2!$A:$BK,MATCH(TRIM(RIGHT($B46,LEN($B46)-1)),Sheet2!$A:$A,0),MATCH(M$1,Sheet2!$A$1:$BK$1,0)),""))</f>
        <v/>
      </c>
    </row>
    <row r="47" spans="1:13" x14ac:dyDescent="0.25">
      <c r="A47" t="s">
        <v>940</v>
      </c>
      <c r="B47" t="str">
        <f>IF(LEN(IFERROR(INDEX(Sheet2!$A:$BK,MATCH(TRIM($A47),Sheet2!$B:$B,0),1),""))=0,"","N"&amp;INDEX(Sheet2!$A:$BK,MATCH(TRIM($A47),Sheet2!$B:$B,0),1))</f>
        <v>N96AD</v>
      </c>
      <c r="C47" t="s">
        <v>355</v>
      </c>
      <c r="D47" t="s">
        <v>1031</v>
      </c>
      <c r="E47" t="s">
        <v>357</v>
      </c>
      <c r="F47" t="str">
        <f>IF(LEN(IFERROR(INDEX(Sheet2!$A:$BK,MATCH(TRIM(RIGHT($B47,LEN($B47)-1)),Sheet2!$A:$A,0),MATCH(F$1,Sheet2!$A$1:$BK$1,0)),""))=0,"",IFERROR(INDEX(Sheet2!$A:$BK,MATCH(TRIM(RIGHT($B47,LEN($B47)-1)),Sheet2!$A:$A,0),MATCH(F$1,Sheet2!$A$1:$BK$1,0)),""))</f>
        <v>ALTAIR ADVANCED INDUSTRIES INC</v>
      </c>
      <c r="G47" t="str">
        <f>IF(LEN(IFERROR(INDEX(Sheet2!$A:$BK,MATCH(TRIM(RIGHT($B47,LEN($B47)-1)),Sheet2!$A:$A,0),MATCH(G$1,Sheet2!$A$1:$BK$1,0)),""))=0,"",IFERROR(INDEX(Sheet2!$A:$BK,MATCH(TRIM(RIGHT($B47,LEN($B47)-1)),Sheet2!$A:$A,0),MATCH(G$1,Sheet2!$A$1:$BK$1,0)),""))</f>
        <v>1680 W BAKERVIEW RD</v>
      </c>
      <c r="H47" t="str">
        <f>IF(LEN(IFERROR(INDEX(Sheet2!$A:$BK,MATCH(TRIM(RIGHT($B47,LEN($B47)-1)),Sheet2!$A:$A,0),MATCH(H$1,Sheet2!$A$1:$BK$1,0)),""))=0,"",IFERROR(INDEX(Sheet2!$A:$BK,MATCH(TRIM(RIGHT($B47,LEN($B47)-1)),Sheet2!$A:$A,0),MATCH(H$1,Sheet2!$A$1:$BK$1,0)),""))</f>
        <v>BELLINGHAM</v>
      </c>
      <c r="I47" t="str">
        <f>IF(LEN(IFERROR(INDEX(Sheet2!$A:$BK,MATCH(TRIM(RIGHT($B47,LEN($B47)-1)),Sheet2!$A:$A,0),MATCH(I$1,Sheet2!$A$1:$BK$1,0)),""))=0,"",IFERROR(INDEX(Sheet2!$A:$BK,MATCH(TRIM(RIGHT($B47,LEN($B47)-1)),Sheet2!$A:$A,0),MATCH(I$1,Sheet2!$A$1:$BK$1,0)),""))</f>
        <v>WA</v>
      </c>
      <c r="J47" t="str">
        <f>IF(LEN(IFERROR(INDEX(Sheet2!$A:$BK,MATCH(TRIM(RIGHT($B47,LEN($B47)-1)),Sheet2!$A:$A,0),MATCH(J$1,Sheet2!$A$1:$BK$1,0)),""))=0,"",IFERROR(INDEX(Sheet2!$A:$BK,MATCH(TRIM(RIGHT($B47,LEN($B47)-1)),Sheet2!$A:$A,0),MATCH(J$1,Sheet2!$A$1:$BK$1,0)),""))</f>
        <v>982269181</v>
      </c>
      <c r="K47" t="str">
        <f>IF(LEN(IFERROR(INDEX(Sheet2!$A:$BK,MATCH(TRIM(RIGHT($B47,LEN($B47)-1)),Sheet2!$A:$A,0),MATCH(K$1,Sheet2!$A$1:$BK$1,0)),""))=0,"",IFERROR(INDEX(Sheet2!$A:$BK,MATCH(TRIM(RIGHT($B47,LEN($B47)-1)),Sheet2!$A:$A,0),MATCH(K$1,Sheet2!$A$1:$BK$1,0)),""))</f>
        <v/>
      </c>
      <c r="L47" t="str">
        <f>IF(LEN(IFERROR(INDEX(Sheet2!$A:$BK,MATCH(TRIM(RIGHT($B47,LEN($B47)-1)),Sheet2!$A:$A,0),MATCH(L$1,Sheet2!$A$1:$BK$1,0)),""))=0,"",IFERROR(INDEX(Sheet2!$A:$BK,MATCH(TRIM(RIGHT($B47,LEN($B47)-1)),Sheet2!$A:$A,0),MATCH(L$1,Sheet2!$A$1:$BK$1,0)),""))</f>
        <v/>
      </c>
      <c r="M47" t="str">
        <f>IF(LEN(IFERROR(INDEX(Sheet2!$A:$BK,MATCH(TRIM(RIGHT($B47,LEN($B47)-1)),Sheet2!$A:$A,0),MATCH(M$1,Sheet2!$A$1:$BK$1,0)),""))=0,"",IFERROR(INDEX(Sheet2!$A:$BK,MATCH(TRIM(RIGHT($B47,LEN($B47)-1)),Sheet2!$A:$A,0),MATCH(M$1,Sheet2!$A$1:$BK$1,0)),""))</f>
        <v/>
      </c>
    </row>
    <row r="48" spans="1:13" x14ac:dyDescent="0.25">
      <c r="A48" t="s">
        <v>941</v>
      </c>
      <c r="B48" t="str">
        <f>IF(LEN(IFERROR(INDEX(Sheet2!$A:$BK,MATCH(TRIM($A48),Sheet2!$B:$B,0),1),""))=0,"","N"&amp;INDEX(Sheet2!$A:$BK,MATCH(TRIM($A48),Sheet2!$B:$B,0),1))</f>
        <v>N650DH</v>
      </c>
      <c r="C48" t="s">
        <v>359</v>
      </c>
      <c r="D48" t="s">
        <v>1031</v>
      </c>
      <c r="E48" t="s">
        <v>360</v>
      </c>
      <c r="F48" t="str">
        <f>IF(LEN(IFERROR(INDEX(Sheet2!$A:$BK,MATCH(TRIM(RIGHT($B48,LEN($B48)-1)),Sheet2!$A:$A,0),MATCH(F$1,Sheet2!$A$1:$BK$1,0)),""))=0,"",IFERROR(INDEX(Sheet2!$A:$BK,MATCH(TRIM(RIGHT($B48,LEN($B48)-1)),Sheet2!$A:$A,0),MATCH(F$1,Sheet2!$A$1:$BK$1,0)),""))</f>
        <v>DRURY DEVELOPMENT CORP</v>
      </c>
      <c r="G48" t="str">
        <f>IF(LEN(IFERROR(INDEX(Sheet2!$A:$BK,MATCH(TRIM(RIGHT($B48,LEN($B48)-1)),Sheet2!$A:$A,0),MATCH(G$1,Sheet2!$A$1:$BK$1,0)),""))=0,"",IFERROR(INDEX(Sheet2!$A:$BK,MATCH(TRIM(RIGHT($B48,LEN($B48)-1)),Sheet2!$A:$A,0),MATCH(G$1,Sheet2!$A$1:$BK$1,0)),""))</f>
        <v>13075 MANCHESTER RD STE 200</v>
      </c>
      <c r="H48" t="str">
        <f>IF(LEN(IFERROR(INDEX(Sheet2!$A:$BK,MATCH(TRIM(RIGHT($B48,LEN($B48)-1)),Sheet2!$A:$A,0),MATCH(H$1,Sheet2!$A$1:$BK$1,0)),""))=0,"",IFERROR(INDEX(Sheet2!$A:$BK,MATCH(TRIM(RIGHT($B48,LEN($B48)-1)),Sheet2!$A:$A,0),MATCH(H$1,Sheet2!$A$1:$BK$1,0)),""))</f>
        <v>SAINT LOUIS</v>
      </c>
      <c r="I48" t="str">
        <f>IF(LEN(IFERROR(INDEX(Sheet2!$A:$BK,MATCH(TRIM(RIGHT($B48,LEN($B48)-1)),Sheet2!$A:$A,0),MATCH(I$1,Sheet2!$A$1:$BK$1,0)),""))=0,"",IFERROR(INDEX(Sheet2!$A:$BK,MATCH(TRIM(RIGHT($B48,LEN($B48)-1)),Sheet2!$A:$A,0),MATCH(I$1,Sheet2!$A$1:$BK$1,0)),""))</f>
        <v>MO</v>
      </c>
      <c r="J48" t="str">
        <f>IF(LEN(IFERROR(INDEX(Sheet2!$A:$BK,MATCH(TRIM(RIGHT($B48,LEN($B48)-1)),Sheet2!$A:$A,0),MATCH(J$1,Sheet2!$A$1:$BK$1,0)),""))=0,"",IFERROR(INDEX(Sheet2!$A:$BK,MATCH(TRIM(RIGHT($B48,LEN($B48)-1)),Sheet2!$A:$A,0),MATCH(J$1,Sheet2!$A$1:$BK$1,0)),""))</f>
        <v>631311836</v>
      </c>
      <c r="K48" t="str">
        <f>IF(LEN(IFERROR(INDEX(Sheet2!$A:$BK,MATCH(TRIM(RIGHT($B48,LEN($B48)-1)),Sheet2!$A:$A,0),MATCH(K$1,Sheet2!$A$1:$BK$1,0)),""))=0,"",IFERROR(INDEX(Sheet2!$A:$BK,MATCH(TRIM(RIGHT($B48,LEN($B48)-1)),Sheet2!$A:$A,0),MATCH(K$1,Sheet2!$A$1:$BK$1,0)),""))</f>
        <v/>
      </c>
      <c r="L48" t="str">
        <f>IF(LEN(IFERROR(INDEX(Sheet2!$A:$BK,MATCH(TRIM(RIGHT($B48,LEN($B48)-1)),Sheet2!$A:$A,0),MATCH(L$1,Sheet2!$A$1:$BK$1,0)),""))=0,"",IFERROR(INDEX(Sheet2!$A:$BK,MATCH(TRIM(RIGHT($B48,LEN($B48)-1)),Sheet2!$A:$A,0),MATCH(L$1,Sheet2!$A$1:$BK$1,0)),""))</f>
        <v/>
      </c>
      <c r="M48" t="str">
        <f>IF(LEN(IFERROR(INDEX(Sheet2!$A:$BK,MATCH(TRIM(RIGHT($B48,LEN($B48)-1)),Sheet2!$A:$A,0),MATCH(M$1,Sheet2!$A$1:$BK$1,0)),""))=0,"",IFERROR(INDEX(Sheet2!$A:$BK,MATCH(TRIM(RIGHT($B48,LEN($B48)-1)),Sheet2!$A:$A,0),MATCH(M$1,Sheet2!$A$1:$BK$1,0)),""))</f>
        <v/>
      </c>
    </row>
    <row r="49" spans="1:13" x14ac:dyDescent="0.25">
      <c r="A49" t="s">
        <v>942</v>
      </c>
      <c r="B49" t="str">
        <f>IF(LEN(IFERROR(INDEX(Sheet2!$A:$BK,MATCH(TRIM($A49),Sheet2!$B:$B,0),1),""))=0,"","N"&amp;INDEX(Sheet2!$A:$BK,MATCH(TRIM($A49),Sheet2!$B:$B,0),1))</f>
        <v>N637SF</v>
      </c>
      <c r="C49" t="s">
        <v>364</v>
      </c>
      <c r="D49" t="s">
        <v>1031</v>
      </c>
      <c r="E49" t="s">
        <v>365</v>
      </c>
      <c r="F49" t="str">
        <f>IF(LEN(IFERROR(INDEX(Sheet2!$A:$BK,MATCH(TRIM(RIGHT($B49,LEN($B49)-1)),Sheet2!$A:$A,0),MATCH(F$1,Sheet2!$A$1:$BK$1,0)),""))=0,"",IFERROR(INDEX(Sheet2!$A:$BK,MATCH(TRIM(RIGHT($B49,LEN($B49)-1)),Sheet2!$A:$A,0),MATCH(F$1,Sheet2!$A$1:$BK$1,0)),""))</f>
        <v>SANDERSON FARMS INC</v>
      </c>
      <c r="G49" t="str">
        <f>IF(LEN(IFERROR(INDEX(Sheet2!$A:$BK,MATCH(TRIM(RIGHT($B49,LEN($B49)-1)),Sheet2!$A:$A,0),MATCH(G$1,Sheet2!$A$1:$BK$1,0)),""))=0,"",IFERROR(INDEX(Sheet2!$A:$BK,MATCH(TRIM(RIGHT($B49,LEN($B49)-1)),Sheet2!$A:$A,0),MATCH(G$1,Sheet2!$A$1:$BK$1,0)),""))</f>
        <v>127 FLYNT RD</v>
      </c>
      <c r="H49" t="str">
        <f>IF(LEN(IFERROR(INDEX(Sheet2!$A:$BK,MATCH(TRIM(RIGHT($B49,LEN($B49)-1)),Sheet2!$A:$A,0),MATCH(H$1,Sheet2!$A$1:$BK$1,0)),""))=0,"",IFERROR(INDEX(Sheet2!$A:$BK,MATCH(TRIM(RIGHT($B49,LEN($B49)-1)),Sheet2!$A:$A,0),MATCH(H$1,Sheet2!$A$1:$BK$1,0)),""))</f>
        <v>LAUREL</v>
      </c>
      <c r="I49" t="str">
        <f>IF(LEN(IFERROR(INDEX(Sheet2!$A:$BK,MATCH(TRIM(RIGHT($B49,LEN($B49)-1)),Sheet2!$A:$A,0),MATCH(I$1,Sheet2!$A$1:$BK$1,0)),""))=0,"",IFERROR(INDEX(Sheet2!$A:$BK,MATCH(TRIM(RIGHT($B49,LEN($B49)-1)),Sheet2!$A:$A,0),MATCH(I$1,Sheet2!$A$1:$BK$1,0)),""))</f>
        <v>MS</v>
      </c>
      <c r="J49" t="str">
        <f>IF(LEN(IFERROR(INDEX(Sheet2!$A:$BK,MATCH(TRIM(RIGHT($B49,LEN($B49)-1)),Sheet2!$A:$A,0),MATCH(J$1,Sheet2!$A$1:$BK$1,0)),""))=0,"",IFERROR(INDEX(Sheet2!$A:$BK,MATCH(TRIM(RIGHT($B49,LEN($B49)-1)),Sheet2!$A:$A,0),MATCH(J$1,Sheet2!$A$1:$BK$1,0)),""))</f>
        <v>394439062</v>
      </c>
      <c r="K49" t="str">
        <f>IF(LEN(IFERROR(INDEX(Sheet2!$A:$BK,MATCH(TRIM(RIGHT($B49,LEN($B49)-1)),Sheet2!$A:$A,0),MATCH(K$1,Sheet2!$A$1:$BK$1,0)),""))=0,"",IFERROR(INDEX(Sheet2!$A:$BK,MATCH(TRIM(RIGHT($B49,LEN($B49)-1)),Sheet2!$A:$A,0),MATCH(K$1,Sheet2!$A$1:$BK$1,0)),""))</f>
        <v/>
      </c>
      <c r="L49" t="str">
        <f>IF(LEN(IFERROR(INDEX(Sheet2!$A:$BK,MATCH(TRIM(RIGHT($B49,LEN($B49)-1)),Sheet2!$A:$A,0),MATCH(L$1,Sheet2!$A$1:$BK$1,0)),""))=0,"",IFERROR(INDEX(Sheet2!$A:$BK,MATCH(TRIM(RIGHT($B49,LEN($B49)-1)),Sheet2!$A:$A,0),MATCH(L$1,Sheet2!$A$1:$BK$1,0)),""))</f>
        <v/>
      </c>
      <c r="M49" t="str">
        <f>IF(LEN(IFERROR(INDEX(Sheet2!$A:$BK,MATCH(TRIM(RIGHT($B49,LEN($B49)-1)),Sheet2!$A:$A,0),MATCH(M$1,Sheet2!$A$1:$BK$1,0)),""))=0,"",IFERROR(INDEX(Sheet2!$A:$BK,MATCH(TRIM(RIGHT($B49,LEN($B49)-1)),Sheet2!$A:$A,0),MATCH(M$1,Sheet2!$A$1:$BK$1,0)),""))</f>
        <v/>
      </c>
    </row>
    <row r="50" spans="1:13" x14ac:dyDescent="0.25">
      <c r="A50" t="s">
        <v>943</v>
      </c>
      <c r="B50" t="str">
        <f>IF(LEN(IFERROR(INDEX(Sheet2!$A:$BK,MATCH(TRIM($A50),Sheet2!$B:$B,0),1),""))=0,"","N"&amp;INDEX(Sheet2!$A:$BK,MATCH(TRIM($A50),Sheet2!$B:$B,0),1))</f>
        <v>N67KP</v>
      </c>
      <c r="C50" t="s">
        <v>366</v>
      </c>
      <c r="D50" t="s">
        <v>1031</v>
      </c>
      <c r="E50" t="s">
        <v>367</v>
      </c>
      <c r="F50" t="str">
        <f>IF(LEN(IFERROR(INDEX(Sheet2!$A:$BK,MATCH(TRIM(RIGHT($B50,LEN($B50)-1)),Sheet2!$A:$A,0),MATCH(F$1,Sheet2!$A$1:$BK$1,0)),""))=0,"",IFERROR(INDEX(Sheet2!$A:$BK,MATCH(TRIM(RIGHT($B50,LEN($B50)-1)),Sheet2!$A:$A,0),MATCH(F$1,Sheet2!$A$1:$BK$1,0)),""))</f>
        <v>MARIVEST SUPPORT SERVICES LLC</v>
      </c>
      <c r="G50" t="str">
        <f>IF(LEN(IFERROR(INDEX(Sheet2!$A:$BK,MATCH(TRIM(RIGHT($B50,LEN($B50)-1)),Sheet2!$A:$A,0),MATCH(G$1,Sheet2!$A$1:$BK$1,0)),""))=0,"",IFERROR(INDEX(Sheet2!$A:$BK,MATCH(TRIM(RIGHT($B50,LEN($B50)-1)),Sheet2!$A:$A,0),MATCH(G$1,Sheet2!$A$1:$BK$1,0)),""))</f>
        <v>1500 E 27TH TER</v>
      </c>
      <c r="H50" t="str">
        <f>IF(LEN(IFERROR(INDEX(Sheet2!$A:$BK,MATCH(TRIM(RIGHT($B50,LEN($B50)-1)),Sheet2!$A:$A,0),MATCH(H$1,Sheet2!$A$1:$BK$1,0)),""))=0,"",IFERROR(INDEX(Sheet2!$A:$BK,MATCH(TRIM(RIGHT($B50,LEN($B50)-1)),Sheet2!$A:$A,0),MATCH(H$1,Sheet2!$A$1:$BK$1,0)),""))</f>
        <v>PITTSBURG</v>
      </c>
      <c r="I50" t="str">
        <f>IF(LEN(IFERROR(INDEX(Sheet2!$A:$BK,MATCH(TRIM(RIGHT($B50,LEN($B50)-1)),Sheet2!$A:$A,0),MATCH(I$1,Sheet2!$A$1:$BK$1,0)),""))=0,"",IFERROR(INDEX(Sheet2!$A:$BK,MATCH(TRIM(RIGHT($B50,LEN($B50)-1)),Sheet2!$A:$A,0),MATCH(I$1,Sheet2!$A$1:$BK$1,0)),""))</f>
        <v>KS</v>
      </c>
      <c r="J50" t="str">
        <f>IF(LEN(IFERROR(INDEX(Sheet2!$A:$BK,MATCH(TRIM(RIGHT($B50,LEN($B50)-1)),Sheet2!$A:$A,0),MATCH(J$1,Sheet2!$A$1:$BK$1,0)),""))=0,"",IFERROR(INDEX(Sheet2!$A:$BK,MATCH(TRIM(RIGHT($B50,LEN($B50)-1)),Sheet2!$A:$A,0),MATCH(J$1,Sheet2!$A$1:$BK$1,0)),""))</f>
        <v>667622757</v>
      </c>
      <c r="K50" t="str">
        <f>IF(LEN(IFERROR(INDEX(Sheet2!$A:$BK,MATCH(TRIM(RIGHT($B50,LEN($B50)-1)),Sheet2!$A:$A,0),MATCH(K$1,Sheet2!$A$1:$BK$1,0)),""))=0,"",IFERROR(INDEX(Sheet2!$A:$BK,MATCH(TRIM(RIGHT($B50,LEN($B50)-1)),Sheet2!$A:$A,0),MATCH(K$1,Sheet2!$A$1:$BK$1,0)),""))</f>
        <v/>
      </c>
      <c r="L50" t="str">
        <f>IF(LEN(IFERROR(INDEX(Sheet2!$A:$BK,MATCH(TRIM(RIGHT($B50,LEN($B50)-1)),Sheet2!$A:$A,0),MATCH(L$1,Sheet2!$A$1:$BK$1,0)),""))=0,"",IFERROR(INDEX(Sheet2!$A:$BK,MATCH(TRIM(RIGHT($B50,LEN($B50)-1)),Sheet2!$A:$A,0),MATCH(L$1,Sheet2!$A$1:$BK$1,0)),""))</f>
        <v/>
      </c>
      <c r="M50" t="str">
        <f>IF(LEN(IFERROR(INDEX(Sheet2!$A:$BK,MATCH(TRIM(RIGHT($B50,LEN($B50)-1)),Sheet2!$A:$A,0),MATCH(M$1,Sheet2!$A$1:$BK$1,0)),""))=0,"",IFERROR(INDEX(Sheet2!$A:$BK,MATCH(TRIM(RIGHT($B50,LEN($B50)-1)),Sheet2!$A:$A,0),MATCH(M$1,Sheet2!$A$1:$BK$1,0)),""))</f>
        <v/>
      </c>
    </row>
    <row r="51" spans="1:13" x14ac:dyDescent="0.25">
      <c r="A51" t="s">
        <v>944</v>
      </c>
      <c r="B51" t="str">
        <f>IF(LEN(IFERROR(INDEX(Sheet2!$A:$BK,MATCH(TRIM($A51),Sheet2!$B:$B,0),1),""))=0,"","N"&amp;INDEX(Sheet2!$A:$BK,MATCH(TRIM($A51),Sheet2!$B:$B,0),1))</f>
        <v>N581SF</v>
      </c>
      <c r="C51" t="s">
        <v>372</v>
      </c>
      <c r="D51" t="s">
        <v>1031</v>
      </c>
      <c r="E51" t="s">
        <v>373</v>
      </c>
      <c r="F51" t="str">
        <f>IF(LEN(IFERROR(INDEX(Sheet2!$A:$BK,MATCH(TRIM(RIGHT($B51,LEN($B51)-1)),Sheet2!$A:$A,0),MATCH(F$1,Sheet2!$A$1:$BK$1,0)),""))=0,"",IFERROR(INDEX(Sheet2!$A:$BK,MATCH(TRIM(RIGHT($B51,LEN($B51)-1)),Sheet2!$A:$A,0),MATCH(F$1,Sheet2!$A$1:$BK$1,0)),""))</f>
        <v>FKM ENTERPRISES LLC</v>
      </c>
      <c r="G51" t="str">
        <f>IF(LEN(IFERROR(INDEX(Sheet2!$A:$BK,MATCH(TRIM(RIGHT($B51,LEN($B51)-1)),Sheet2!$A:$A,0),MATCH(G$1,Sheet2!$A$1:$BK$1,0)),""))=0,"",IFERROR(INDEX(Sheet2!$A:$BK,MATCH(TRIM(RIGHT($B51,LEN($B51)-1)),Sheet2!$A:$A,0),MATCH(G$1,Sheet2!$A$1:$BK$1,0)),""))</f>
        <v>29 PINE RD</v>
      </c>
      <c r="H51" t="str">
        <f>IF(LEN(IFERROR(INDEX(Sheet2!$A:$BK,MATCH(TRIM(RIGHT($B51,LEN($B51)-1)),Sheet2!$A:$A,0),MATCH(H$1,Sheet2!$A$1:$BK$1,0)),""))=0,"",IFERROR(INDEX(Sheet2!$A:$BK,MATCH(TRIM(RIGHT($B51,LEN($B51)-1)),Sheet2!$A:$A,0),MATCH(H$1,Sheet2!$A$1:$BK$1,0)),""))</f>
        <v>NORTH OAKS</v>
      </c>
      <c r="I51" t="str">
        <f>IF(LEN(IFERROR(INDEX(Sheet2!$A:$BK,MATCH(TRIM(RIGHT($B51,LEN($B51)-1)),Sheet2!$A:$A,0),MATCH(I$1,Sheet2!$A$1:$BK$1,0)),""))=0,"",IFERROR(INDEX(Sheet2!$A:$BK,MATCH(TRIM(RIGHT($B51,LEN($B51)-1)),Sheet2!$A:$A,0),MATCH(I$1,Sheet2!$A$1:$BK$1,0)),""))</f>
        <v>MN</v>
      </c>
      <c r="J51" t="str">
        <f>IF(LEN(IFERROR(INDEX(Sheet2!$A:$BK,MATCH(TRIM(RIGHT($B51,LEN($B51)-1)),Sheet2!$A:$A,0),MATCH(J$1,Sheet2!$A$1:$BK$1,0)),""))=0,"",IFERROR(INDEX(Sheet2!$A:$BK,MATCH(TRIM(RIGHT($B51,LEN($B51)-1)),Sheet2!$A:$A,0),MATCH(J$1,Sheet2!$A$1:$BK$1,0)),""))</f>
        <v>551276471</v>
      </c>
      <c r="K51" t="str">
        <f>IF(LEN(IFERROR(INDEX(Sheet2!$A:$BK,MATCH(TRIM(RIGHT($B51,LEN($B51)-1)),Sheet2!$A:$A,0),MATCH(K$1,Sheet2!$A$1:$BK$1,0)),""))=0,"",IFERROR(INDEX(Sheet2!$A:$BK,MATCH(TRIM(RIGHT($B51,LEN($B51)-1)),Sheet2!$A:$A,0),MATCH(K$1,Sheet2!$A$1:$BK$1,0)),""))</f>
        <v/>
      </c>
      <c r="L51" t="str">
        <f>IF(LEN(IFERROR(INDEX(Sheet2!$A:$BK,MATCH(TRIM(RIGHT($B51,LEN($B51)-1)),Sheet2!$A:$A,0),MATCH(L$1,Sheet2!$A$1:$BK$1,0)),""))=0,"",IFERROR(INDEX(Sheet2!$A:$BK,MATCH(TRIM(RIGHT($B51,LEN($B51)-1)),Sheet2!$A:$A,0),MATCH(L$1,Sheet2!$A$1:$BK$1,0)),""))</f>
        <v/>
      </c>
      <c r="M51" t="str">
        <f>IF(LEN(IFERROR(INDEX(Sheet2!$A:$BK,MATCH(TRIM(RIGHT($B51,LEN($B51)-1)),Sheet2!$A:$A,0),MATCH(M$1,Sheet2!$A$1:$BK$1,0)),""))=0,"",IFERROR(INDEX(Sheet2!$A:$BK,MATCH(TRIM(RIGHT($B51,LEN($B51)-1)),Sheet2!$A:$A,0),MATCH(M$1,Sheet2!$A$1:$BK$1,0)),""))</f>
        <v/>
      </c>
    </row>
    <row r="52" spans="1:13" x14ac:dyDescent="0.25">
      <c r="A52" t="s">
        <v>946</v>
      </c>
      <c r="B52" t="str">
        <f>IF(LEN(IFERROR(INDEX(Sheet2!$A:$BK,MATCH(TRIM($A52),Sheet2!$B:$B,0),1),""))=0,"","N"&amp;INDEX(Sheet2!$A:$BK,MATCH(TRIM($A52),Sheet2!$B:$B,0),1))</f>
        <v/>
      </c>
      <c r="C52" t="s">
        <v>392</v>
      </c>
      <c r="D52" t="s">
        <v>1031</v>
      </c>
      <c r="E52" t="s">
        <v>393</v>
      </c>
      <c r="F52" t="str">
        <f>IF(LEN(IFERROR(INDEX(Sheet2!$A:$BK,MATCH(TRIM(RIGHT($B52,LEN($B52)-1)),Sheet2!$A:$A,0),MATCH(F$1,Sheet2!$A$1:$BK$1,0)),""))=0,"",IFERROR(INDEX(Sheet2!$A:$BK,MATCH(TRIM(RIGHT($B52,LEN($B52)-1)),Sheet2!$A:$A,0),MATCH(F$1,Sheet2!$A$1:$BK$1,0)),""))</f>
        <v/>
      </c>
      <c r="G52" t="str">
        <f>IF(LEN(IFERROR(INDEX(Sheet2!$A:$BK,MATCH(TRIM(RIGHT($B52,LEN($B52)-1)),Sheet2!$A:$A,0),MATCH(G$1,Sheet2!$A$1:$BK$1,0)),""))=0,"",IFERROR(INDEX(Sheet2!$A:$BK,MATCH(TRIM(RIGHT($B52,LEN($B52)-1)),Sheet2!$A:$A,0),MATCH(G$1,Sheet2!$A$1:$BK$1,0)),""))</f>
        <v/>
      </c>
      <c r="H52" t="str">
        <f>IF(LEN(IFERROR(INDEX(Sheet2!$A:$BK,MATCH(TRIM(RIGHT($B52,LEN($B52)-1)),Sheet2!$A:$A,0),MATCH(H$1,Sheet2!$A$1:$BK$1,0)),""))=0,"",IFERROR(INDEX(Sheet2!$A:$BK,MATCH(TRIM(RIGHT($B52,LEN($B52)-1)),Sheet2!$A:$A,0),MATCH(H$1,Sheet2!$A$1:$BK$1,0)),""))</f>
        <v/>
      </c>
      <c r="I52" t="str">
        <f>IF(LEN(IFERROR(INDEX(Sheet2!$A:$BK,MATCH(TRIM(RIGHT($B52,LEN($B52)-1)),Sheet2!$A:$A,0),MATCH(I$1,Sheet2!$A$1:$BK$1,0)),""))=0,"",IFERROR(INDEX(Sheet2!$A:$BK,MATCH(TRIM(RIGHT($B52,LEN($B52)-1)),Sheet2!$A:$A,0),MATCH(I$1,Sheet2!$A$1:$BK$1,0)),""))</f>
        <v/>
      </c>
      <c r="J52" t="str">
        <f>IF(LEN(IFERROR(INDEX(Sheet2!$A:$BK,MATCH(TRIM(RIGHT($B52,LEN($B52)-1)),Sheet2!$A:$A,0),MATCH(J$1,Sheet2!$A$1:$BK$1,0)),""))=0,"",IFERROR(INDEX(Sheet2!$A:$BK,MATCH(TRIM(RIGHT($B52,LEN($B52)-1)),Sheet2!$A:$A,0),MATCH(J$1,Sheet2!$A$1:$BK$1,0)),""))</f>
        <v/>
      </c>
      <c r="K52" t="str">
        <f>IF(LEN(IFERROR(INDEX(Sheet2!$A:$BK,MATCH(TRIM(RIGHT($B52,LEN($B52)-1)),Sheet2!$A:$A,0),MATCH(K$1,Sheet2!$A$1:$BK$1,0)),""))=0,"",IFERROR(INDEX(Sheet2!$A:$BK,MATCH(TRIM(RIGHT($B52,LEN($B52)-1)),Sheet2!$A:$A,0),MATCH(K$1,Sheet2!$A$1:$BK$1,0)),""))</f>
        <v/>
      </c>
      <c r="L52" t="str">
        <f>IF(LEN(IFERROR(INDEX(Sheet2!$A:$BK,MATCH(TRIM(RIGHT($B52,LEN($B52)-1)),Sheet2!$A:$A,0),MATCH(L$1,Sheet2!$A$1:$BK$1,0)),""))=0,"",IFERROR(INDEX(Sheet2!$A:$BK,MATCH(TRIM(RIGHT($B52,LEN($B52)-1)),Sheet2!$A:$A,0),MATCH(L$1,Sheet2!$A$1:$BK$1,0)),""))</f>
        <v/>
      </c>
      <c r="M52" t="str">
        <f>IF(LEN(IFERROR(INDEX(Sheet2!$A:$BK,MATCH(TRIM(RIGHT($B52,LEN($B52)-1)),Sheet2!$A:$A,0),MATCH(M$1,Sheet2!$A$1:$BK$1,0)),""))=0,"",IFERROR(INDEX(Sheet2!$A:$BK,MATCH(TRIM(RIGHT($B52,LEN($B52)-1)),Sheet2!$A:$A,0),MATCH(M$1,Sheet2!$A$1:$BK$1,0)),""))</f>
        <v/>
      </c>
    </row>
    <row r="53" spans="1:13" x14ac:dyDescent="0.25">
      <c r="A53" t="s">
        <v>947</v>
      </c>
      <c r="B53" t="str">
        <f>IF(LEN(IFERROR(INDEX(Sheet2!$A:$BK,MATCH(TRIM($A53),Sheet2!$B:$B,0),1),""))=0,"","N"&amp;INDEX(Sheet2!$A:$BK,MATCH(TRIM($A53),Sheet2!$B:$B,0),1))</f>
        <v>N150GA</v>
      </c>
      <c r="C53" t="s">
        <v>34</v>
      </c>
      <c r="D53" t="s">
        <v>19</v>
      </c>
      <c r="E53" t="s">
        <v>398</v>
      </c>
      <c r="F53" t="str">
        <f>IF(LEN(IFERROR(INDEX(Sheet2!$A:$BK,MATCH(TRIM(RIGHT($B53,LEN($B53)-1)),Sheet2!$A:$A,0),MATCH(F$1,Sheet2!$A$1:$BK$1,0)),""))=0,"",IFERROR(INDEX(Sheet2!$A:$BK,MATCH(TRIM(RIGHT($B53,LEN($B53)-1)),Sheet2!$A:$A,0),MATCH(F$1,Sheet2!$A$1:$BK$1,0)),""))</f>
        <v>GULFSTREAM LEASING LLC</v>
      </c>
      <c r="G53" t="str">
        <f>IF(LEN(IFERROR(INDEX(Sheet2!$A:$BK,MATCH(TRIM(RIGHT($B53,LEN($B53)-1)),Sheet2!$A:$A,0),MATCH(G$1,Sheet2!$A$1:$BK$1,0)),""))=0,"",IFERROR(INDEX(Sheet2!$A:$BK,MATCH(TRIM(RIGHT($B53,LEN($B53)-1)),Sheet2!$A:$A,0),MATCH(G$1,Sheet2!$A$1:$BK$1,0)),""))</f>
        <v>M/S B-16</v>
      </c>
      <c r="H53" t="str">
        <f>IF(LEN(IFERROR(INDEX(Sheet2!$A:$BK,MATCH(TRIM(RIGHT($B53,LEN($B53)-1)),Sheet2!$A:$A,0),MATCH(H$1,Sheet2!$A$1:$BK$1,0)),""))=0,"",IFERROR(INDEX(Sheet2!$A:$BK,MATCH(TRIM(RIGHT($B53,LEN($B53)-1)),Sheet2!$A:$A,0),MATCH(H$1,Sheet2!$A$1:$BK$1,0)),""))</f>
        <v>SAVANNAH</v>
      </c>
      <c r="I53" t="str">
        <f>IF(LEN(IFERROR(INDEX(Sheet2!$A:$BK,MATCH(TRIM(RIGHT($B53,LEN($B53)-1)),Sheet2!$A:$A,0),MATCH(I$1,Sheet2!$A$1:$BK$1,0)),""))=0,"",IFERROR(INDEX(Sheet2!$A:$BK,MATCH(TRIM(RIGHT($B53,LEN($B53)-1)),Sheet2!$A:$A,0),MATCH(I$1,Sheet2!$A$1:$BK$1,0)),""))</f>
        <v>GA</v>
      </c>
      <c r="J53" t="str">
        <f>IF(LEN(IFERROR(INDEX(Sheet2!$A:$BK,MATCH(TRIM(RIGHT($B53,LEN($B53)-1)),Sheet2!$A:$A,0),MATCH(J$1,Sheet2!$A$1:$BK$1,0)),""))=0,"",IFERROR(INDEX(Sheet2!$A:$BK,MATCH(TRIM(RIGHT($B53,LEN($B53)-1)),Sheet2!$A:$A,0),MATCH(J$1,Sheet2!$A$1:$BK$1,0)),""))</f>
        <v>31407</v>
      </c>
      <c r="K53" t="str">
        <f>IF(LEN(IFERROR(INDEX(Sheet2!$A:$BK,MATCH(TRIM(RIGHT($B53,LEN($B53)-1)),Sheet2!$A:$A,0),MATCH(K$1,Sheet2!$A$1:$BK$1,0)),""))=0,"",IFERROR(INDEX(Sheet2!$A:$BK,MATCH(TRIM(RIGHT($B53,LEN($B53)-1)),Sheet2!$A:$A,0),MATCH(K$1,Sheet2!$A$1:$BK$1,0)),""))</f>
        <v/>
      </c>
      <c r="L53" t="str">
        <f>IF(LEN(IFERROR(INDEX(Sheet2!$A:$BK,MATCH(TRIM(RIGHT($B53,LEN($B53)-1)),Sheet2!$A:$A,0),MATCH(L$1,Sheet2!$A$1:$BK$1,0)),""))=0,"",IFERROR(INDEX(Sheet2!$A:$BK,MATCH(TRIM(RIGHT($B53,LEN($B53)-1)),Sheet2!$A:$A,0),MATCH(L$1,Sheet2!$A$1:$BK$1,0)),""))</f>
        <v/>
      </c>
      <c r="M53" t="str">
        <f>IF(LEN(IFERROR(INDEX(Sheet2!$A:$BK,MATCH(TRIM(RIGHT($B53,LEN($B53)-1)),Sheet2!$A:$A,0),MATCH(M$1,Sheet2!$A$1:$BK$1,0)),""))=0,"",IFERROR(INDEX(Sheet2!$A:$BK,MATCH(TRIM(RIGHT($B53,LEN($B53)-1)),Sheet2!$A:$A,0),MATCH(M$1,Sheet2!$A$1:$BK$1,0)),""))</f>
        <v/>
      </c>
    </row>
    <row r="54" spans="1:13" x14ac:dyDescent="0.25">
      <c r="A54" t="s">
        <v>948</v>
      </c>
      <c r="B54" t="str">
        <f>IF(LEN(IFERROR(INDEX(Sheet2!$A:$BK,MATCH(TRIM($A54),Sheet2!$B:$B,0),1),""))=0,"","N"&amp;INDEX(Sheet2!$A:$BK,MATCH(TRIM($A54),Sheet2!$B:$B,0),1))</f>
        <v/>
      </c>
      <c r="C54" t="s">
        <v>406</v>
      </c>
      <c r="D54" t="s">
        <v>1031</v>
      </c>
      <c r="E54" t="s">
        <v>407</v>
      </c>
      <c r="F54" t="str">
        <f>IF(LEN(IFERROR(INDEX(Sheet2!$A:$BK,MATCH(TRIM(RIGHT($B54,LEN($B54)-1)),Sheet2!$A:$A,0),MATCH(F$1,Sheet2!$A$1:$BK$1,0)),""))=0,"",IFERROR(INDEX(Sheet2!$A:$BK,MATCH(TRIM(RIGHT($B54,LEN($B54)-1)),Sheet2!$A:$A,0),MATCH(F$1,Sheet2!$A$1:$BK$1,0)),""))</f>
        <v/>
      </c>
      <c r="G54" t="str">
        <f>IF(LEN(IFERROR(INDEX(Sheet2!$A:$BK,MATCH(TRIM(RIGHT($B54,LEN($B54)-1)),Sheet2!$A:$A,0),MATCH(G$1,Sheet2!$A$1:$BK$1,0)),""))=0,"",IFERROR(INDEX(Sheet2!$A:$BK,MATCH(TRIM(RIGHT($B54,LEN($B54)-1)),Sheet2!$A:$A,0),MATCH(G$1,Sheet2!$A$1:$BK$1,0)),""))</f>
        <v/>
      </c>
      <c r="H54" t="str">
        <f>IF(LEN(IFERROR(INDEX(Sheet2!$A:$BK,MATCH(TRIM(RIGHT($B54,LEN($B54)-1)),Sheet2!$A:$A,0),MATCH(H$1,Sheet2!$A$1:$BK$1,0)),""))=0,"",IFERROR(INDEX(Sheet2!$A:$BK,MATCH(TRIM(RIGHT($B54,LEN($B54)-1)),Sheet2!$A:$A,0),MATCH(H$1,Sheet2!$A$1:$BK$1,0)),""))</f>
        <v/>
      </c>
      <c r="I54" t="str">
        <f>IF(LEN(IFERROR(INDEX(Sheet2!$A:$BK,MATCH(TRIM(RIGHT($B54,LEN($B54)-1)),Sheet2!$A:$A,0),MATCH(I$1,Sheet2!$A$1:$BK$1,0)),""))=0,"",IFERROR(INDEX(Sheet2!$A:$BK,MATCH(TRIM(RIGHT($B54,LEN($B54)-1)),Sheet2!$A:$A,0),MATCH(I$1,Sheet2!$A$1:$BK$1,0)),""))</f>
        <v/>
      </c>
      <c r="J54" t="str">
        <f>IF(LEN(IFERROR(INDEX(Sheet2!$A:$BK,MATCH(TRIM(RIGHT($B54,LEN($B54)-1)),Sheet2!$A:$A,0),MATCH(J$1,Sheet2!$A$1:$BK$1,0)),""))=0,"",IFERROR(INDEX(Sheet2!$A:$BK,MATCH(TRIM(RIGHT($B54,LEN($B54)-1)),Sheet2!$A:$A,0),MATCH(J$1,Sheet2!$A$1:$BK$1,0)),""))</f>
        <v/>
      </c>
      <c r="K54" t="str">
        <f>IF(LEN(IFERROR(INDEX(Sheet2!$A:$BK,MATCH(TRIM(RIGHT($B54,LEN($B54)-1)),Sheet2!$A:$A,0),MATCH(K$1,Sheet2!$A$1:$BK$1,0)),""))=0,"",IFERROR(INDEX(Sheet2!$A:$BK,MATCH(TRIM(RIGHT($B54,LEN($B54)-1)),Sheet2!$A:$A,0),MATCH(K$1,Sheet2!$A$1:$BK$1,0)),""))</f>
        <v/>
      </c>
      <c r="L54" t="str">
        <f>IF(LEN(IFERROR(INDEX(Sheet2!$A:$BK,MATCH(TRIM(RIGHT($B54,LEN($B54)-1)),Sheet2!$A:$A,0),MATCH(L$1,Sheet2!$A$1:$BK$1,0)),""))=0,"",IFERROR(INDEX(Sheet2!$A:$BK,MATCH(TRIM(RIGHT($B54,LEN($B54)-1)),Sheet2!$A:$A,0),MATCH(L$1,Sheet2!$A$1:$BK$1,0)),""))</f>
        <v/>
      </c>
      <c r="M54" t="str">
        <f>IF(LEN(IFERROR(INDEX(Sheet2!$A:$BK,MATCH(TRIM(RIGHT($B54,LEN($B54)-1)),Sheet2!$A:$A,0),MATCH(M$1,Sheet2!$A$1:$BK$1,0)),""))=0,"",IFERROR(INDEX(Sheet2!$A:$BK,MATCH(TRIM(RIGHT($B54,LEN($B54)-1)),Sheet2!$A:$A,0),MATCH(M$1,Sheet2!$A$1:$BK$1,0)),""))</f>
        <v/>
      </c>
    </row>
    <row r="55" spans="1:13" x14ac:dyDescent="0.25">
      <c r="A55" t="s">
        <v>949</v>
      </c>
      <c r="B55" t="str">
        <f>IF(LEN(IFERROR(INDEX(Sheet2!$A:$BK,MATCH(TRIM($A55),Sheet2!$B:$B,0),1),""))=0,"","N"&amp;INDEX(Sheet2!$A:$BK,MATCH(TRIM($A55),Sheet2!$B:$B,0),1))</f>
        <v>N901SS</v>
      </c>
      <c r="C55" t="s">
        <v>422</v>
      </c>
      <c r="D55" t="s">
        <v>1031</v>
      </c>
      <c r="E55" t="s">
        <v>423</v>
      </c>
      <c r="F55" t="str">
        <f>IF(LEN(IFERROR(INDEX(Sheet2!$A:$BK,MATCH(TRIM(RIGHT($B55,LEN($B55)-1)),Sheet2!$A:$A,0),MATCH(F$1,Sheet2!$A$1:$BK$1,0)),""))=0,"",IFERROR(INDEX(Sheet2!$A:$BK,MATCH(TRIM(RIGHT($B55,LEN($B55)-1)),Sheet2!$A:$A,0),MATCH(F$1,Sheet2!$A$1:$BK$1,0)),""))</f>
        <v>TWO STAR MARITIME LLC</v>
      </c>
      <c r="G55" t="str">
        <f>IF(LEN(IFERROR(INDEX(Sheet2!$A:$BK,MATCH(TRIM(RIGHT($B55,LEN($B55)-1)),Sheet2!$A:$A,0),MATCH(G$1,Sheet2!$A$1:$BK$1,0)),""))=0,"",IFERROR(INDEX(Sheet2!$A:$BK,MATCH(TRIM(RIGHT($B55,LEN($B55)-1)),Sheet2!$A:$A,0),MATCH(G$1,Sheet2!$A$1:$BK$1,0)),""))</f>
        <v>4725 THORNTON AVE</v>
      </c>
      <c r="H55" t="str">
        <f>IF(LEN(IFERROR(INDEX(Sheet2!$A:$BK,MATCH(TRIM(RIGHT($B55,LEN($B55)-1)),Sheet2!$A:$A,0),MATCH(H$1,Sheet2!$A$1:$BK$1,0)),""))=0,"",IFERROR(INDEX(Sheet2!$A:$BK,MATCH(TRIM(RIGHT($B55,LEN($B55)-1)),Sheet2!$A:$A,0),MATCH(H$1,Sheet2!$A$1:$BK$1,0)),""))</f>
        <v>FREMONT</v>
      </c>
      <c r="I55" t="str">
        <f>IF(LEN(IFERROR(INDEX(Sheet2!$A:$BK,MATCH(TRIM(RIGHT($B55,LEN($B55)-1)),Sheet2!$A:$A,0),MATCH(I$1,Sheet2!$A$1:$BK$1,0)),""))=0,"",IFERROR(INDEX(Sheet2!$A:$BK,MATCH(TRIM(RIGHT($B55,LEN($B55)-1)),Sheet2!$A:$A,0),MATCH(I$1,Sheet2!$A$1:$BK$1,0)),""))</f>
        <v>CA</v>
      </c>
      <c r="J55" t="str">
        <f>IF(LEN(IFERROR(INDEX(Sheet2!$A:$BK,MATCH(TRIM(RIGHT($B55,LEN($B55)-1)),Sheet2!$A:$A,0),MATCH(J$1,Sheet2!$A$1:$BK$1,0)),""))=0,"",IFERROR(INDEX(Sheet2!$A:$BK,MATCH(TRIM(RIGHT($B55,LEN($B55)-1)),Sheet2!$A:$A,0),MATCH(J$1,Sheet2!$A$1:$BK$1,0)),""))</f>
        <v>945366408</v>
      </c>
      <c r="K55" t="str">
        <f>IF(LEN(IFERROR(INDEX(Sheet2!$A:$BK,MATCH(TRIM(RIGHT($B55,LEN($B55)-1)),Sheet2!$A:$A,0),MATCH(K$1,Sheet2!$A$1:$BK$1,0)),""))=0,"",IFERROR(INDEX(Sheet2!$A:$BK,MATCH(TRIM(RIGHT($B55,LEN($B55)-1)),Sheet2!$A:$A,0),MATCH(K$1,Sheet2!$A$1:$BK$1,0)),""))</f>
        <v/>
      </c>
      <c r="L55" t="str">
        <f>IF(LEN(IFERROR(INDEX(Sheet2!$A:$BK,MATCH(TRIM(RIGHT($B55,LEN($B55)-1)),Sheet2!$A:$A,0),MATCH(L$1,Sheet2!$A$1:$BK$1,0)),""))=0,"",IFERROR(INDEX(Sheet2!$A:$BK,MATCH(TRIM(RIGHT($B55,LEN($B55)-1)),Sheet2!$A:$A,0),MATCH(L$1,Sheet2!$A$1:$BK$1,0)),""))</f>
        <v/>
      </c>
      <c r="M55" t="str">
        <f>IF(LEN(IFERROR(INDEX(Sheet2!$A:$BK,MATCH(TRIM(RIGHT($B55,LEN($B55)-1)),Sheet2!$A:$A,0),MATCH(M$1,Sheet2!$A$1:$BK$1,0)),""))=0,"",IFERROR(INDEX(Sheet2!$A:$BK,MATCH(TRIM(RIGHT($B55,LEN($B55)-1)),Sheet2!$A:$A,0),MATCH(M$1,Sheet2!$A$1:$BK$1,0)),""))</f>
        <v/>
      </c>
    </row>
    <row r="56" spans="1:13" x14ac:dyDescent="0.25">
      <c r="A56" t="s">
        <v>950</v>
      </c>
      <c r="B56" t="str">
        <f>IF(LEN(IFERROR(INDEX(Sheet2!$A:$BK,MATCH(TRIM($A56),Sheet2!$B:$B,0),1),""))=0,"","N"&amp;INDEX(Sheet2!$A:$BK,MATCH(TRIM($A56),Sheet2!$B:$B,0),1))</f>
        <v/>
      </c>
      <c r="C56" t="s">
        <v>430</v>
      </c>
      <c r="D56" t="s">
        <v>244</v>
      </c>
      <c r="E56" t="s">
        <v>432</v>
      </c>
      <c r="F56" t="str">
        <f>IF(LEN(IFERROR(INDEX(Sheet2!$A:$BK,MATCH(TRIM(RIGHT($B56,LEN($B56)-1)),Sheet2!$A:$A,0),MATCH(F$1,Sheet2!$A$1:$BK$1,0)),""))=0,"",IFERROR(INDEX(Sheet2!$A:$BK,MATCH(TRIM(RIGHT($B56,LEN($B56)-1)),Sheet2!$A:$A,0),MATCH(F$1,Sheet2!$A$1:$BK$1,0)),""))</f>
        <v/>
      </c>
      <c r="G56" t="str">
        <f>IF(LEN(IFERROR(INDEX(Sheet2!$A:$BK,MATCH(TRIM(RIGHT($B56,LEN($B56)-1)),Sheet2!$A:$A,0),MATCH(G$1,Sheet2!$A$1:$BK$1,0)),""))=0,"",IFERROR(INDEX(Sheet2!$A:$BK,MATCH(TRIM(RIGHT($B56,LEN($B56)-1)),Sheet2!$A:$A,0),MATCH(G$1,Sheet2!$A$1:$BK$1,0)),""))</f>
        <v/>
      </c>
      <c r="H56" t="str">
        <f>IF(LEN(IFERROR(INDEX(Sheet2!$A:$BK,MATCH(TRIM(RIGHT($B56,LEN($B56)-1)),Sheet2!$A:$A,0),MATCH(H$1,Sheet2!$A$1:$BK$1,0)),""))=0,"",IFERROR(INDEX(Sheet2!$A:$BK,MATCH(TRIM(RIGHT($B56,LEN($B56)-1)),Sheet2!$A:$A,0),MATCH(H$1,Sheet2!$A$1:$BK$1,0)),""))</f>
        <v/>
      </c>
      <c r="I56" t="str">
        <f>IF(LEN(IFERROR(INDEX(Sheet2!$A:$BK,MATCH(TRIM(RIGHT($B56,LEN($B56)-1)),Sheet2!$A:$A,0),MATCH(I$1,Sheet2!$A$1:$BK$1,0)),""))=0,"",IFERROR(INDEX(Sheet2!$A:$BK,MATCH(TRIM(RIGHT($B56,LEN($B56)-1)),Sheet2!$A:$A,0),MATCH(I$1,Sheet2!$A$1:$BK$1,0)),""))</f>
        <v/>
      </c>
      <c r="J56" t="str">
        <f>IF(LEN(IFERROR(INDEX(Sheet2!$A:$BK,MATCH(TRIM(RIGHT($B56,LEN($B56)-1)),Sheet2!$A:$A,0),MATCH(J$1,Sheet2!$A$1:$BK$1,0)),""))=0,"",IFERROR(INDEX(Sheet2!$A:$BK,MATCH(TRIM(RIGHT($B56,LEN($B56)-1)),Sheet2!$A:$A,0),MATCH(J$1,Sheet2!$A$1:$BK$1,0)),""))</f>
        <v/>
      </c>
      <c r="K56" t="str">
        <f>IF(LEN(IFERROR(INDEX(Sheet2!$A:$BK,MATCH(TRIM(RIGHT($B56,LEN($B56)-1)),Sheet2!$A:$A,0),MATCH(K$1,Sheet2!$A$1:$BK$1,0)),""))=0,"",IFERROR(INDEX(Sheet2!$A:$BK,MATCH(TRIM(RIGHT($B56,LEN($B56)-1)),Sheet2!$A:$A,0),MATCH(K$1,Sheet2!$A$1:$BK$1,0)),""))</f>
        <v/>
      </c>
      <c r="L56" t="str">
        <f>IF(LEN(IFERROR(INDEX(Sheet2!$A:$BK,MATCH(TRIM(RIGHT($B56,LEN($B56)-1)),Sheet2!$A:$A,0),MATCH(L$1,Sheet2!$A$1:$BK$1,0)),""))=0,"",IFERROR(INDEX(Sheet2!$A:$BK,MATCH(TRIM(RIGHT($B56,LEN($B56)-1)),Sheet2!$A:$A,0),MATCH(L$1,Sheet2!$A$1:$BK$1,0)),""))</f>
        <v/>
      </c>
      <c r="M56" t="str">
        <f>IF(LEN(IFERROR(INDEX(Sheet2!$A:$BK,MATCH(TRIM(RIGHT($B56,LEN($B56)-1)),Sheet2!$A:$A,0),MATCH(M$1,Sheet2!$A$1:$BK$1,0)),""))=0,"",IFERROR(INDEX(Sheet2!$A:$BK,MATCH(TRIM(RIGHT($B56,LEN($B56)-1)),Sheet2!$A:$A,0),MATCH(M$1,Sheet2!$A$1:$BK$1,0)),""))</f>
        <v/>
      </c>
    </row>
    <row r="57" spans="1:13" x14ac:dyDescent="0.25">
      <c r="A57" t="s">
        <v>951</v>
      </c>
      <c r="B57" t="str">
        <f>IF(LEN(IFERROR(INDEX(Sheet2!$A:$BK,MATCH(TRIM($A57),Sheet2!$B:$B,0),1),""))=0,"","N"&amp;INDEX(Sheet2!$A:$BK,MATCH(TRIM($A57),Sheet2!$B:$B,0),1))</f>
        <v>N546MM</v>
      </c>
      <c r="C57" t="s">
        <v>442</v>
      </c>
      <c r="D57" t="s">
        <v>1031</v>
      </c>
      <c r="E57" t="s">
        <v>443</v>
      </c>
      <c r="F57" t="str">
        <f>IF(LEN(IFERROR(INDEX(Sheet2!$A:$BK,MATCH(TRIM(RIGHT($B57,LEN($B57)-1)),Sheet2!$A:$A,0),MATCH(F$1,Sheet2!$A$1:$BK$1,0)),""))=0,"",IFERROR(INDEX(Sheet2!$A:$BK,MATCH(TRIM(RIGHT($B57,LEN($B57)-1)),Sheet2!$A:$A,0),MATCH(F$1,Sheet2!$A$1:$BK$1,0)),""))</f>
        <v>IES LEASING LLC</v>
      </c>
      <c r="G57" t="str">
        <f>IF(LEN(IFERROR(INDEX(Sheet2!$A:$BK,MATCH(TRIM(RIGHT($B57,LEN($B57)-1)),Sheet2!$A:$A,0),MATCH(G$1,Sheet2!$A$1:$BK$1,0)),""))=0,"",IFERROR(INDEX(Sheet2!$A:$BK,MATCH(TRIM(RIGHT($B57,LEN($B57)-1)),Sheet2!$A:$A,0),MATCH(G$1,Sheet2!$A$1:$BK$1,0)),""))</f>
        <v>8641 UNITED PLAZA BLVD STE 102</v>
      </c>
      <c r="H57" t="str">
        <f>IF(LEN(IFERROR(INDEX(Sheet2!$A:$BK,MATCH(TRIM(RIGHT($B57,LEN($B57)-1)),Sheet2!$A:$A,0),MATCH(H$1,Sheet2!$A$1:$BK$1,0)),""))=0,"",IFERROR(INDEX(Sheet2!$A:$BK,MATCH(TRIM(RIGHT($B57,LEN($B57)-1)),Sheet2!$A:$A,0),MATCH(H$1,Sheet2!$A$1:$BK$1,0)),""))</f>
        <v>BATON ROUGE</v>
      </c>
      <c r="I57" t="str">
        <f>IF(LEN(IFERROR(INDEX(Sheet2!$A:$BK,MATCH(TRIM(RIGHT($B57,LEN($B57)-1)),Sheet2!$A:$A,0),MATCH(I$1,Sheet2!$A$1:$BK$1,0)),""))=0,"",IFERROR(INDEX(Sheet2!$A:$BK,MATCH(TRIM(RIGHT($B57,LEN($B57)-1)),Sheet2!$A:$A,0),MATCH(I$1,Sheet2!$A$1:$BK$1,0)),""))</f>
        <v>LA</v>
      </c>
      <c r="J57" t="str">
        <f>IF(LEN(IFERROR(INDEX(Sheet2!$A:$BK,MATCH(TRIM(RIGHT($B57,LEN($B57)-1)),Sheet2!$A:$A,0),MATCH(J$1,Sheet2!$A$1:$BK$1,0)),""))=0,"",IFERROR(INDEX(Sheet2!$A:$BK,MATCH(TRIM(RIGHT($B57,LEN($B57)-1)),Sheet2!$A:$A,0),MATCH(J$1,Sheet2!$A$1:$BK$1,0)),""))</f>
        <v>708097033</v>
      </c>
      <c r="K57" t="str">
        <f>IF(LEN(IFERROR(INDEX(Sheet2!$A:$BK,MATCH(TRIM(RIGHT($B57,LEN($B57)-1)),Sheet2!$A:$A,0),MATCH(K$1,Sheet2!$A$1:$BK$1,0)),""))=0,"",IFERROR(INDEX(Sheet2!$A:$BK,MATCH(TRIM(RIGHT($B57,LEN($B57)-1)),Sheet2!$A:$A,0),MATCH(K$1,Sheet2!$A$1:$BK$1,0)),""))</f>
        <v/>
      </c>
      <c r="L57" t="str">
        <f>IF(LEN(IFERROR(INDEX(Sheet2!$A:$BK,MATCH(TRIM(RIGHT($B57,LEN($B57)-1)),Sheet2!$A:$A,0),MATCH(L$1,Sheet2!$A$1:$BK$1,0)),""))=0,"",IFERROR(INDEX(Sheet2!$A:$BK,MATCH(TRIM(RIGHT($B57,LEN($B57)-1)),Sheet2!$A:$A,0),MATCH(L$1,Sheet2!$A$1:$BK$1,0)),""))</f>
        <v/>
      </c>
      <c r="M57" t="str">
        <f>IF(LEN(IFERROR(INDEX(Sheet2!$A:$BK,MATCH(TRIM(RIGHT($B57,LEN($B57)-1)),Sheet2!$A:$A,0),MATCH(M$1,Sheet2!$A$1:$BK$1,0)),""))=0,"",IFERROR(INDEX(Sheet2!$A:$BK,MATCH(TRIM(RIGHT($B57,LEN($B57)-1)),Sheet2!$A:$A,0),MATCH(M$1,Sheet2!$A$1:$BK$1,0)),""))</f>
        <v/>
      </c>
    </row>
    <row r="58" spans="1:13" x14ac:dyDescent="0.25">
      <c r="A58" t="s">
        <v>952</v>
      </c>
      <c r="B58" t="str">
        <f>IF(LEN(IFERROR(INDEX(Sheet2!$A:$BK,MATCH(TRIM($A58),Sheet2!$B:$B,0),1),""))=0,"","N"&amp;INDEX(Sheet2!$A:$BK,MATCH(TRIM($A58),Sheet2!$B:$B,0),1))</f>
        <v>N469DM</v>
      </c>
      <c r="C58" t="s">
        <v>446</v>
      </c>
      <c r="D58" t="s">
        <v>1031</v>
      </c>
      <c r="E58" t="s">
        <v>448</v>
      </c>
      <c r="F58" t="str">
        <f>IF(LEN(IFERROR(INDEX(Sheet2!$A:$BK,MATCH(TRIM(RIGHT($B58,LEN($B58)-1)),Sheet2!$A:$A,0),MATCH(F$1,Sheet2!$A$1:$BK$1,0)),""))=0,"",IFERROR(INDEX(Sheet2!$A:$BK,MATCH(TRIM(RIGHT($B58,LEN($B58)-1)),Sheet2!$A:$A,0),MATCH(F$1,Sheet2!$A$1:$BK$1,0)),""))</f>
        <v>D&amp;I TRANSPORTATION LLC</v>
      </c>
      <c r="G58" t="str">
        <f>IF(LEN(IFERROR(INDEX(Sheet2!$A:$BK,MATCH(TRIM(RIGHT($B58,LEN($B58)-1)),Sheet2!$A:$A,0),MATCH(G$1,Sheet2!$A$1:$BK$1,0)),""))=0,"",IFERROR(INDEX(Sheet2!$A:$BK,MATCH(TRIM(RIGHT($B58,LEN($B58)-1)),Sheet2!$A:$A,0),MATCH(G$1,Sheet2!$A$1:$BK$1,0)),""))</f>
        <v>333 W FRANKLIN ST</v>
      </c>
      <c r="H58" t="str">
        <f>IF(LEN(IFERROR(INDEX(Sheet2!$A:$BK,MATCH(TRIM(RIGHT($B58,LEN($B58)-1)),Sheet2!$A:$A,0),MATCH(H$1,Sheet2!$A$1:$BK$1,0)),""))=0,"",IFERROR(INDEX(Sheet2!$A:$BK,MATCH(TRIM(RIGHT($B58,LEN($B58)-1)),Sheet2!$A:$A,0),MATCH(H$1,Sheet2!$A$1:$BK$1,0)),""))</f>
        <v>TUPELO</v>
      </c>
      <c r="I58" t="str">
        <f>IF(LEN(IFERROR(INDEX(Sheet2!$A:$BK,MATCH(TRIM(RIGHT($B58,LEN($B58)-1)),Sheet2!$A:$A,0),MATCH(I$1,Sheet2!$A$1:$BK$1,0)),""))=0,"",IFERROR(INDEX(Sheet2!$A:$BK,MATCH(TRIM(RIGHT($B58,LEN($B58)-1)),Sheet2!$A:$A,0),MATCH(I$1,Sheet2!$A$1:$BK$1,0)),""))</f>
        <v>MS</v>
      </c>
      <c r="J58" t="str">
        <f>IF(LEN(IFERROR(INDEX(Sheet2!$A:$BK,MATCH(TRIM(RIGHT($B58,LEN($B58)-1)),Sheet2!$A:$A,0),MATCH(J$1,Sheet2!$A$1:$BK$1,0)),""))=0,"",IFERROR(INDEX(Sheet2!$A:$BK,MATCH(TRIM(RIGHT($B58,LEN($B58)-1)),Sheet2!$A:$A,0),MATCH(J$1,Sheet2!$A$1:$BK$1,0)),""))</f>
        <v>388043933</v>
      </c>
      <c r="K58" t="str">
        <f>IF(LEN(IFERROR(INDEX(Sheet2!$A:$BK,MATCH(TRIM(RIGHT($B58,LEN($B58)-1)),Sheet2!$A:$A,0),MATCH(K$1,Sheet2!$A$1:$BK$1,0)),""))=0,"",IFERROR(INDEX(Sheet2!$A:$BK,MATCH(TRIM(RIGHT($B58,LEN($B58)-1)),Sheet2!$A:$A,0),MATCH(K$1,Sheet2!$A$1:$BK$1,0)),""))</f>
        <v>NAC FLIGHT SERVICE LLC</v>
      </c>
      <c r="L58" t="str">
        <f>IF(LEN(IFERROR(INDEX(Sheet2!$A:$BK,MATCH(TRIM(RIGHT($B58,LEN($B58)-1)),Sheet2!$A:$A,0),MATCH(L$1,Sheet2!$A$1:$BK$1,0)),""))=0,"",IFERROR(INDEX(Sheet2!$A:$BK,MATCH(TRIM(RIGHT($B58,LEN($B58)-1)),Sheet2!$A:$A,0),MATCH(L$1,Sheet2!$A$1:$BK$1,0)),""))</f>
        <v/>
      </c>
      <c r="M58" t="str">
        <f>IF(LEN(IFERROR(INDEX(Sheet2!$A:$BK,MATCH(TRIM(RIGHT($B58,LEN($B58)-1)),Sheet2!$A:$A,0),MATCH(M$1,Sheet2!$A$1:$BK$1,0)),""))=0,"",IFERROR(INDEX(Sheet2!$A:$BK,MATCH(TRIM(RIGHT($B58,LEN($B58)-1)),Sheet2!$A:$A,0),MATCH(M$1,Sheet2!$A$1:$BK$1,0)),""))</f>
        <v/>
      </c>
    </row>
    <row r="59" spans="1:13" x14ac:dyDescent="0.25">
      <c r="A59" t="s">
        <v>953</v>
      </c>
      <c r="B59" t="str">
        <f>IF(LEN(IFERROR(INDEX(Sheet2!$A:$BK,MATCH(TRIM($A59),Sheet2!$B:$B,0),1),""))=0,"","N"&amp;INDEX(Sheet2!$A:$BK,MATCH(TRIM($A59),Sheet2!$B:$B,0),1))</f>
        <v>N10RZ</v>
      </c>
      <c r="C59" t="s">
        <v>459</v>
      </c>
      <c r="D59" t="s">
        <v>460</v>
      </c>
      <c r="E59" t="s">
        <v>461</v>
      </c>
      <c r="F59" t="str">
        <f>IF(LEN(IFERROR(INDEX(Sheet2!$A:$BK,MATCH(TRIM(RIGHT($B59,LEN($B59)-1)),Sheet2!$A:$A,0),MATCH(F$1,Sheet2!$A$1:$BK$1,0)),""))=0,"",IFERROR(INDEX(Sheet2!$A:$BK,MATCH(TRIM(RIGHT($B59,LEN($B59)-1)),Sheet2!$A:$A,0),MATCH(F$1,Sheet2!$A$1:$BK$1,0)),""))</f>
        <v>PEREGRINE FALCON LLC TRUSTEE</v>
      </c>
      <c r="G59" t="str">
        <f>IF(LEN(IFERROR(INDEX(Sheet2!$A:$BK,MATCH(TRIM(RIGHT($B59,LEN($B59)-1)),Sheet2!$A:$A,0),MATCH(G$1,Sheet2!$A$1:$BK$1,0)),""))=0,"",IFERROR(INDEX(Sheet2!$A:$BK,MATCH(TRIM(RIGHT($B59,LEN($B59)-1)),Sheet2!$A:$A,0),MATCH(G$1,Sheet2!$A$1:$BK$1,0)),""))</f>
        <v>6225 N MEEKER PL STE 100</v>
      </c>
      <c r="H59" t="str">
        <f>IF(LEN(IFERROR(INDEX(Sheet2!$A:$BK,MATCH(TRIM(RIGHT($B59,LEN($B59)-1)),Sheet2!$A:$A,0),MATCH(H$1,Sheet2!$A$1:$BK$1,0)),""))=0,"",IFERROR(INDEX(Sheet2!$A:$BK,MATCH(TRIM(RIGHT($B59,LEN($B59)-1)),Sheet2!$A:$A,0),MATCH(H$1,Sheet2!$A$1:$BK$1,0)),""))</f>
        <v>BOISE</v>
      </c>
      <c r="I59" t="str">
        <f>IF(LEN(IFERROR(INDEX(Sheet2!$A:$BK,MATCH(TRIM(RIGHT($B59,LEN($B59)-1)),Sheet2!$A:$A,0),MATCH(I$1,Sheet2!$A$1:$BK$1,0)),""))=0,"",IFERROR(INDEX(Sheet2!$A:$BK,MATCH(TRIM(RIGHT($B59,LEN($B59)-1)),Sheet2!$A:$A,0),MATCH(I$1,Sheet2!$A$1:$BK$1,0)),""))</f>
        <v>ID</v>
      </c>
      <c r="J59" t="str">
        <f>IF(LEN(IFERROR(INDEX(Sheet2!$A:$BK,MATCH(TRIM(RIGHT($B59,LEN($B59)-1)),Sheet2!$A:$A,0),MATCH(J$1,Sheet2!$A$1:$BK$1,0)),""))=0,"",IFERROR(INDEX(Sheet2!$A:$BK,MATCH(TRIM(RIGHT($B59,LEN($B59)-1)),Sheet2!$A:$A,0),MATCH(J$1,Sheet2!$A$1:$BK$1,0)),""))</f>
        <v>837131579</v>
      </c>
      <c r="K59" t="str">
        <f>IF(LEN(IFERROR(INDEX(Sheet2!$A:$BK,MATCH(TRIM(RIGHT($B59,LEN($B59)-1)),Sheet2!$A:$A,0),MATCH(K$1,Sheet2!$A$1:$BK$1,0)),""))=0,"",IFERROR(INDEX(Sheet2!$A:$BK,MATCH(TRIM(RIGHT($B59,LEN($B59)-1)),Sheet2!$A:$A,0),MATCH(K$1,Sheet2!$A$1:$BK$1,0)),""))</f>
        <v/>
      </c>
      <c r="L59" t="str">
        <f>IF(LEN(IFERROR(INDEX(Sheet2!$A:$BK,MATCH(TRIM(RIGHT($B59,LEN($B59)-1)),Sheet2!$A:$A,0),MATCH(L$1,Sheet2!$A$1:$BK$1,0)),""))=0,"",IFERROR(INDEX(Sheet2!$A:$BK,MATCH(TRIM(RIGHT($B59,LEN($B59)-1)),Sheet2!$A:$A,0),MATCH(L$1,Sheet2!$A$1:$BK$1,0)),""))</f>
        <v/>
      </c>
      <c r="M59" t="str">
        <f>IF(LEN(IFERROR(INDEX(Sheet2!$A:$BK,MATCH(TRIM(RIGHT($B59,LEN($B59)-1)),Sheet2!$A:$A,0),MATCH(M$1,Sheet2!$A$1:$BK$1,0)),""))=0,"",IFERROR(INDEX(Sheet2!$A:$BK,MATCH(TRIM(RIGHT($B59,LEN($B59)-1)),Sheet2!$A:$A,0),MATCH(M$1,Sheet2!$A$1:$BK$1,0)),""))</f>
        <v>Mountain Aviation, LLC</v>
      </c>
    </row>
    <row r="60" spans="1:13" x14ac:dyDescent="0.25">
      <c r="A60" t="s">
        <v>954</v>
      </c>
      <c r="B60" t="str">
        <f>IF(LEN(IFERROR(INDEX(Sheet2!$A:$BK,MATCH(TRIM($A60),Sheet2!$B:$B,0),1),""))=0,"","N"&amp;INDEX(Sheet2!$A:$BK,MATCH(TRIM($A60),Sheet2!$B:$B,0),1))</f>
        <v/>
      </c>
      <c r="C60" t="s">
        <v>465</v>
      </c>
      <c r="D60" t="s">
        <v>466</v>
      </c>
      <c r="E60" t="s">
        <v>467</v>
      </c>
      <c r="F60" t="str">
        <f>IF(LEN(IFERROR(INDEX(Sheet2!$A:$BK,MATCH(TRIM(RIGHT($B60,LEN($B60)-1)),Sheet2!$A:$A,0),MATCH(F$1,Sheet2!$A$1:$BK$1,0)),""))=0,"",IFERROR(INDEX(Sheet2!$A:$BK,MATCH(TRIM(RIGHT($B60,LEN($B60)-1)),Sheet2!$A:$A,0),MATCH(F$1,Sheet2!$A$1:$BK$1,0)),""))</f>
        <v/>
      </c>
      <c r="G60" t="str">
        <f>IF(LEN(IFERROR(INDEX(Sheet2!$A:$BK,MATCH(TRIM(RIGHT($B60,LEN($B60)-1)),Sheet2!$A:$A,0),MATCH(G$1,Sheet2!$A$1:$BK$1,0)),""))=0,"",IFERROR(INDEX(Sheet2!$A:$BK,MATCH(TRIM(RIGHT($B60,LEN($B60)-1)),Sheet2!$A:$A,0),MATCH(G$1,Sheet2!$A$1:$BK$1,0)),""))</f>
        <v/>
      </c>
      <c r="H60" t="str">
        <f>IF(LEN(IFERROR(INDEX(Sheet2!$A:$BK,MATCH(TRIM(RIGHT($B60,LEN($B60)-1)),Sheet2!$A:$A,0),MATCH(H$1,Sheet2!$A$1:$BK$1,0)),""))=0,"",IFERROR(INDEX(Sheet2!$A:$BK,MATCH(TRIM(RIGHT($B60,LEN($B60)-1)),Sheet2!$A:$A,0),MATCH(H$1,Sheet2!$A$1:$BK$1,0)),""))</f>
        <v/>
      </c>
      <c r="I60" t="str">
        <f>IF(LEN(IFERROR(INDEX(Sheet2!$A:$BK,MATCH(TRIM(RIGHT($B60,LEN($B60)-1)),Sheet2!$A:$A,0),MATCH(I$1,Sheet2!$A$1:$BK$1,0)),""))=0,"",IFERROR(INDEX(Sheet2!$A:$BK,MATCH(TRIM(RIGHT($B60,LEN($B60)-1)),Sheet2!$A:$A,0),MATCH(I$1,Sheet2!$A$1:$BK$1,0)),""))</f>
        <v/>
      </c>
      <c r="J60" t="str">
        <f>IF(LEN(IFERROR(INDEX(Sheet2!$A:$BK,MATCH(TRIM(RIGHT($B60,LEN($B60)-1)),Sheet2!$A:$A,0),MATCH(J$1,Sheet2!$A$1:$BK$1,0)),""))=0,"",IFERROR(INDEX(Sheet2!$A:$BK,MATCH(TRIM(RIGHT($B60,LEN($B60)-1)),Sheet2!$A:$A,0),MATCH(J$1,Sheet2!$A$1:$BK$1,0)),""))</f>
        <v/>
      </c>
      <c r="K60" t="str">
        <f>IF(LEN(IFERROR(INDEX(Sheet2!$A:$BK,MATCH(TRIM(RIGHT($B60,LEN($B60)-1)),Sheet2!$A:$A,0),MATCH(K$1,Sheet2!$A$1:$BK$1,0)),""))=0,"",IFERROR(INDEX(Sheet2!$A:$BK,MATCH(TRIM(RIGHT($B60,LEN($B60)-1)),Sheet2!$A:$A,0),MATCH(K$1,Sheet2!$A$1:$BK$1,0)),""))</f>
        <v/>
      </c>
      <c r="L60" t="str">
        <f>IF(LEN(IFERROR(INDEX(Sheet2!$A:$BK,MATCH(TRIM(RIGHT($B60,LEN($B60)-1)),Sheet2!$A:$A,0),MATCH(L$1,Sheet2!$A$1:$BK$1,0)),""))=0,"",IFERROR(INDEX(Sheet2!$A:$BK,MATCH(TRIM(RIGHT($B60,LEN($B60)-1)),Sheet2!$A:$A,0),MATCH(L$1,Sheet2!$A$1:$BK$1,0)),""))</f>
        <v/>
      </c>
      <c r="M60" t="str">
        <f>IF(LEN(IFERROR(INDEX(Sheet2!$A:$BK,MATCH(TRIM(RIGHT($B60,LEN($B60)-1)),Sheet2!$A:$A,0),MATCH(M$1,Sheet2!$A$1:$BK$1,0)),""))=0,"",IFERROR(INDEX(Sheet2!$A:$BK,MATCH(TRIM(RIGHT($B60,LEN($B60)-1)),Sheet2!$A:$A,0),MATCH(M$1,Sheet2!$A$1:$BK$1,0)),""))</f>
        <v/>
      </c>
    </row>
    <row r="61" spans="1:13" x14ac:dyDescent="0.25">
      <c r="A61" t="s">
        <v>955</v>
      </c>
      <c r="B61" t="str">
        <f>IF(LEN(IFERROR(INDEX(Sheet2!$A:$BK,MATCH(TRIM($A61),Sheet2!$B:$B,0),1),""))=0,"","N"&amp;INDEX(Sheet2!$A:$BK,MATCH(TRIM($A61),Sheet2!$B:$B,0),1))</f>
        <v>N175MG</v>
      </c>
      <c r="C61" t="s">
        <v>469</v>
      </c>
      <c r="D61" t="s">
        <v>1031</v>
      </c>
      <c r="E61" t="s">
        <v>470</v>
      </c>
      <c r="F61" t="str">
        <f>IF(LEN(IFERROR(INDEX(Sheet2!$A:$BK,MATCH(TRIM(RIGHT($B61,LEN($B61)-1)),Sheet2!$A:$A,0),MATCH(F$1,Sheet2!$A$1:$BK$1,0)),""))=0,"",IFERROR(INDEX(Sheet2!$A:$BK,MATCH(TRIM(RIGHT($B61,LEN($B61)-1)),Sheet2!$A:$A,0),MATCH(F$1,Sheet2!$A$1:$BK$1,0)),""))</f>
        <v>MERLONE GEIER MANAGEMENT LLC</v>
      </c>
      <c r="G61" t="str">
        <f>IF(LEN(IFERROR(INDEX(Sheet2!$A:$BK,MATCH(TRIM(RIGHT($B61,LEN($B61)-1)),Sheet2!$A:$A,0),MATCH(G$1,Sheet2!$A$1:$BK$1,0)),""))=0,"",IFERROR(INDEX(Sheet2!$A:$BK,MATCH(TRIM(RIGHT($B61,LEN($B61)-1)),Sheet2!$A:$A,0),MATCH(G$1,Sheet2!$A$1:$BK$1,0)),""))</f>
        <v>425 CALIFORNIA ST FL 11</v>
      </c>
      <c r="H61" t="str">
        <f>IF(LEN(IFERROR(INDEX(Sheet2!$A:$BK,MATCH(TRIM(RIGHT($B61,LEN($B61)-1)),Sheet2!$A:$A,0),MATCH(H$1,Sheet2!$A$1:$BK$1,0)),""))=0,"",IFERROR(INDEX(Sheet2!$A:$BK,MATCH(TRIM(RIGHT($B61,LEN($B61)-1)),Sheet2!$A:$A,0),MATCH(H$1,Sheet2!$A$1:$BK$1,0)),""))</f>
        <v>SAN FRANCISCO</v>
      </c>
      <c r="I61" t="str">
        <f>IF(LEN(IFERROR(INDEX(Sheet2!$A:$BK,MATCH(TRIM(RIGHT($B61,LEN($B61)-1)),Sheet2!$A:$A,0),MATCH(I$1,Sheet2!$A$1:$BK$1,0)),""))=0,"",IFERROR(INDEX(Sheet2!$A:$BK,MATCH(TRIM(RIGHT($B61,LEN($B61)-1)),Sheet2!$A:$A,0),MATCH(I$1,Sheet2!$A$1:$BK$1,0)),""))</f>
        <v>CA</v>
      </c>
      <c r="J61" t="str">
        <f>IF(LEN(IFERROR(INDEX(Sheet2!$A:$BK,MATCH(TRIM(RIGHT($B61,LEN($B61)-1)),Sheet2!$A:$A,0),MATCH(J$1,Sheet2!$A$1:$BK$1,0)),""))=0,"",IFERROR(INDEX(Sheet2!$A:$BK,MATCH(TRIM(RIGHT($B61,LEN($B61)-1)),Sheet2!$A:$A,0),MATCH(J$1,Sheet2!$A$1:$BK$1,0)),""))</f>
        <v>941042113</v>
      </c>
      <c r="K61" t="str">
        <f>IF(LEN(IFERROR(INDEX(Sheet2!$A:$BK,MATCH(TRIM(RIGHT($B61,LEN($B61)-1)),Sheet2!$A:$A,0),MATCH(K$1,Sheet2!$A$1:$BK$1,0)),""))=0,"",IFERROR(INDEX(Sheet2!$A:$BK,MATCH(TRIM(RIGHT($B61,LEN($B61)-1)),Sheet2!$A:$A,0),MATCH(K$1,Sheet2!$A$1:$BK$1,0)),""))</f>
        <v/>
      </c>
      <c r="L61" t="str">
        <f>IF(LEN(IFERROR(INDEX(Sheet2!$A:$BK,MATCH(TRIM(RIGHT($B61,LEN($B61)-1)),Sheet2!$A:$A,0),MATCH(L$1,Sheet2!$A$1:$BK$1,0)),""))=0,"",IFERROR(INDEX(Sheet2!$A:$BK,MATCH(TRIM(RIGHT($B61,LEN($B61)-1)),Sheet2!$A:$A,0),MATCH(L$1,Sheet2!$A$1:$BK$1,0)),""))</f>
        <v/>
      </c>
      <c r="M61" t="str">
        <f>IF(LEN(IFERROR(INDEX(Sheet2!$A:$BK,MATCH(TRIM(RIGHT($B61,LEN($B61)-1)),Sheet2!$A:$A,0),MATCH(M$1,Sheet2!$A$1:$BK$1,0)),""))=0,"",IFERROR(INDEX(Sheet2!$A:$BK,MATCH(TRIM(RIGHT($B61,LEN($B61)-1)),Sheet2!$A:$A,0),MATCH(M$1,Sheet2!$A$1:$BK$1,0)),""))</f>
        <v/>
      </c>
    </row>
    <row r="62" spans="1:13" x14ac:dyDescent="0.25">
      <c r="A62" t="s">
        <v>956</v>
      </c>
      <c r="B62" t="str">
        <f>IF(LEN(IFERROR(INDEX(Sheet2!$A:$BK,MATCH(TRIM($A62),Sheet2!$B:$B,0),1),""))=0,"","N"&amp;INDEX(Sheet2!$A:$BK,MATCH(TRIM($A62),Sheet2!$B:$B,0),1))</f>
        <v>N375AB</v>
      </c>
      <c r="C62" t="s">
        <v>475</v>
      </c>
      <c r="D62" t="s">
        <v>476</v>
      </c>
      <c r="E62" t="s">
        <v>477</v>
      </c>
      <c r="F62" t="str">
        <f>IF(LEN(IFERROR(INDEX(Sheet2!$A:$BK,MATCH(TRIM(RIGHT($B62,LEN($B62)-1)),Sheet2!$A:$A,0),MATCH(F$1,Sheet2!$A$1:$BK$1,0)),""))=0,"",IFERROR(INDEX(Sheet2!$A:$BK,MATCH(TRIM(RIGHT($B62,LEN($B62)-1)),Sheet2!$A:$A,0),MATCH(F$1,Sheet2!$A$1:$BK$1,0)),""))</f>
        <v>ALPHA BRAVO AVIATION LLC</v>
      </c>
      <c r="G62" t="str">
        <f>IF(LEN(IFERROR(INDEX(Sheet2!$A:$BK,MATCH(TRIM(RIGHT($B62,LEN($B62)-1)),Sheet2!$A:$A,0),MATCH(G$1,Sheet2!$A$1:$BK$1,0)),""))=0,"",IFERROR(INDEX(Sheet2!$A:$BK,MATCH(TRIM(RIGHT($B62,LEN($B62)-1)),Sheet2!$A:$A,0),MATCH(G$1,Sheet2!$A$1:$BK$1,0)),""))</f>
        <v>2895 W CAPOVILLA AVE STE 140</v>
      </c>
      <c r="H62" t="str">
        <f>IF(LEN(IFERROR(INDEX(Sheet2!$A:$BK,MATCH(TRIM(RIGHT($B62,LEN($B62)-1)),Sheet2!$A:$A,0),MATCH(H$1,Sheet2!$A$1:$BK$1,0)),""))=0,"",IFERROR(INDEX(Sheet2!$A:$BK,MATCH(TRIM(RIGHT($B62,LEN($B62)-1)),Sheet2!$A:$A,0),MATCH(H$1,Sheet2!$A$1:$BK$1,0)),""))</f>
        <v>LAS VEGAS</v>
      </c>
      <c r="I62" t="str">
        <f>IF(LEN(IFERROR(INDEX(Sheet2!$A:$BK,MATCH(TRIM(RIGHT($B62,LEN($B62)-1)),Sheet2!$A:$A,0),MATCH(I$1,Sheet2!$A$1:$BK$1,0)),""))=0,"",IFERROR(INDEX(Sheet2!$A:$BK,MATCH(TRIM(RIGHT($B62,LEN($B62)-1)),Sheet2!$A:$A,0),MATCH(I$1,Sheet2!$A$1:$BK$1,0)),""))</f>
        <v>NV</v>
      </c>
      <c r="J62" t="str">
        <f>IF(LEN(IFERROR(INDEX(Sheet2!$A:$BK,MATCH(TRIM(RIGHT($B62,LEN($B62)-1)),Sheet2!$A:$A,0),MATCH(J$1,Sheet2!$A$1:$BK$1,0)),""))=0,"",IFERROR(INDEX(Sheet2!$A:$BK,MATCH(TRIM(RIGHT($B62,LEN($B62)-1)),Sheet2!$A:$A,0),MATCH(J$1,Sheet2!$A$1:$BK$1,0)),""))</f>
        <v>891194336</v>
      </c>
      <c r="K62" t="str">
        <f>IF(LEN(IFERROR(INDEX(Sheet2!$A:$BK,MATCH(TRIM(RIGHT($B62,LEN($B62)-1)),Sheet2!$A:$A,0),MATCH(K$1,Sheet2!$A$1:$BK$1,0)),""))=0,"",IFERROR(INDEX(Sheet2!$A:$BK,MATCH(TRIM(RIGHT($B62,LEN($B62)-1)),Sheet2!$A:$A,0),MATCH(K$1,Sheet2!$A$1:$BK$1,0)),""))</f>
        <v/>
      </c>
      <c r="L62" t="str">
        <f>IF(LEN(IFERROR(INDEX(Sheet2!$A:$BK,MATCH(TRIM(RIGHT($B62,LEN($B62)-1)),Sheet2!$A:$A,0),MATCH(L$1,Sheet2!$A$1:$BK$1,0)),""))=0,"",IFERROR(INDEX(Sheet2!$A:$BK,MATCH(TRIM(RIGHT($B62,LEN($B62)-1)),Sheet2!$A:$A,0),MATCH(L$1,Sheet2!$A$1:$BK$1,0)),""))</f>
        <v/>
      </c>
      <c r="M62" t="str">
        <f>IF(LEN(IFERROR(INDEX(Sheet2!$A:$BK,MATCH(TRIM(RIGHT($B62,LEN($B62)-1)),Sheet2!$A:$A,0),MATCH(M$1,Sheet2!$A$1:$BK$1,0)),""))=0,"",IFERROR(INDEX(Sheet2!$A:$BK,MATCH(TRIM(RIGHT($B62,LEN($B62)-1)),Sheet2!$A:$A,0),MATCH(M$1,Sheet2!$A$1:$BK$1,0)),""))</f>
        <v>Air 7 LLC</v>
      </c>
    </row>
    <row r="63" spans="1:13" x14ac:dyDescent="0.25">
      <c r="A63" t="s">
        <v>957</v>
      </c>
      <c r="B63" t="str">
        <f>IF(LEN(IFERROR(INDEX(Sheet2!$A:$BK,MATCH(TRIM($A63),Sheet2!$B:$B,0),1),""))=0,"","N"&amp;INDEX(Sheet2!$A:$BK,MATCH(TRIM($A63),Sheet2!$B:$B,0),1))</f>
        <v>N101RX</v>
      </c>
      <c r="C63" t="s">
        <v>489</v>
      </c>
      <c r="D63" t="s">
        <v>1031</v>
      </c>
      <c r="E63" t="s">
        <v>490</v>
      </c>
      <c r="F63" t="str">
        <f>IF(LEN(IFERROR(INDEX(Sheet2!$A:$BK,MATCH(TRIM(RIGHT($B63,LEN($B63)-1)),Sheet2!$A:$A,0),MATCH(F$1,Sheet2!$A$1:$BK$1,0)),""))=0,"",IFERROR(INDEX(Sheet2!$A:$BK,MATCH(TRIM(RIGHT($B63,LEN($B63)-1)),Sheet2!$A:$A,0),MATCH(F$1,Sheet2!$A$1:$BK$1,0)),""))</f>
        <v>TEALL CAPITAL PARTNERS LLC</v>
      </c>
      <c r="G63" t="str">
        <f>IF(LEN(IFERROR(INDEX(Sheet2!$A:$BK,MATCH(TRIM(RIGHT($B63,LEN($B63)-1)),Sheet2!$A:$A,0),MATCH(G$1,Sheet2!$A$1:$BK$1,0)),""))=0,"",IFERROR(INDEX(Sheet2!$A:$BK,MATCH(TRIM(RIGHT($B63,LEN($B63)-1)),Sheet2!$A:$A,0),MATCH(G$1,Sheet2!$A$1:$BK$1,0)),""))</f>
        <v>PO BOX 21528</v>
      </c>
      <c r="H63" t="str">
        <f>IF(LEN(IFERROR(INDEX(Sheet2!$A:$BK,MATCH(TRIM(RIGHT($B63,LEN($B63)-1)),Sheet2!$A:$A,0),MATCH(H$1,Sheet2!$A$1:$BK$1,0)),""))=0,"",IFERROR(INDEX(Sheet2!$A:$BK,MATCH(TRIM(RIGHT($B63,LEN($B63)-1)),Sheet2!$A:$A,0),MATCH(H$1,Sheet2!$A$1:$BK$1,0)),""))</f>
        <v>WINSTON SALEM</v>
      </c>
      <c r="I63" t="str">
        <f>IF(LEN(IFERROR(INDEX(Sheet2!$A:$BK,MATCH(TRIM(RIGHT($B63,LEN($B63)-1)),Sheet2!$A:$A,0),MATCH(I$1,Sheet2!$A$1:$BK$1,0)),""))=0,"",IFERROR(INDEX(Sheet2!$A:$BK,MATCH(TRIM(RIGHT($B63,LEN($B63)-1)),Sheet2!$A:$A,0),MATCH(I$1,Sheet2!$A$1:$BK$1,0)),""))</f>
        <v>NC</v>
      </c>
      <c r="J63" t="str">
        <f>IF(LEN(IFERROR(INDEX(Sheet2!$A:$BK,MATCH(TRIM(RIGHT($B63,LEN($B63)-1)),Sheet2!$A:$A,0),MATCH(J$1,Sheet2!$A$1:$BK$1,0)),""))=0,"",IFERROR(INDEX(Sheet2!$A:$BK,MATCH(TRIM(RIGHT($B63,LEN($B63)-1)),Sheet2!$A:$A,0),MATCH(J$1,Sheet2!$A$1:$BK$1,0)),""))</f>
        <v>271201528</v>
      </c>
      <c r="K63" t="str">
        <f>IF(LEN(IFERROR(INDEX(Sheet2!$A:$BK,MATCH(TRIM(RIGHT($B63,LEN($B63)-1)),Sheet2!$A:$A,0),MATCH(K$1,Sheet2!$A$1:$BK$1,0)),""))=0,"",IFERROR(INDEX(Sheet2!$A:$BK,MATCH(TRIM(RIGHT($B63,LEN($B63)-1)),Sheet2!$A:$A,0),MATCH(K$1,Sheet2!$A$1:$BK$1,0)),""))</f>
        <v/>
      </c>
      <c r="L63" t="str">
        <f>IF(LEN(IFERROR(INDEX(Sheet2!$A:$BK,MATCH(TRIM(RIGHT($B63,LEN($B63)-1)),Sheet2!$A:$A,0),MATCH(L$1,Sheet2!$A$1:$BK$1,0)),""))=0,"",IFERROR(INDEX(Sheet2!$A:$BK,MATCH(TRIM(RIGHT($B63,LEN($B63)-1)),Sheet2!$A:$A,0),MATCH(L$1,Sheet2!$A$1:$BK$1,0)),""))</f>
        <v/>
      </c>
      <c r="M63" t="str">
        <f>IF(LEN(IFERROR(INDEX(Sheet2!$A:$BK,MATCH(TRIM(RIGHT($B63,LEN($B63)-1)),Sheet2!$A:$A,0),MATCH(M$1,Sheet2!$A$1:$BK$1,0)),""))=0,"",IFERROR(INDEX(Sheet2!$A:$BK,MATCH(TRIM(RIGHT($B63,LEN($B63)-1)),Sheet2!$A:$A,0),MATCH(M$1,Sheet2!$A$1:$BK$1,0)),""))</f>
        <v/>
      </c>
    </row>
    <row r="64" spans="1:13" x14ac:dyDescent="0.25">
      <c r="A64" t="s">
        <v>958</v>
      </c>
      <c r="B64" t="str">
        <f>IF(LEN(IFERROR(INDEX(Sheet2!$A:$BK,MATCH(TRIM($A64),Sheet2!$B:$B,0),1),""))=0,"","N"&amp;INDEX(Sheet2!$A:$BK,MATCH(TRIM($A64),Sheet2!$B:$B,0),1))</f>
        <v>N802RR</v>
      </c>
      <c r="C64" t="s">
        <v>472</v>
      </c>
      <c r="D64" t="s">
        <v>1031</v>
      </c>
      <c r="E64" t="s">
        <v>496</v>
      </c>
      <c r="F64" t="str">
        <f>IF(LEN(IFERROR(INDEX(Sheet2!$A:$BK,MATCH(TRIM(RIGHT($B64,LEN($B64)-1)),Sheet2!$A:$A,0),MATCH(F$1,Sheet2!$A$1:$BK$1,0)),""))=0,"",IFERROR(INDEX(Sheet2!$A:$BK,MATCH(TRIM(RIGHT($B64,LEN($B64)-1)),Sheet2!$A:$A,0),MATCH(F$1,Sheet2!$A$1:$BK$1,0)),""))</f>
        <v>SAGE AIR LLC</v>
      </c>
      <c r="G64" t="str">
        <f>IF(LEN(IFERROR(INDEX(Sheet2!$A:$BK,MATCH(TRIM(RIGHT($B64,LEN($B64)-1)),Sheet2!$A:$A,0),MATCH(G$1,Sheet2!$A$1:$BK$1,0)),""))=0,"",IFERROR(INDEX(Sheet2!$A:$BK,MATCH(TRIM(RIGHT($B64,LEN($B64)-1)),Sheet2!$A:$A,0),MATCH(G$1,Sheet2!$A$1:$BK$1,0)),""))</f>
        <v>215 S STATE ST STE 1200</v>
      </c>
      <c r="H64" t="str">
        <f>IF(LEN(IFERROR(INDEX(Sheet2!$A:$BK,MATCH(TRIM(RIGHT($B64,LEN($B64)-1)),Sheet2!$A:$A,0),MATCH(H$1,Sheet2!$A$1:$BK$1,0)),""))=0,"",IFERROR(INDEX(Sheet2!$A:$BK,MATCH(TRIM(RIGHT($B64,LEN($B64)-1)),Sheet2!$A:$A,0),MATCH(H$1,Sheet2!$A$1:$BK$1,0)),""))</f>
        <v>SALT LAKE CITY</v>
      </c>
      <c r="I64" t="str">
        <f>IF(LEN(IFERROR(INDEX(Sheet2!$A:$BK,MATCH(TRIM(RIGHT($B64,LEN($B64)-1)),Sheet2!$A:$A,0),MATCH(I$1,Sheet2!$A$1:$BK$1,0)),""))=0,"",IFERROR(INDEX(Sheet2!$A:$BK,MATCH(TRIM(RIGHT($B64,LEN($B64)-1)),Sheet2!$A:$A,0),MATCH(I$1,Sheet2!$A$1:$BK$1,0)),""))</f>
        <v>UT</v>
      </c>
      <c r="J64" t="str">
        <f>IF(LEN(IFERROR(INDEX(Sheet2!$A:$BK,MATCH(TRIM(RIGHT($B64,LEN($B64)-1)),Sheet2!$A:$A,0),MATCH(J$1,Sheet2!$A$1:$BK$1,0)),""))=0,"",IFERROR(INDEX(Sheet2!$A:$BK,MATCH(TRIM(RIGHT($B64,LEN($B64)-1)),Sheet2!$A:$A,0),MATCH(J$1,Sheet2!$A$1:$BK$1,0)),""))</f>
        <v>841112334</v>
      </c>
      <c r="K64" t="str">
        <f>IF(LEN(IFERROR(INDEX(Sheet2!$A:$BK,MATCH(TRIM(RIGHT($B64,LEN($B64)-1)),Sheet2!$A:$A,0),MATCH(K$1,Sheet2!$A$1:$BK$1,0)),""))=0,"",IFERROR(INDEX(Sheet2!$A:$BK,MATCH(TRIM(RIGHT($B64,LEN($B64)-1)),Sheet2!$A:$A,0),MATCH(K$1,Sheet2!$A$1:$BK$1,0)),""))</f>
        <v/>
      </c>
      <c r="L64" t="str">
        <f>IF(LEN(IFERROR(INDEX(Sheet2!$A:$BK,MATCH(TRIM(RIGHT($B64,LEN($B64)-1)),Sheet2!$A:$A,0),MATCH(L$1,Sheet2!$A$1:$BK$1,0)),""))=0,"",IFERROR(INDEX(Sheet2!$A:$BK,MATCH(TRIM(RIGHT($B64,LEN($B64)-1)),Sheet2!$A:$A,0),MATCH(L$1,Sheet2!$A$1:$BK$1,0)),""))</f>
        <v/>
      </c>
      <c r="M64" t="str">
        <f>IF(LEN(IFERROR(INDEX(Sheet2!$A:$BK,MATCH(TRIM(RIGHT($B64,LEN($B64)-1)),Sheet2!$A:$A,0),MATCH(M$1,Sheet2!$A$1:$BK$1,0)),""))=0,"",IFERROR(INDEX(Sheet2!$A:$BK,MATCH(TRIM(RIGHT($B64,LEN($B64)-1)),Sheet2!$A:$A,0),MATCH(M$1,Sheet2!$A$1:$BK$1,0)),""))</f>
        <v/>
      </c>
    </row>
    <row r="65" spans="1:13" x14ac:dyDescent="0.25">
      <c r="A65" t="s">
        <v>959</v>
      </c>
      <c r="B65" t="str">
        <f>IF(LEN(IFERROR(INDEX(Sheet2!$A:$BK,MATCH(TRIM($A65),Sheet2!$B:$B,0),1),""))=0,"","N"&amp;INDEX(Sheet2!$A:$BK,MATCH(TRIM($A65),Sheet2!$B:$B,0),1))</f>
        <v/>
      </c>
      <c r="C65" t="s">
        <v>500</v>
      </c>
      <c r="D65" t="s">
        <v>501</v>
      </c>
      <c r="E65" t="s">
        <v>503</v>
      </c>
      <c r="F65" t="str">
        <f>IF(LEN(IFERROR(INDEX(Sheet2!$A:$BK,MATCH(TRIM(RIGHT($B65,LEN($B65)-1)),Sheet2!$A:$A,0),MATCH(F$1,Sheet2!$A$1:$BK$1,0)),""))=0,"",IFERROR(INDEX(Sheet2!$A:$BK,MATCH(TRIM(RIGHT($B65,LEN($B65)-1)),Sheet2!$A:$A,0),MATCH(F$1,Sheet2!$A$1:$BK$1,0)),""))</f>
        <v/>
      </c>
      <c r="G65" t="str">
        <f>IF(LEN(IFERROR(INDEX(Sheet2!$A:$BK,MATCH(TRIM(RIGHT($B65,LEN($B65)-1)),Sheet2!$A:$A,0),MATCH(G$1,Sheet2!$A$1:$BK$1,0)),""))=0,"",IFERROR(INDEX(Sheet2!$A:$BK,MATCH(TRIM(RIGHT($B65,LEN($B65)-1)),Sheet2!$A:$A,0),MATCH(G$1,Sheet2!$A$1:$BK$1,0)),""))</f>
        <v/>
      </c>
      <c r="H65" t="str">
        <f>IF(LEN(IFERROR(INDEX(Sheet2!$A:$BK,MATCH(TRIM(RIGHT($B65,LEN($B65)-1)),Sheet2!$A:$A,0),MATCH(H$1,Sheet2!$A$1:$BK$1,0)),""))=0,"",IFERROR(INDEX(Sheet2!$A:$BK,MATCH(TRIM(RIGHT($B65,LEN($B65)-1)),Sheet2!$A:$A,0),MATCH(H$1,Sheet2!$A$1:$BK$1,0)),""))</f>
        <v/>
      </c>
      <c r="I65" t="str">
        <f>IF(LEN(IFERROR(INDEX(Sheet2!$A:$BK,MATCH(TRIM(RIGHT($B65,LEN($B65)-1)),Sheet2!$A:$A,0),MATCH(I$1,Sheet2!$A$1:$BK$1,0)),""))=0,"",IFERROR(INDEX(Sheet2!$A:$BK,MATCH(TRIM(RIGHT($B65,LEN($B65)-1)),Sheet2!$A:$A,0),MATCH(I$1,Sheet2!$A$1:$BK$1,0)),""))</f>
        <v/>
      </c>
      <c r="J65" t="str">
        <f>IF(LEN(IFERROR(INDEX(Sheet2!$A:$BK,MATCH(TRIM(RIGHT($B65,LEN($B65)-1)),Sheet2!$A:$A,0),MATCH(J$1,Sheet2!$A$1:$BK$1,0)),""))=0,"",IFERROR(INDEX(Sheet2!$A:$BK,MATCH(TRIM(RIGHT($B65,LEN($B65)-1)),Sheet2!$A:$A,0),MATCH(J$1,Sheet2!$A$1:$BK$1,0)),""))</f>
        <v/>
      </c>
      <c r="K65" t="str">
        <f>IF(LEN(IFERROR(INDEX(Sheet2!$A:$BK,MATCH(TRIM(RIGHT($B65,LEN($B65)-1)),Sheet2!$A:$A,0),MATCH(K$1,Sheet2!$A$1:$BK$1,0)),""))=0,"",IFERROR(INDEX(Sheet2!$A:$BK,MATCH(TRIM(RIGHT($B65,LEN($B65)-1)),Sheet2!$A:$A,0),MATCH(K$1,Sheet2!$A$1:$BK$1,0)),""))</f>
        <v/>
      </c>
      <c r="L65" t="str">
        <f>IF(LEN(IFERROR(INDEX(Sheet2!$A:$BK,MATCH(TRIM(RIGHT($B65,LEN($B65)-1)),Sheet2!$A:$A,0),MATCH(L$1,Sheet2!$A$1:$BK$1,0)),""))=0,"",IFERROR(INDEX(Sheet2!$A:$BK,MATCH(TRIM(RIGHT($B65,LEN($B65)-1)),Sheet2!$A:$A,0),MATCH(L$1,Sheet2!$A$1:$BK$1,0)),""))</f>
        <v/>
      </c>
      <c r="M65" t="str">
        <f>IF(LEN(IFERROR(INDEX(Sheet2!$A:$BK,MATCH(TRIM(RIGHT($B65,LEN($B65)-1)),Sheet2!$A:$A,0),MATCH(M$1,Sheet2!$A$1:$BK$1,0)),""))=0,"",IFERROR(INDEX(Sheet2!$A:$BK,MATCH(TRIM(RIGHT($B65,LEN($B65)-1)),Sheet2!$A:$A,0),MATCH(M$1,Sheet2!$A$1:$BK$1,0)),""))</f>
        <v/>
      </c>
    </row>
    <row r="66" spans="1:13" x14ac:dyDescent="0.25">
      <c r="A66" t="s">
        <v>960</v>
      </c>
      <c r="B66" t="str">
        <f>IF(LEN(IFERROR(INDEX(Sheet2!$A:$BK,MATCH(TRIM($A66),Sheet2!$B:$B,0),1),""))=0,"","N"&amp;INDEX(Sheet2!$A:$BK,MATCH(TRIM($A66),Sheet2!$B:$B,0),1))</f>
        <v/>
      </c>
      <c r="C66" t="s">
        <v>505</v>
      </c>
      <c r="D66" t="s">
        <v>1031</v>
      </c>
      <c r="E66" t="s">
        <v>506</v>
      </c>
      <c r="F66" t="str">
        <f>IF(LEN(IFERROR(INDEX(Sheet2!$A:$BK,MATCH(TRIM(RIGHT($B66,LEN($B66)-1)),Sheet2!$A:$A,0),MATCH(F$1,Sheet2!$A$1:$BK$1,0)),""))=0,"",IFERROR(INDEX(Sheet2!$A:$BK,MATCH(TRIM(RIGHT($B66,LEN($B66)-1)),Sheet2!$A:$A,0),MATCH(F$1,Sheet2!$A$1:$BK$1,0)),""))</f>
        <v/>
      </c>
      <c r="G66" t="str">
        <f>IF(LEN(IFERROR(INDEX(Sheet2!$A:$BK,MATCH(TRIM(RIGHT($B66,LEN($B66)-1)),Sheet2!$A:$A,0),MATCH(G$1,Sheet2!$A$1:$BK$1,0)),""))=0,"",IFERROR(INDEX(Sheet2!$A:$BK,MATCH(TRIM(RIGHT($B66,LEN($B66)-1)),Sheet2!$A:$A,0),MATCH(G$1,Sheet2!$A$1:$BK$1,0)),""))</f>
        <v/>
      </c>
      <c r="H66" t="str">
        <f>IF(LEN(IFERROR(INDEX(Sheet2!$A:$BK,MATCH(TRIM(RIGHT($B66,LEN($B66)-1)),Sheet2!$A:$A,0),MATCH(H$1,Sheet2!$A$1:$BK$1,0)),""))=0,"",IFERROR(INDEX(Sheet2!$A:$BK,MATCH(TRIM(RIGHT($B66,LEN($B66)-1)),Sheet2!$A:$A,0),MATCH(H$1,Sheet2!$A$1:$BK$1,0)),""))</f>
        <v/>
      </c>
      <c r="I66" t="str">
        <f>IF(LEN(IFERROR(INDEX(Sheet2!$A:$BK,MATCH(TRIM(RIGHT($B66,LEN($B66)-1)),Sheet2!$A:$A,0),MATCH(I$1,Sheet2!$A$1:$BK$1,0)),""))=0,"",IFERROR(INDEX(Sheet2!$A:$BK,MATCH(TRIM(RIGHT($B66,LEN($B66)-1)),Sheet2!$A:$A,0),MATCH(I$1,Sheet2!$A$1:$BK$1,0)),""))</f>
        <v/>
      </c>
      <c r="J66" t="str">
        <f>IF(LEN(IFERROR(INDEX(Sheet2!$A:$BK,MATCH(TRIM(RIGHT($B66,LEN($B66)-1)),Sheet2!$A:$A,0),MATCH(J$1,Sheet2!$A$1:$BK$1,0)),""))=0,"",IFERROR(INDEX(Sheet2!$A:$BK,MATCH(TRIM(RIGHT($B66,LEN($B66)-1)),Sheet2!$A:$A,0),MATCH(J$1,Sheet2!$A$1:$BK$1,0)),""))</f>
        <v/>
      </c>
      <c r="K66" t="str">
        <f>IF(LEN(IFERROR(INDEX(Sheet2!$A:$BK,MATCH(TRIM(RIGHT($B66,LEN($B66)-1)),Sheet2!$A:$A,0),MATCH(K$1,Sheet2!$A$1:$BK$1,0)),""))=0,"",IFERROR(INDEX(Sheet2!$A:$BK,MATCH(TRIM(RIGHT($B66,LEN($B66)-1)),Sheet2!$A:$A,0),MATCH(K$1,Sheet2!$A$1:$BK$1,0)),""))</f>
        <v/>
      </c>
      <c r="L66" t="str">
        <f>IF(LEN(IFERROR(INDEX(Sheet2!$A:$BK,MATCH(TRIM(RIGHT($B66,LEN($B66)-1)),Sheet2!$A:$A,0),MATCH(L$1,Sheet2!$A$1:$BK$1,0)),""))=0,"",IFERROR(INDEX(Sheet2!$A:$BK,MATCH(TRIM(RIGHT($B66,LEN($B66)-1)),Sheet2!$A:$A,0),MATCH(L$1,Sheet2!$A$1:$BK$1,0)),""))</f>
        <v/>
      </c>
      <c r="M66" t="str">
        <f>IF(LEN(IFERROR(INDEX(Sheet2!$A:$BK,MATCH(TRIM(RIGHT($B66,LEN($B66)-1)),Sheet2!$A:$A,0),MATCH(M$1,Sheet2!$A$1:$BK$1,0)),""))=0,"",IFERROR(INDEX(Sheet2!$A:$BK,MATCH(TRIM(RIGHT($B66,LEN($B66)-1)),Sheet2!$A:$A,0),MATCH(M$1,Sheet2!$A$1:$BK$1,0)),""))</f>
        <v/>
      </c>
    </row>
    <row r="67" spans="1:13" x14ac:dyDescent="0.25">
      <c r="A67" t="s">
        <v>961</v>
      </c>
      <c r="B67" t="str">
        <f>IF(LEN(IFERROR(INDEX(Sheet2!$A:$BK,MATCH(TRIM($A67),Sheet2!$B:$B,0),1),""))=0,"","N"&amp;INDEX(Sheet2!$A:$BK,MATCH(TRIM($A67),Sheet2!$B:$B,0),1))</f>
        <v/>
      </c>
      <c r="C67" t="s">
        <v>512</v>
      </c>
      <c r="D67" t="s">
        <v>1031</v>
      </c>
      <c r="E67" t="s">
        <v>513</v>
      </c>
      <c r="F67" t="str">
        <f>IF(LEN(IFERROR(INDEX(Sheet2!$A:$BK,MATCH(TRIM(RIGHT($B67,LEN($B67)-1)),Sheet2!$A:$A,0),MATCH(F$1,Sheet2!$A$1:$BK$1,0)),""))=0,"",IFERROR(INDEX(Sheet2!$A:$BK,MATCH(TRIM(RIGHT($B67,LEN($B67)-1)),Sheet2!$A:$A,0),MATCH(F$1,Sheet2!$A$1:$BK$1,0)),""))</f>
        <v/>
      </c>
      <c r="G67" t="str">
        <f>IF(LEN(IFERROR(INDEX(Sheet2!$A:$BK,MATCH(TRIM(RIGHT($B67,LEN($B67)-1)),Sheet2!$A:$A,0),MATCH(G$1,Sheet2!$A$1:$BK$1,0)),""))=0,"",IFERROR(INDEX(Sheet2!$A:$BK,MATCH(TRIM(RIGHT($B67,LEN($B67)-1)),Sheet2!$A:$A,0),MATCH(G$1,Sheet2!$A$1:$BK$1,0)),""))</f>
        <v/>
      </c>
      <c r="H67" t="str">
        <f>IF(LEN(IFERROR(INDEX(Sheet2!$A:$BK,MATCH(TRIM(RIGHT($B67,LEN($B67)-1)),Sheet2!$A:$A,0),MATCH(H$1,Sheet2!$A$1:$BK$1,0)),""))=0,"",IFERROR(INDEX(Sheet2!$A:$BK,MATCH(TRIM(RIGHT($B67,LEN($B67)-1)),Sheet2!$A:$A,0),MATCH(H$1,Sheet2!$A$1:$BK$1,0)),""))</f>
        <v/>
      </c>
      <c r="I67" t="str">
        <f>IF(LEN(IFERROR(INDEX(Sheet2!$A:$BK,MATCH(TRIM(RIGHT($B67,LEN($B67)-1)),Sheet2!$A:$A,0),MATCH(I$1,Sheet2!$A$1:$BK$1,0)),""))=0,"",IFERROR(INDEX(Sheet2!$A:$BK,MATCH(TRIM(RIGHT($B67,LEN($B67)-1)),Sheet2!$A:$A,0),MATCH(I$1,Sheet2!$A$1:$BK$1,0)),""))</f>
        <v/>
      </c>
      <c r="J67" t="str">
        <f>IF(LEN(IFERROR(INDEX(Sheet2!$A:$BK,MATCH(TRIM(RIGHT($B67,LEN($B67)-1)),Sheet2!$A:$A,0),MATCH(J$1,Sheet2!$A$1:$BK$1,0)),""))=0,"",IFERROR(INDEX(Sheet2!$A:$BK,MATCH(TRIM(RIGHT($B67,LEN($B67)-1)),Sheet2!$A:$A,0),MATCH(J$1,Sheet2!$A$1:$BK$1,0)),""))</f>
        <v/>
      </c>
      <c r="K67" t="str">
        <f>IF(LEN(IFERROR(INDEX(Sheet2!$A:$BK,MATCH(TRIM(RIGHT($B67,LEN($B67)-1)),Sheet2!$A:$A,0),MATCH(K$1,Sheet2!$A$1:$BK$1,0)),""))=0,"",IFERROR(INDEX(Sheet2!$A:$BK,MATCH(TRIM(RIGHT($B67,LEN($B67)-1)),Sheet2!$A:$A,0),MATCH(K$1,Sheet2!$A$1:$BK$1,0)),""))</f>
        <v/>
      </c>
      <c r="L67" t="str">
        <f>IF(LEN(IFERROR(INDEX(Sheet2!$A:$BK,MATCH(TRIM(RIGHT($B67,LEN($B67)-1)),Sheet2!$A:$A,0),MATCH(L$1,Sheet2!$A$1:$BK$1,0)),""))=0,"",IFERROR(INDEX(Sheet2!$A:$BK,MATCH(TRIM(RIGHT($B67,LEN($B67)-1)),Sheet2!$A:$A,0),MATCH(L$1,Sheet2!$A$1:$BK$1,0)),""))</f>
        <v/>
      </c>
      <c r="M67" t="str">
        <f>IF(LEN(IFERROR(INDEX(Sheet2!$A:$BK,MATCH(TRIM(RIGHT($B67,LEN($B67)-1)),Sheet2!$A:$A,0),MATCH(M$1,Sheet2!$A$1:$BK$1,0)),""))=0,"",IFERROR(INDEX(Sheet2!$A:$BK,MATCH(TRIM(RIGHT($B67,LEN($B67)-1)),Sheet2!$A:$A,0),MATCH(M$1,Sheet2!$A$1:$BK$1,0)),""))</f>
        <v/>
      </c>
    </row>
    <row r="68" spans="1:13" x14ac:dyDescent="0.25">
      <c r="A68" t="s">
        <v>962</v>
      </c>
      <c r="B68" t="s">
        <v>4608</v>
      </c>
      <c r="C68" t="s">
        <v>519</v>
      </c>
      <c r="D68" t="s">
        <v>1031</v>
      </c>
      <c r="E68" t="s">
        <v>520</v>
      </c>
      <c r="F68" t="str">
        <f>IF(LEN(IFERROR(INDEX(Sheet2!$A:$BK,MATCH(TRIM(RIGHT($B68,LEN($B68)-1)),Sheet2!$A:$A,0),MATCH(F$1,Sheet2!$A$1:$BK$1,0)),""))=0,"",IFERROR(INDEX(Sheet2!$A:$BK,MATCH(TRIM(RIGHT($B68,LEN($B68)-1)),Sheet2!$A:$A,0),MATCH(F$1,Sheet2!$A$1:$BK$1,0)),""))</f>
        <v/>
      </c>
      <c r="G68" t="str">
        <f>IF(LEN(IFERROR(INDEX(Sheet2!$A:$BK,MATCH(TRIM(RIGHT($B68,LEN($B68)-1)),Sheet2!$A:$A,0),MATCH(G$1,Sheet2!$A$1:$BK$1,0)),""))=0,"",IFERROR(INDEX(Sheet2!$A:$BK,MATCH(TRIM(RIGHT($B68,LEN($B68)-1)),Sheet2!$A:$A,0),MATCH(G$1,Sheet2!$A$1:$BK$1,0)),""))</f>
        <v/>
      </c>
      <c r="H68" t="str">
        <f>IF(LEN(IFERROR(INDEX(Sheet2!$A:$BK,MATCH(TRIM(RIGHT($B68,LEN($B68)-1)),Sheet2!$A:$A,0),MATCH(H$1,Sheet2!$A$1:$BK$1,0)),""))=0,"",IFERROR(INDEX(Sheet2!$A:$BK,MATCH(TRIM(RIGHT($B68,LEN($B68)-1)),Sheet2!$A:$A,0),MATCH(H$1,Sheet2!$A$1:$BK$1,0)),""))</f>
        <v/>
      </c>
      <c r="I68" t="str">
        <f>IF(LEN(IFERROR(INDEX(Sheet2!$A:$BK,MATCH(TRIM(RIGHT($B68,LEN($B68)-1)),Sheet2!$A:$A,0),MATCH(I$1,Sheet2!$A$1:$BK$1,0)),""))=0,"",IFERROR(INDEX(Sheet2!$A:$BK,MATCH(TRIM(RIGHT($B68,LEN($B68)-1)),Sheet2!$A:$A,0),MATCH(I$1,Sheet2!$A$1:$BK$1,0)),""))</f>
        <v/>
      </c>
      <c r="J68" t="str">
        <f>IF(LEN(IFERROR(INDEX(Sheet2!$A:$BK,MATCH(TRIM(RIGHT($B68,LEN($B68)-1)),Sheet2!$A:$A,0),MATCH(J$1,Sheet2!$A$1:$BK$1,0)),""))=0,"",IFERROR(INDEX(Sheet2!$A:$BK,MATCH(TRIM(RIGHT($B68,LEN($B68)-1)),Sheet2!$A:$A,0),MATCH(J$1,Sheet2!$A$1:$BK$1,0)),""))</f>
        <v/>
      </c>
      <c r="K68" t="str">
        <f>IF(LEN(IFERROR(INDEX(Sheet2!$A:$BK,MATCH(TRIM(RIGHT($B68,LEN($B68)-1)),Sheet2!$A:$A,0),MATCH(K$1,Sheet2!$A$1:$BK$1,0)),""))=0,"",IFERROR(INDEX(Sheet2!$A:$BK,MATCH(TRIM(RIGHT($B68,LEN($B68)-1)),Sheet2!$A:$A,0),MATCH(K$1,Sheet2!$A$1:$BK$1,0)),""))</f>
        <v/>
      </c>
      <c r="L68" t="str">
        <f>IF(LEN(IFERROR(INDEX(Sheet2!$A:$BK,MATCH(TRIM(RIGHT($B68,LEN($B68)-1)),Sheet2!$A:$A,0),MATCH(L$1,Sheet2!$A$1:$BK$1,0)),""))=0,"",IFERROR(INDEX(Sheet2!$A:$BK,MATCH(TRIM(RIGHT($B68,LEN($B68)-1)),Sheet2!$A:$A,0),MATCH(L$1,Sheet2!$A$1:$BK$1,0)),""))</f>
        <v/>
      </c>
      <c r="M68" t="str">
        <f>IF(LEN(IFERROR(INDEX(Sheet2!$A:$BK,MATCH(TRIM(RIGHT($B68,LEN($B68)-1)),Sheet2!$A:$A,0),MATCH(M$1,Sheet2!$A$1:$BK$1,0)),""))=0,"",IFERROR(INDEX(Sheet2!$A:$BK,MATCH(TRIM(RIGHT($B68,LEN($B68)-1)),Sheet2!$A:$A,0),MATCH(M$1,Sheet2!$A$1:$BK$1,0)),""))</f>
        <v/>
      </c>
    </row>
    <row r="69" spans="1:13" x14ac:dyDescent="0.25">
      <c r="A69" t="s">
        <v>963</v>
      </c>
      <c r="B69" t="str">
        <f>IF(LEN(IFERROR(INDEX(Sheet2!$A:$BK,MATCH(TRIM($A69),Sheet2!$B:$B,0),1),""))=0,"","N"&amp;INDEX(Sheet2!$A:$BK,MATCH(TRIM($A69),Sheet2!$B:$B,0),1))</f>
        <v>N365SS</v>
      </c>
      <c r="C69" t="s">
        <v>522</v>
      </c>
      <c r="D69" t="s">
        <v>1031</v>
      </c>
      <c r="E69" t="s">
        <v>523</v>
      </c>
      <c r="F69" t="str">
        <f>IF(LEN(IFERROR(INDEX(Sheet2!$A:$BK,MATCH(TRIM(RIGHT($B69,LEN($B69)-1)),Sheet2!$A:$A,0),MATCH(F$1,Sheet2!$A$1:$BK$1,0)),""))=0,"",IFERROR(INDEX(Sheet2!$A:$BK,MATCH(TRIM(RIGHT($B69,LEN($B69)-1)),Sheet2!$A:$A,0),MATCH(F$1,Sheet2!$A$1:$BK$1,0)),""))</f>
        <v>STALLINGS ROBERT W</v>
      </c>
      <c r="G69" t="str">
        <f>IF(LEN(IFERROR(INDEX(Sheet2!$A:$BK,MATCH(TRIM(RIGHT($B69,LEN($B69)-1)),Sheet2!$A:$A,0),MATCH(G$1,Sheet2!$A$1:$BK$1,0)),""))=0,"",IFERROR(INDEX(Sheet2!$A:$BK,MATCH(TRIM(RIGHT($B69,LEN($B69)-1)),Sheet2!$A:$A,0),MATCH(G$1,Sheet2!$A$1:$BK$1,0)),""))</f>
        <v>5242 BUENA VISTA DR</v>
      </c>
      <c r="H69" t="str">
        <f>IF(LEN(IFERROR(INDEX(Sheet2!$A:$BK,MATCH(TRIM(RIGHT($B69,LEN($B69)-1)),Sheet2!$A:$A,0),MATCH(H$1,Sheet2!$A$1:$BK$1,0)),""))=0,"",IFERROR(INDEX(Sheet2!$A:$BK,MATCH(TRIM(RIGHT($B69,LEN($B69)-1)),Sheet2!$A:$A,0),MATCH(H$1,Sheet2!$A$1:$BK$1,0)),""))</f>
        <v>FRISCO</v>
      </c>
      <c r="I69" t="str">
        <f>IF(LEN(IFERROR(INDEX(Sheet2!$A:$BK,MATCH(TRIM(RIGHT($B69,LEN($B69)-1)),Sheet2!$A:$A,0),MATCH(I$1,Sheet2!$A$1:$BK$1,0)),""))=0,"",IFERROR(INDEX(Sheet2!$A:$BK,MATCH(TRIM(RIGHT($B69,LEN($B69)-1)),Sheet2!$A:$A,0),MATCH(I$1,Sheet2!$A$1:$BK$1,0)),""))</f>
        <v>TX</v>
      </c>
      <c r="J69" t="str">
        <f>IF(LEN(IFERROR(INDEX(Sheet2!$A:$BK,MATCH(TRIM(RIGHT($B69,LEN($B69)-1)),Sheet2!$A:$A,0),MATCH(J$1,Sheet2!$A$1:$BK$1,0)),""))=0,"",IFERROR(INDEX(Sheet2!$A:$BK,MATCH(TRIM(RIGHT($B69,LEN($B69)-1)),Sheet2!$A:$A,0),MATCH(J$1,Sheet2!$A$1:$BK$1,0)),""))</f>
        <v>750342251</v>
      </c>
      <c r="K69" t="str">
        <f>IF(LEN(IFERROR(INDEX(Sheet2!$A:$BK,MATCH(TRIM(RIGHT($B69,LEN($B69)-1)),Sheet2!$A:$A,0),MATCH(K$1,Sheet2!$A$1:$BK$1,0)),""))=0,"",IFERROR(INDEX(Sheet2!$A:$BK,MATCH(TRIM(RIGHT($B69,LEN($B69)-1)),Sheet2!$A:$A,0),MATCH(K$1,Sheet2!$A$1:$BK$1,0)),""))</f>
        <v>REIS JAMES R</v>
      </c>
      <c r="L69" t="str">
        <f>IF(LEN(IFERROR(INDEX(Sheet2!$A:$BK,MATCH(TRIM(RIGHT($B69,LEN($B69)-1)),Sheet2!$A:$A,0),MATCH(L$1,Sheet2!$A$1:$BK$1,0)),""))=0,"",IFERROR(INDEX(Sheet2!$A:$BK,MATCH(TRIM(RIGHT($B69,LEN($B69)-1)),Sheet2!$A:$A,0),MATCH(L$1,Sheet2!$A$1:$BK$1,0)),""))</f>
        <v>ANDERSON GLENN W</v>
      </c>
      <c r="M69" t="str">
        <f>IF(LEN(IFERROR(INDEX(Sheet2!$A:$BK,MATCH(TRIM(RIGHT($B69,LEN($B69)-1)),Sheet2!$A:$A,0),MATCH(M$1,Sheet2!$A$1:$BK$1,0)),""))=0,"",IFERROR(INDEX(Sheet2!$A:$BK,MATCH(TRIM(RIGHT($B69,LEN($B69)-1)),Sheet2!$A:$A,0),MATCH(M$1,Sheet2!$A$1:$BK$1,0)),""))</f>
        <v/>
      </c>
    </row>
    <row r="70" spans="1:13" x14ac:dyDescent="0.25">
      <c r="A70" t="s">
        <v>964</v>
      </c>
      <c r="B70" t="str">
        <f>IF(LEN(IFERROR(INDEX(Sheet2!$A:$BK,MATCH(TRIM($A70),Sheet2!$B:$B,0),1),""))=0,"","N"&amp;INDEX(Sheet2!$A:$BK,MATCH(TRIM($A70),Sheet2!$B:$B,0),1))</f>
        <v/>
      </c>
      <c r="C70" t="s">
        <v>530</v>
      </c>
      <c r="D70" t="s">
        <v>1031</v>
      </c>
      <c r="E70" t="s">
        <v>531</v>
      </c>
      <c r="F70" t="str">
        <f>IF(LEN(IFERROR(INDEX(Sheet2!$A:$BK,MATCH(TRIM(RIGHT($B70,LEN($B70)-1)),Sheet2!$A:$A,0),MATCH(F$1,Sheet2!$A$1:$BK$1,0)),""))=0,"",IFERROR(INDEX(Sheet2!$A:$BK,MATCH(TRIM(RIGHT($B70,LEN($B70)-1)),Sheet2!$A:$A,0),MATCH(F$1,Sheet2!$A$1:$BK$1,0)),""))</f>
        <v/>
      </c>
      <c r="G70" t="str">
        <f>IF(LEN(IFERROR(INDEX(Sheet2!$A:$BK,MATCH(TRIM(RIGHT($B70,LEN($B70)-1)),Sheet2!$A:$A,0),MATCH(G$1,Sheet2!$A$1:$BK$1,0)),""))=0,"",IFERROR(INDEX(Sheet2!$A:$BK,MATCH(TRIM(RIGHT($B70,LEN($B70)-1)),Sheet2!$A:$A,0),MATCH(G$1,Sheet2!$A$1:$BK$1,0)),""))</f>
        <v/>
      </c>
      <c r="H70" t="str">
        <f>IF(LEN(IFERROR(INDEX(Sheet2!$A:$BK,MATCH(TRIM(RIGHT($B70,LEN($B70)-1)),Sheet2!$A:$A,0),MATCH(H$1,Sheet2!$A$1:$BK$1,0)),""))=0,"",IFERROR(INDEX(Sheet2!$A:$BK,MATCH(TRIM(RIGHT($B70,LEN($B70)-1)),Sheet2!$A:$A,0),MATCH(H$1,Sheet2!$A$1:$BK$1,0)),""))</f>
        <v/>
      </c>
      <c r="I70" t="str">
        <f>IF(LEN(IFERROR(INDEX(Sheet2!$A:$BK,MATCH(TRIM(RIGHT($B70,LEN($B70)-1)),Sheet2!$A:$A,0),MATCH(I$1,Sheet2!$A$1:$BK$1,0)),""))=0,"",IFERROR(INDEX(Sheet2!$A:$BK,MATCH(TRIM(RIGHT($B70,LEN($B70)-1)),Sheet2!$A:$A,0),MATCH(I$1,Sheet2!$A$1:$BK$1,0)),""))</f>
        <v/>
      </c>
      <c r="J70" t="str">
        <f>IF(LEN(IFERROR(INDEX(Sheet2!$A:$BK,MATCH(TRIM(RIGHT($B70,LEN($B70)-1)),Sheet2!$A:$A,0),MATCH(J$1,Sheet2!$A$1:$BK$1,0)),""))=0,"",IFERROR(INDEX(Sheet2!$A:$BK,MATCH(TRIM(RIGHT($B70,LEN($B70)-1)),Sheet2!$A:$A,0),MATCH(J$1,Sheet2!$A$1:$BK$1,0)),""))</f>
        <v/>
      </c>
      <c r="K70" t="str">
        <f>IF(LEN(IFERROR(INDEX(Sheet2!$A:$BK,MATCH(TRIM(RIGHT($B70,LEN($B70)-1)),Sheet2!$A:$A,0),MATCH(K$1,Sheet2!$A$1:$BK$1,0)),""))=0,"",IFERROR(INDEX(Sheet2!$A:$BK,MATCH(TRIM(RIGHT($B70,LEN($B70)-1)),Sheet2!$A:$A,0),MATCH(K$1,Sheet2!$A$1:$BK$1,0)),""))</f>
        <v/>
      </c>
      <c r="L70" t="str">
        <f>IF(LEN(IFERROR(INDEX(Sheet2!$A:$BK,MATCH(TRIM(RIGHT($B70,LEN($B70)-1)),Sheet2!$A:$A,0),MATCH(L$1,Sheet2!$A$1:$BK$1,0)),""))=0,"",IFERROR(INDEX(Sheet2!$A:$BK,MATCH(TRIM(RIGHT($B70,LEN($B70)-1)),Sheet2!$A:$A,0),MATCH(L$1,Sheet2!$A$1:$BK$1,0)),""))</f>
        <v/>
      </c>
      <c r="M70" t="str">
        <f>IF(LEN(IFERROR(INDEX(Sheet2!$A:$BK,MATCH(TRIM(RIGHT($B70,LEN($B70)-1)),Sheet2!$A:$A,0),MATCH(M$1,Sheet2!$A$1:$BK$1,0)),""))=0,"",IFERROR(INDEX(Sheet2!$A:$BK,MATCH(TRIM(RIGHT($B70,LEN($B70)-1)),Sheet2!$A:$A,0),MATCH(M$1,Sheet2!$A$1:$BK$1,0)),""))</f>
        <v/>
      </c>
    </row>
    <row r="71" spans="1:13" x14ac:dyDescent="0.25">
      <c r="A71" t="s">
        <v>965</v>
      </c>
      <c r="B71" t="str">
        <f>IF(LEN(IFERROR(INDEX(Sheet2!$A:$BK,MATCH(TRIM($A71),Sheet2!$B:$B,0),1),""))=0,"","N"&amp;INDEX(Sheet2!$A:$BK,MATCH(TRIM($A71),Sheet2!$B:$B,0),1))</f>
        <v>N480JJ</v>
      </c>
      <c r="C71" t="s">
        <v>311</v>
      </c>
      <c r="D71" t="s">
        <v>537</v>
      </c>
      <c r="E71" t="s">
        <v>538</v>
      </c>
      <c r="F71" t="str">
        <f>IF(LEN(IFERROR(INDEX(Sheet2!$A:$BK,MATCH(TRIM(RIGHT($B71,LEN($B71)-1)),Sheet2!$A:$A,0),MATCH(F$1,Sheet2!$A$1:$BK$1,0)),""))=0,"",IFERROR(INDEX(Sheet2!$A:$BK,MATCH(TRIM(RIGHT($B71,LEN($B71)-1)),Sheet2!$A:$A,0),MATCH(F$1,Sheet2!$A$1:$BK$1,0)),""))</f>
        <v>JIMMIE JOHNSON RACING II INC</v>
      </c>
      <c r="G71" t="str">
        <f>IF(LEN(IFERROR(INDEX(Sheet2!$A:$BK,MATCH(TRIM(RIGHT($B71,LEN($B71)-1)),Sheet2!$A:$A,0),MATCH(G$1,Sheet2!$A$1:$BK$1,0)),""))=0,"",IFERROR(INDEX(Sheet2!$A:$BK,MATCH(TRIM(RIGHT($B71,LEN($B71)-1)),Sheet2!$A:$A,0),MATCH(G$1,Sheet2!$A$1:$BK$1,0)),""))</f>
        <v>370 E MAPLE RD FL 4</v>
      </c>
      <c r="H71" t="str">
        <f>IF(LEN(IFERROR(INDEX(Sheet2!$A:$BK,MATCH(TRIM(RIGHT($B71,LEN($B71)-1)),Sheet2!$A:$A,0),MATCH(H$1,Sheet2!$A$1:$BK$1,0)),""))=0,"",IFERROR(INDEX(Sheet2!$A:$BK,MATCH(TRIM(RIGHT($B71,LEN($B71)-1)),Sheet2!$A:$A,0),MATCH(H$1,Sheet2!$A$1:$BK$1,0)),""))</f>
        <v>BIRMINGHAM</v>
      </c>
      <c r="I71" t="str">
        <f>IF(LEN(IFERROR(INDEX(Sheet2!$A:$BK,MATCH(TRIM(RIGHT($B71,LEN($B71)-1)),Sheet2!$A:$A,0),MATCH(I$1,Sheet2!$A$1:$BK$1,0)),""))=0,"",IFERROR(INDEX(Sheet2!$A:$BK,MATCH(TRIM(RIGHT($B71,LEN($B71)-1)),Sheet2!$A:$A,0),MATCH(I$1,Sheet2!$A$1:$BK$1,0)),""))</f>
        <v>MI</v>
      </c>
      <c r="J71" t="str">
        <f>IF(LEN(IFERROR(INDEX(Sheet2!$A:$BK,MATCH(TRIM(RIGHT($B71,LEN($B71)-1)),Sheet2!$A:$A,0),MATCH(J$1,Sheet2!$A$1:$BK$1,0)),""))=0,"",IFERROR(INDEX(Sheet2!$A:$BK,MATCH(TRIM(RIGHT($B71,LEN($B71)-1)),Sheet2!$A:$A,0),MATCH(J$1,Sheet2!$A$1:$BK$1,0)),""))</f>
        <v>480096303</v>
      </c>
      <c r="K71" t="str">
        <f>IF(LEN(IFERROR(INDEX(Sheet2!$A:$BK,MATCH(TRIM(RIGHT($B71,LEN($B71)-1)),Sheet2!$A:$A,0),MATCH(K$1,Sheet2!$A$1:$BK$1,0)),""))=0,"",IFERROR(INDEX(Sheet2!$A:$BK,MATCH(TRIM(RIGHT($B71,LEN($B71)-1)),Sheet2!$A:$A,0),MATCH(K$1,Sheet2!$A$1:$BK$1,0)),""))</f>
        <v/>
      </c>
      <c r="L71" t="str">
        <f>IF(LEN(IFERROR(INDEX(Sheet2!$A:$BK,MATCH(TRIM(RIGHT($B71,LEN($B71)-1)),Sheet2!$A:$A,0),MATCH(L$1,Sheet2!$A$1:$BK$1,0)),""))=0,"",IFERROR(INDEX(Sheet2!$A:$BK,MATCH(TRIM(RIGHT($B71,LEN($B71)-1)),Sheet2!$A:$A,0),MATCH(L$1,Sheet2!$A$1:$BK$1,0)),""))</f>
        <v/>
      </c>
      <c r="M71" t="str">
        <f>IF(LEN(IFERROR(INDEX(Sheet2!$A:$BK,MATCH(TRIM(RIGHT($B71,LEN($B71)-1)),Sheet2!$A:$A,0),MATCH(M$1,Sheet2!$A$1:$BK$1,0)),""))=0,"",IFERROR(INDEX(Sheet2!$A:$BK,MATCH(TRIM(RIGHT($B71,LEN($B71)-1)),Sheet2!$A:$A,0),MATCH(M$1,Sheet2!$A$1:$BK$1,0)),""))</f>
        <v>Davinci Jets LLC</v>
      </c>
    </row>
    <row r="72" spans="1:13" x14ac:dyDescent="0.25">
      <c r="A72" t="s">
        <v>966</v>
      </c>
      <c r="B72" t="str">
        <f>IF(LEN(IFERROR(INDEX(Sheet2!$A:$BK,MATCH(TRIM($A72),Sheet2!$B:$B,0),1),""))=0,"","N"&amp;INDEX(Sheet2!$A:$BK,MATCH(TRIM($A72),Sheet2!$B:$B,0),1))</f>
        <v>N885TC</v>
      </c>
      <c r="C72" t="s">
        <v>544</v>
      </c>
      <c r="D72" t="s">
        <v>1031</v>
      </c>
      <c r="E72" t="s">
        <v>545</v>
      </c>
      <c r="F72" t="str">
        <f>IF(LEN(IFERROR(INDEX(Sheet2!$A:$BK,MATCH(TRIM(RIGHT($B72,LEN($B72)-1)),Sheet2!$A:$A,0),MATCH(F$1,Sheet2!$A$1:$BK$1,0)),""))=0,"",IFERROR(INDEX(Sheet2!$A:$BK,MATCH(TRIM(RIGHT($B72,LEN($B72)-1)),Sheet2!$A:$A,0),MATCH(F$1,Sheet2!$A$1:$BK$1,0)),""))</f>
        <v>BANK OF UTAH TRUSTEE</v>
      </c>
      <c r="G72" t="str">
        <f>IF(LEN(IFERROR(INDEX(Sheet2!$A:$BK,MATCH(TRIM(RIGHT($B72,LEN($B72)-1)),Sheet2!$A:$A,0),MATCH(G$1,Sheet2!$A$1:$BK$1,0)),""))=0,"",IFERROR(INDEX(Sheet2!$A:$BK,MATCH(TRIM(RIGHT($B72,LEN($B72)-1)),Sheet2!$A:$A,0),MATCH(G$1,Sheet2!$A$1:$BK$1,0)),""))</f>
        <v>50 S 200 E STE 110</v>
      </c>
      <c r="H72" t="str">
        <f>IF(LEN(IFERROR(INDEX(Sheet2!$A:$BK,MATCH(TRIM(RIGHT($B72,LEN($B72)-1)),Sheet2!$A:$A,0),MATCH(H$1,Sheet2!$A$1:$BK$1,0)),""))=0,"",IFERROR(INDEX(Sheet2!$A:$BK,MATCH(TRIM(RIGHT($B72,LEN($B72)-1)),Sheet2!$A:$A,0),MATCH(H$1,Sheet2!$A$1:$BK$1,0)),""))</f>
        <v>SALT LAKE CITY</v>
      </c>
      <c r="I72" t="str">
        <f>IF(LEN(IFERROR(INDEX(Sheet2!$A:$BK,MATCH(TRIM(RIGHT($B72,LEN($B72)-1)),Sheet2!$A:$A,0),MATCH(I$1,Sheet2!$A$1:$BK$1,0)),""))=0,"",IFERROR(INDEX(Sheet2!$A:$BK,MATCH(TRIM(RIGHT($B72,LEN($B72)-1)),Sheet2!$A:$A,0),MATCH(I$1,Sheet2!$A$1:$BK$1,0)),""))</f>
        <v>UT</v>
      </c>
      <c r="J72" t="str">
        <f>IF(LEN(IFERROR(INDEX(Sheet2!$A:$BK,MATCH(TRIM(RIGHT($B72,LEN($B72)-1)),Sheet2!$A:$A,0),MATCH(J$1,Sheet2!$A$1:$BK$1,0)),""))=0,"",IFERROR(INDEX(Sheet2!$A:$BK,MATCH(TRIM(RIGHT($B72,LEN($B72)-1)),Sheet2!$A:$A,0),MATCH(J$1,Sheet2!$A$1:$BK$1,0)),""))</f>
        <v>841111617</v>
      </c>
      <c r="K72" t="str">
        <f>IF(LEN(IFERROR(INDEX(Sheet2!$A:$BK,MATCH(TRIM(RIGHT($B72,LEN($B72)-1)),Sheet2!$A:$A,0),MATCH(K$1,Sheet2!$A$1:$BK$1,0)),""))=0,"",IFERROR(INDEX(Sheet2!$A:$BK,MATCH(TRIM(RIGHT($B72,LEN($B72)-1)),Sheet2!$A:$A,0),MATCH(K$1,Sheet2!$A$1:$BK$1,0)),""))</f>
        <v/>
      </c>
      <c r="L72" t="str">
        <f>IF(LEN(IFERROR(INDEX(Sheet2!$A:$BK,MATCH(TRIM(RIGHT($B72,LEN($B72)-1)),Sheet2!$A:$A,0),MATCH(L$1,Sheet2!$A$1:$BK$1,0)),""))=0,"",IFERROR(INDEX(Sheet2!$A:$BK,MATCH(TRIM(RIGHT($B72,LEN($B72)-1)),Sheet2!$A:$A,0),MATCH(L$1,Sheet2!$A$1:$BK$1,0)),""))</f>
        <v/>
      </c>
      <c r="M72" t="str">
        <f>IF(LEN(IFERROR(INDEX(Sheet2!$A:$BK,MATCH(TRIM(RIGHT($B72,LEN($B72)-1)),Sheet2!$A:$A,0),MATCH(M$1,Sheet2!$A$1:$BK$1,0)),""))=0,"",IFERROR(INDEX(Sheet2!$A:$BK,MATCH(TRIM(RIGHT($B72,LEN($B72)-1)),Sheet2!$A:$A,0),MATCH(M$1,Sheet2!$A$1:$BK$1,0)),""))</f>
        <v/>
      </c>
    </row>
    <row r="73" spans="1:13" x14ac:dyDescent="0.25">
      <c r="A73" t="s">
        <v>967</v>
      </c>
      <c r="B73" t="str">
        <f>IF(LEN(IFERROR(INDEX(Sheet2!$A:$BK,MATCH(TRIM($A73),Sheet2!$B:$B,0),1),""))=0,"","N"&amp;INDEX(Sheet2!$A:$BK,MATCH(TRIM($A73),Sheet2!$B:$B,0),1))</f>
        <v>N819AM</v>
      </c>
      <c r="C73" t="s">
        <v>549</v>
      </c>
      <c r="D73" t="s">
        <v>550</v>
      </c>
      <c r="E73" t="s">
        <v>551</v>
      </c>
      <c r="F73" t="str">
        <f>IF(LEN(IFERROR(INDEX(Sheet2!$A:$BK,MATCH(TRIM(RIGHT($B73,LEN($B73)-1)),Sheet2!$A:$A,0),MATCH(F$1,Sheet2!$A$1:$BK$1,0)),""))=0,"",IFERROR(INDEX(Sheet2!$A:$BK,MATCH(TRIM(RIGHT($B73,LEN($B73)-1)),Sheet2!$A:$A,0),MATCH(F$1,Sheet2!$A$1:$BK$1,0)),""))</f>
        <v>N819AM LLC</v>
      </c>
      <c r="G73" t="str">
        <f>IF(LEN(IFERROR(INDEX(Sheet2!$A:$BK,MATCH(TRIM(RIGHT($B73,LEN($B73)-1)),Sheet2!$A:$A,0),MATCH(G$1,Sheet2!$A$1:$BK$1,0)),""))=0,"",IFERROR(INDEX(Sheet2!$A:$BK,MATCH(TRIM(RIGHT($B73,LEN($B73)-1)),Sheet2!$A:$A,0),MATCH(G$1,Sheet2!$A$1:$BK$1,0)),""))</f>
        <v>2600 CAMINO RAMON STE 201</v>
      </c>
      <c r="H73" t="str">
        <f>IF(LEN(IFERROR(INDEX(Sheet2!$A:$BK,MATCH(TRIM(RIGHT($B73,LEN($B73)-1)),Sheet2!$A:$A,0),MATCH(H$1,Sheet2!$A$1:$BK$1,0)),""))=0,"",IFERROR(INDEX(Sheet2!$A:$BK,MATCH(TRIM(RIGHT($B73,LEN($B73)-1)),Sheet2!$A:$A,0),MATCH(H$1,Sheet2!$A$1:$BK$1,0)),""))</f>
        <v>SAN RAMON</v>
      </c>
      <c r="I73" t="str">
        <f>IF(LEN(IFERROR(INDEX(Sheet2!$A:$BK,MATCH(TRIM(RIGHT($B73,LEN($B73)-1)),Sheet2!$A:$A,0),MATCH(I$1,Sheet2!$A$1:$BK$1,0)),""))=0,"",IFERROR(INDEX(Sheet2!$A:$BK,MATCH(TRIM(RIGHT($B73,LEN($B73)-1)),Sheet2!$A:$A,0),MATCH(I$1,Sheet2!$A$1:$BK$1,0)),""))</f>
        <v>CA</v>
      </c>
      <c r="J73" t="str">
        <f>IF(LEN(IFERROR(INDEX(Sheet2!$A:$BK,MATCH(TRIM(RIGHT($B73,LEN($B73)-1)),Sheet2!$A:$A,0),MATCH(J$1,Sheet2!$A$1:$BK$1,0)),""))=0,"",IFERROR(INDEX(Sheet2!$A:$BK,MATCH(TRIM(RIGHT($B73,LEN($B73)-1)),Sheet2!$A:$A,0),MATCH(J$1,Sheet2!$A$1:$BK$1,0)),""))</f>
        <v>945835000</v>
      </c>
      <c r="K73" t="str">
        <f>IF(LEN(IFERROR(INDEX(Sheet2!$A:$BK,MATCH(TRIM(RIGHT($B73,LEN($B73)-1)),Sheet2!$A:$A,0),MATCH(K$1,Sheet2!$A$1:$BK$1,0)),""))=0,"",IFERROR(INDEX(Sheet2!$A:$BK,MATCH(TRIM(RIGHT($B73,LEN($B73)-1)),Sheet2!$A:$A,0),MATCH(K$1,Sheet2!$A$1:$BK$1,0)),""))</f>
        <v/>
      </c>
      <c r="L73" t="str">
        <f>IF(LEN(IFERROR(INDEX(Sheet2!$A:$BK,MATCH(TRIM(RIGHT($B73,LEN($B73)-1)),Sheet2!$A:$A,0),MATCH(L$1,Sheet2!$A$1:$BK$1,0)),""))=0,"",IFERROR(INDEX(Sheet2!$A:$BK,MATCH(TRIM(RIGHT($B73,LEN($B73)-1)),Sheet2!$A:$A,0),MATCH(L$1,Sheet2!$A$1:$BK$1,0)),""))</f>
        <v/>
      </c>
      <c r="M73" t="str">
        <f>IF(LEN(IFERROR(INDEX(Sheet2!$A:$BK,MATCH(TRIM(RIGHT($B73,LEN($B73)-1)),Sheet2!$A:$A,0),MATCH(M$1,Sheet2!$A$1:$BK$1,0)),""))=0,"",IFERROR(INDEX(Sheet2!$A:$BK,MATCH(TRIM(RIGHT($B73,LEN($B73)-1)),Sheet2!$A:$A,0),MATCH(M$1,Sheet2!$A$1:$BK$1,0)),""))</f>
        <v>TWC AVIATION, INC.</v>
      </c>
    </row>
    <row r="74" spans="1:13" x14ac:dyDescent="0.25">
      <c r="A74" t="s">
        <v>968</v>
      </c>
      <c r="B74" t="str">
        <f>IF(LEN(IFERROR(INDEX(Sheet2!$A:$BK,MATCH(TRIM($A74),Sheet2!$B:$B,0),1),""))=0,"","N"&amp;INDEX(Sheet2!$A:$BK,MATCH(TRIM($A74),Sheet2!$B:$B,0),1))</f>
        <v/>
      </c>
      <c r="C74" t="s">
        <v>557</v>
      </c>
      <c r="D74" t="s">
        <v>558</v>
      </c>
      <c r="E74" t="s">
        <v>560</v>
      </c>
      <c r="F74" t="str">
        <f>IF(LEN(IFERROR(INDEX(Sheet2!$A:$BK,MATCH(TRIM(RIGHT($B74,LEN($B74)-1)),Sheet2!$A:$A,0),MATCH(F$1,Sheet2!$A$1:$BK$1,0)),""))=0,"",IFERROR(INDEX(Sheet2!$A:$BK,MATCH(TRIM(RIGHT($B74,LEN($B74)-1)),Sheet2!$A:$A,0),MATCH(F$1,Sheet2!$A$1:$BK$1,0)),""))</f>
        <v/>
      </c>
      <c r="G74" t="str">
        <f>IF(LEN(IFERROR(INDEX(Sheet2!$A:$BK,MATCH(TRIM(RIGHT($B74,LEN($B74)-1)),Sheet2!$A:$A,0),MATCH(G$1,Sheet2!$A$1:$BK$1,0)),""))=0,"",IFERROR(INDEX(Sheet2!$A:$BK,MATCH(TRIM(RIGHT($B74,LEN($B74)-1)),Sheet2!$A:$A,0),MATCH(G$1,Sheet2!$A$1:$BK$1,0)),""))</f>
        <v/>
      </c>
      <c r="H74" t="str">
        <f>IF(LEN(IFERROR(INDEX(Sheet2!$A:$BK,MATCH(TRIM(RIGHT($B74,LEN($B74)-1)),Sheet2!$A:$A,0),MATCH(H$1,Sheet2!$A$1:$BK$1,0)),""))=0,"",IFERROR(INDEX(Sheet2!$A:$BK,MATCH(TRIM(RIGHT($B74,LEN($B74)-1)),Sheet2!$A:$A,0),MATCH(H$1,Sheet2!$A$1:$BK$1,0)),""))</f>
        <v/>
      </c>
      <c r="I74" t="str">
        <f>IF(LEN(IFERROR(INDEX(Sheet2!$A:$BK,MATCH(TRIM(RIGHT($B74,LEN($B74)-1)),Sheet2!$A:$A,0),MATCH(I$1,Sheet2!$A$1:$BK$1,0)),""))=0,"",IFERROR(INDEX(Sheet2!$A:$BK,MATCH(TRIM(RIGHT($B74,LEN($B74)-1)),Sheet2!$A:$A,0),MATCH(I$1,Sheet2!$A$1:$BK$1,0)),""))</f>
        <v/>
      </c>
      <c r="J74" t="str">
        <f>IF(LEN(IFERROR(INDEX(Sheet2!$A:$BK,MATCH(TRIM(RIGHT($B74,LEN($B74)-1)),Sheet2!$A:$A,0),MATCH(J$1,Sheet2!$A$1:$BK$1,0)),""))=0,"",IFERROR(INDEX(Sheet2!$A:$BK,MATCH(TRIM(RIGHT($B74,LEN($B74)-1)),Sheet2!$A:$A,0),MATCH(J$1,Sheet2!$A$1:$BK$1,0)),""))</f>
        <v/>
      </c>
      <c r="K74" t="str">
        <f>IF(LEN(IFERROR(INDEX(Sheet2!$A:$BK,MATCH(TRIM(RIGHT($B74,LEN($B74)-1)),Sheet2!$A:$A,0),MATCH(K$1,Sheet2!$A$1:$BK$1,0)),""))=0,"",IFERROR(INDEX(Sheet2!$A:$BK,MATCH(TRIM(RIGHT($B74,LEN($B74)-1)),Sheet2!$A:$A,0),MATCH(K$1,Sheet2!$A$1:$BK$1,0)),""))</f>
        <v/>
      </c>
      <c r="L74" t="str">
        <f>IF(LEN(IFERROR(INDEX(Sheet2!$A:$BK,MATCH(TRIM(RIGHT($B74,LEN($B74)-1)),Sheet2!$A:$A,0),MATCH(L$1,Sheet2!$A$1:$BK$1,0)),""))=0,"",IFERROR(INDEX(Sheet2!$A:$BK,MATCH(TRIM(RIGHT($B74,LEN($B74)-1)),Sheet2!$A:$A,0),MATCH(L$1,Sheet2!$A$1:$BK$1,0)),""))</f>
        <v/>
      </c>
      <c r="M74" t="str">
        <f>IF(LEN(IFERROR(INDEX(Sheet2!$A:$BK,MATCH(TRIM(RIGHT($B74,LEN($B74)-1)),Sheet2!$A:$A,0),MATCH(M$1,Sheet2!$A$1:$BK$1,0)),""))=0,"",IFERROR(INDEX(Sheet2!$A:$BK,MATCH(TRIM(RIGHT($B74,LEN($B74)-1)),Sheet2!$A:$A,0),MATCH(M$1,Sheet2!$A$1:$BK$1,0)),""))</f>
        <v/>
      </c>
    </row>
    <row r="75" spans="1:13" x14ac:dyDescent="0.25">
      <c r="A75" t="s">
        <v>969</v>
      </c>
      <c r="B75" t="str">
        <f>IF(LEN(IFERROR(INDEX(Sheet2!$A:$BK,MATCH(TRIM($A75),Sheet2!$B:$B,0),1),""))=0,"","N"&amp;INDEX(Sheet2!$A:$BK,MATCH(TRIM($A75),Sheet2!$B:$B,0),1))</f>
        <v>N3FS</v>
      </c>
      <c r="C75" t="s">
        <v>563</v>
      </c>
      <c r="D75" t="s">
        <v>1031</v>
      </c>
      <c r="E75" t="s">
        <v>564</v>
      </c>
      <c r="F75" t="str">
        <f>IF(LEN(IFERROR(INDEX(Sheet2!$A:$BK,MATCH(TRIM(RIGHT($B75,LEN($B75)-1)),Sheet2!$A:$A,0),MATCH(F$1,Sheet2!$A$1:$BK$1,0)),""))=0,"",IFERROR(INDEX(Sheet2!$A:$BK,MATCH(TRIM(RIGHT($B75,LEN($B75)-1)),Sheet2!$A:$A,0),MATCH(F$1,Sheet2!$A$1:$BK$1,0)),""))</f>
        <v>DDMR LLC</v>
      </c>
      <c r="G75" t="str">
        <f>IF(LEN(IFERROR(INDEX(Sheet2!$A:$BK,MATCH(TRIM(RIGHT($B75,LEN($B75)-1)),Sheet2!$A:$A,0),MATCH(G$1,Sheet2!$A$1:$BK$1,0)),""))=0,"",IFERROR(INDEX(Sheet2!$A:$BK,MATCH(TRIM(RIGHT($B75,LEN($B75)-1)),Sheet2!$A:$A,0),MATCH(G$1,Sheet2!$A$1:$BK$1,0)),""))</f>
        <v>11201 CORPORATE CIR N STE 120</v>
      </c>
      <c r="H75" t="str">
        <f>IF(LEN(IFERROR(INDEX(Sheet2!$A:$BK,MATCH(TRIM(RIGHT($B75,LEN($B75)-1)),Sheet2!$A:$A,0),MATCH(H$1,Sheet2!$A$1:$BK$1,0)),""))=0,"",IFERROR(INDEX(Sheet2!$A:$BK,MATCH(TRIM(RIGHT($B75,LEN($B75)-1)),Sheet2!$A:$A,0),MATCH(H$1,Sheet2!$A$1:$BK$1,0)),""))</f>
        <v>SAINT PETERSBURG</v>
      </c>
      <c r="I75" t="str">
        <f>IF(LEN(IFERROR(INDEX(Sheet2!$A:$BK,MATCH(TRIM(RIGHT($B75,LEN($B75)-1)),Sheet2!$A:$A,0),MATCH(I$1,Sheet2!$A$1:$BK$1,0)),""))=0,"",IFERROR(INDEX(Sheet2!$A:$BK,MATCH(TRIM(RIGHT($B75,LEN($B75)-1)),Sheet2!$A:$A,0),MATCH(I$1,Sheet2!$A$1:$BK$1,0)),""))</f>
        <v>FL</v>
      </c>
      <c r="J75" t="str">
        <f>IF(LEN(IFERROR(INDEX(Sheet2!$A:$BK,MATCH(TRIM(RIGHT($B75,LEN($B75)-1)),Sheet2!$A:$A,0),MATCH(J$1,Sheet2!$A$1:$BK$1,0)),""))=0,"",IFERROR(INDEX(Sheet2!$A:$BK,MATCH(TRIM(RIGHT($B75,LEN($B75)-1)),Sheet2!$A:$A,0),MATCH(J$1,Sheet2!$A$1:$BK$1,0)),""))</f>
        <v>337163701</v>
      </c>
      <c r="K75" t="str">
        <f>IF(LEN(IFERROR(INDEX(Sheet2!$A:$BK,MATCH(TRIM(RIGHT($B75,LEN($B75)-1)),Sheet2!$A:$A,0),MATCH(K$1,Sheet2!$A$1:$BK$1,0)),""))=0,"",IFERROR(INDEX(Sheet2!$A:$BK,MATCH(TRIM(RIGHT($B75,LEN($B75)-1)),Sheet2!$A:$A,0),MATCH(K$1,Sheet2!$A$1:$BK$1,0)),""))</f>
        <v/>
      </c>
      <c r="L75" t="str">
        <f>IF(LEN(IFERROR(INDEX(Sheet2!$A:$BK,MATCH(TRIM(RIGHT($B75,LEN($B75)-1)),Sheet2!$A:$A,0),MATCH(L$1,Sheet2!$A$1:$BK$1,0)),""))=0,"",IFERROR(INDEX(Sheet2!$A:$BK,MATCH(TRIM(RIGHT($B75,LEN($B75)-1)),Sheet2!$A:$A,0),MATCH(L$1,Sheet2!$A$1:$BK$1,0)),""))</f>
        <v/>
      </c>
      <c r="M75" t="str">
        <f>IF(LEN(IFERROR(INDEX(Sheet2!$A:$BK,MATCH(TRIM(RIGHT($B75,LEN($B75)-1)),Sheet2!$A:$A,0),MATCH(M$1,Sheet2!$A$1:$BK$1,0)),""))=0,"",IFERROR(INDEX(Sheet2!$A:$BK,MATCH(TRIM(RIGHT($B75,LEN($B75)-1)),Sheet2!$A:$A,0),MATCH(M$1,Sheet2!$A$1:$BK$1,0)),""))</f>
        <v/>
      </c>
    </row>
    <row r="76" spans="1:13" x14ac:dyDescent="0.25">
      <c r="A76" t="s">
        <v>970</v>
      </c>
      <c r="B76" t="str">
        <f>IF(LEN(IFERROR(INDEX(Sheet2!$A:$BK,MATCH(TRIM($A76),Sheet2!$B:$B,0),1),""))=0,"","N"&amp;INDEX(Sheet2!$A:$BK,MATCH(TRIM($A76),Sheet2!$B:$B,0),1))</f>
        <v>N719KX</v>
      </c>
      <c r="C76" t="s">
        <v>571</v>
      </c>
      <c r="D76" t="s">
        <v>1031</v>
      </c>
      <c r="E76" t="s">
        <v>572</v>
      </c>
      <c r="F76" t="str">
        <f>IF(LEN(IFERROR(INDEX(Sheet2!$A:$BK,MATCH(TRIM(RIGHT($B76,LEN($B76)-1)),Sheet2!$A:$A,0),MATCH(F$1,Sheet2!$A$1:$BK$1,0)),""))=0,"",IFERROR(INDEX(Sheet2!$A:$BK,MATCH(TRIM(RIGHT($B76,LEN($B76)-1)),Sheet2!$A:$A,0),MATCH(F$1,Sheet2!$A$1:$BK$1,0)),""))</f>
        <v>MARTIS HOLDINGS LLC</v>
      </c>
      <c r="G76" t="str">
        <f>IF(LEN(IFERROR(INDEX(Sheet2!$A:$BK,MATCH(TRIM(RIGHT($B76,LEN($B76)-1)),Sheet2!$A:$A,0),MATCH(G$1,Sheet2!$A$1:$BK$1,0)),""))=0,"",IFERROR(INDEX(Sheet2!$A:$BK,MATCH(TRIM(RIGHT($B76,LEN($B76)-1)),Sheet2!$A:$A,0),MATCH(G$1,Sheet2!$A$1:$BK$1,0)),""))</f>
        <v>19054 N 97TH PL</v>
      </c>
      <c r="H76" t="str">
        <f>IF(LEN(IFERROR(INDEX(Sheet2!$A:$BK,MATCH(TRIM(RIGHT($B76,LEN($B76)-1)),Sheet2!$A:$A,0),MATCH(H$1,Sheet2!$A$1:$BK$1,0)),""))=0,"",IFERROR(INDEX(Sheet2!$A:$BK,MATCH(TRIM(RIGHT($B76,LEN($B76)-1)),Sheet2!$A:$A,0),MATCH(H$1,Sheet2!$A$1:$BK$1,0)),""))</f>
        <v>SCOTTSDALE</v>
      </c>
      <c r="I76" t="str">
        <f>IF(LEN(IFERROR(INDEX(Sheet2!$A:$BK,MATCH(TRIM(RIGHT($B76,LEN($B76)-1)),Sheet2!$A:$A,0),MATCH(I$1,Sheet2!$A$1:$BK$1,0)),""))=0,"",IFERROR(INDEX(Sheet2!$A:$BK,MATCH(TRIM(RIGHT($B76,LEN($B76)-1)),Sheet2!$A:$A,0),MATCH(I$1,Sheet2!$A$1:$BK$1,0)),""))</f>
        <v>AZ</v>
      </c>
      <c r="J76" t="str">
        <f>IF(LEN(IFERROR(INDEX(Sheet2!$A:$BK,MATCH(TRIM(RIGHT($B76,LEN($B76)-1)),Sheet2!$A:$A,0),MATCH(J$1,Sheet2!$A$1:$BK$1,0)),""))=0,"",IFERROR(INDEX(Sheet2!$A:$BK,MATCH(TRIM(RIGHT($B76,LEN($B76)-1)),Sheet2!$A:$A,0),MATCH(J$1,Sheet2!$A$1:$BK$1,0)),""))</f>
        <v>852556267</v>
      </c>
      <c r="K76" t="str">
        <f>IF(LEN(IFERROR(INDEX(Sheet2!$A:$BK,MATCH(TRIM(RIGHT($B76,LEN($B76)-1)),Sheet2!$A:$A,0),MATCH(K$1,Sheet2!$A$1:$BK$1,0)),""))=0,"",IFERROR(INDEX(Sheet2!$A:$BK,MATCH(TRIM(RIGHT($B76,LEN($B76)-1)),Sheet2!$A:$A,0),MATCH(K$1,Sheet2!$A$1:$BK$1,0)),""))</f>
        <v>GJK LLC</v>
      </c>
      <c r="L76" t="str">
        <f>IF(LEN(IFERROR(INDEX(Sheet2!$A:$BK,MATCH(TRIM(RIGHT($B76,LEN($B76)-1)),Sheet2!$A:$A,0),MATCH(L$1,Sheet2!$A$1:$BK$1,0)),""))=0,"",IFERROR(INDEX(Sheet2!$A:$BK,MATCH(TRIM(RIGHT($B76,LEN($B76)-1)),Sheet2!$A:$A,0),MATCH(L$1,Sheet2!$A$1:$BK$1,0)),""))</f>
        <v/>
      </c>
      <c r="M76" t="str">
        <f>IF(LEN(IFERROR(INDEX(Sheet2!$A:$BK,MATCH(TRIM(RIGHT($B76,LEN($B76)-1)),Sheet2!$A:$A,0),MATCH(M$1,Sheet2!$A$1:$BK$1,0)),""))=0,"",IFERROR(INDEX(Sheet2!$A:$BK,MATCH(TRIM(RIGHT($B76,LEN($B76)-1)),Sheet2!$A:$A,0),MATCH(M$1,Sheet2!$A$1:$BK$1,0)),""))</f>
        <v/>
      </c>
    </row>
    <row r="77" spans="1:13" x14ac:dyDescent="0.25">
      <c r="A77" t="s">
        <v>971</v>
      </c>
      <c r="B77" t="str">
        <f>IF(LEN(IFERROR(INDEX(Sheet2!$A:$BK,MATCH(TRIM($A77),Sheet2!$B:$B,0),1),""))=0,"","N"&amp;INDEX(Sheet2!$A:$BK,MATCH(TRIM($A77),Sheet2!$B:$B,0),1))</f>
        <v>N15PV</v>
      </c>
      <c r="C77" t="s">
        <v>584</v>
      </c>
      <c r="D77" t="s">
        <v>1031</v>
      </c>
      <c r="E77" t="s">
        <v>585</v>
      </c>
      <c r="F77" t="str">
        <f>IF(LEN(IFERROR(INDEX(Sheet2!$A:$BK,MATCH(TRIM(RIGHT($B77,LEN($B77)-1)),Sheet2!$A:$A,0),MATCH(F$1,Sheet2!$A$1:$BK$1,0)),""))=0,"",IFERROR(INDEX(Sheet2!$A:$BK,MATCH(TRIM(RIGHT($B77,LEN($B77)-1)),Sheet2!$A:$A,0),MATCH(F$1,Sheet2!$A$1:$BK$1,0)),""))</f>
        <v>GOLDEN SKY AVIATION LTD</v>
      </c>
      <c r="G77" t="str">
        <f>IF(LEN(IFERROR(INDEX(Sheet2!$A:$BK,MATCH(TRIM(RIGHT($B77,LEN($B77)-1)),Sheet2!$A:$A,0),MATCH(G$1,Sheet2!$A$1:$BK$1,0)),""))=0,"",IFERROR(INDEX(Sheet2!$A:$BK,MATCH(TRIM(RIGHT($B77,LEN($B77)-1)),Sheet2!$A:$A,0),MATCH(G$1,Sheet2!$A$1:$BK$1,0)),""))</f>
        <v>28 OLD RUDNICK LN</v>
      </c>
      <c r="H77" t="str">
        <f>IF(LEN(IFERROR(INDEX(Sheet2!$A:$BK,MATCH(TRIM(RIGHT($B77,LEN($B77)-1)),Sheet2!$A:$A,0),MATCH(H$1,Sheet2!$A$1:$BK$1,0)),""))=0,"",IFERROR(INDEX(Sheet2!$A:$BK,MATCH(TRIM(RIGHT($B77,LEN($B77)-1)),Sheet2!$A:$A,0),MATCH(H$1,Sheet2!$A$1:$BK$1,0)),""))</f>
        <v>DOVER</v>
      </c>
      <c r="I77" t="str">
        <f>IF(LEN(IFERROR(INDEX(Sheet2!$A:$BK,MATCH(TRIM(RIGHT($B77,LEN($B77)-1)),Sheet2!$A:$A,0),MATCH(I$1,Sheet2!$A$1:$BK$1,0)),""))=0,"",IFERROR(INDEX(Sheet2!$A:$BK,MATCH(TRIM(RIGHT($B77,LEN($B77)-1)),Sheet2!$A:$A,0),MATCH(I$1,Sheet2!$A$1:$BK$1,0)),""))</f>
        <v>DE</v>
      </c>
      <c r="J77" t="str">
        <f>IF(LEN(IFERROR(INDEX(Sheet2!$A:$BK,MATCH(TRIM(RIGHT($B77,LEN($B77)-1)),Sheet2!$A:$A,0),MATCH(J$1,Sheet2!$A$1:$BK$1,0)),""))=0,"",IFERROR(INDEX(Sheet2!$A:$BK,MATCH(TRIM(RIGHT($B77,LEN($B77)-1)),Sheet2!$A:$A,0),MATCH(J$1,Sheet2!$A$1:$BK$1,0)),""))</f>
        <v>199014912</v>
      </c>
      <c r="K77" t="str">
        <f>IF(LEN(IFERROR(INDEX(Sheet2!$A:$BK,MATCH(TRIM(RIGHT($B77,LEN($B77)-1)),Sheet2!$A:$A,0),MATCH(K$1,Sheet2!$A$1:$BK$1,0)),""))=0,"",IFERROR(INDEX(Sheet2!$A:$BK,MATCH(TRIM(RIGHT($B77,LEN($B77)-1)),Sheet2!$A:$A,0),MATCH(K$1,Sheet2!$A$1:$BK$1,0)),""))</f>
        <v/>
      </c>
      <c r="L77" t="str">
        <f>IF(LEN(IFERROR(INDEX(Sheet2!$A:$BK,MATCH(TRIM(RIGHT($B77,LEN($B77)-1)),Sheet2!$A:$A,0),MATCH(L$1,Sheet2!$A$1:$BK$1,0)),""))=0,"",IFERROR(INDEX(Sheet2!$A:$BK,MATCH(TRIM(RIGHT($B77,LEN($B77)-1)),Sheet2!$A:$A,0),MATCH(L$1,Sheet2!$A$1:$BK$1,0)),""))</f>
        <v/>
      </c>
      <c r="M77" t="str">
        <f>IF(LEN(IFERROR(INDEX(Sheet2!$A:$BK,MATCH(TRIM(RIGHT($B77,LEN($B77)-1)),Sheet2!$A:$A,0),MATCH(M$1,Sheet2!$A$1:$BK$1,0)),""))=0,"",IFERROR(INDEX(Sheet2!$A:$BK,MATCH(TRIM(RIGHT($B77,LEN($B77)-1)),Sheet2!$A:$A,0),MATCH(M$1,Sheet2!$A$1:$BK$1,0)),""))</f>
        <v/>
      </c>
    </row>
    <row r="78" spans="1:13" x14ac:dyDescent="0.25">
      <c r="A78" t="s">
        <v>972</v>
      </c>
      <c r="B78" t="str">
        <f>IF(LEN(IFERROR(INDEX(Sheet2!$A:$BK,MATCH(TRIM($A78),Sheet2!$B:$B,0),1),""))=0,"","N"&amp;INDEX(Sheet2!$A:$BK,MATCH(TRIM($A78),Sheet2!$B:$B,0),1))</f>
        <v>N636SF</v>
      </c>
      <c r="C78" t="s">
        <v>589</v>
      </c>
      <c r="D78" t="s">
        <v>1031</v>
      </c>
      <c r="E78" t="s">
        <v>590</v>
      </c>
      <c r="F78" t="str">
        <f>IF(LEN(IFERROR(INDEX(Sheet2!$A:$BK,MATCH(TRIM(RIGHT($B78,LEN($B78)-1)),Sheet2!$A:$A,0),MATCH(F$1,Sheet2!$A$1:$BK$1,0)),""))=0,"",IFERROR(INDEX(Sheet2!$A:$BK,MATCH(TRIM(RIGHT($B78,LEN($B78)-1)),Sheet2!$A:$A,0),MATCH(F$1,Sheet2!$A$1:$BK$1,0)),""))</f>
        <v>SANDERSON FARMS INC</v>
      </c>
      <c r="G78" t="str">
        <f>IF(LEN(IFERROR(INDEX(Sheet2!$A:$BK,MATCH(TRIM(RIGHT($B78,LEN($B78)-1)),Sheet2!$A:$A,0),MATCH(G$1,Sheet2!$A$1:$BK$1,0)),""))=0,"",IFERROR(INDEX(Sheet2!$A:$BK,MATCH(TRIM(RIGHT($B78,LEN($B78)-1)),Sheet2!$A:$A,0),MATCH(G$1,Sheet2!$A$1:$BK$1,0)),""))</f>
        <v>127 FLYNT RD</v>
      </c>
      <c r="H78" t="str">
        <f>IF(LEN(IFERROR(INDEX(Sheet2!$A:$BK,MATCH(TRIM(RIGHT($B78,LEN($B78)-1)),Sheet2!$A:$A,0),MATCH(H$1,Sheet2!$A$1:$BK$1,0)),""))=0,"",IFERROR(INDEX(Sheet2!$A:$BK,MATCH(TRIM(RIGHT($B78,LEN($B78)-1)),Sheet2!$A:$A,0),MATCH(H$1,Sheet2!$A$1:$BK$1,0)),""))</f>
        <v>LAUREL</v>
      </c>
      <c r="I78" t="str">
        <f>IF(LEN(IFERROR(INDEX(Sheet2!$A:$BK,MATCH(TRIM(RIGHT($B78,LEN($B78)-1)),Sheet2!$A:$A,0),MATCH(I$1,Sheet2!$A$1:$BK$1,0)),""))=0,"",IFERROR(INDEX(Sheet2!$A:$BK,MATCH(TRIM(RIGHT($B78,LEN($B78)-1)),Sheet2!$A:$A,0),MATCH(I$1,Sheet2!$A$1:$BK$1,0)),""))</f>
        <v>MS</v>
      </c>
      <c r="J78" t="str">
        <f>IF(LEN(IFERROR(INDEX(Sheet2!$A:$BK,MATCH(TRIM(RIGHT($B78,LEN($B78)-1)),Sheet2!$A:$A,0),MATCH(J$1,Sheet2!$A$1:$BK$1,0)),""))=0,"",IFERROR(INDEX(Sheet2!$A:$BK,MATCH(TRIM(RIGHT($B78,LEN($B78)-1)),Sheet2!$A:$A,0),MATCH(J$1,Sheet2!$A$1:$BK$1,0)),""))</f>
        <v>394439062</v>
      </c>
      <c r="K78" t="str">
        <f>IF(LEN(IFERROR(INDEX(Sheet2!$A:$BK,MATCH(TRIM(RIGHT($B78,LEN($B78)-1)),Sheet2!$A:$A,0),MATCH(K$1,Sheet2!$A$1:$BK$1,0)),""))=0,"",IFERROR(INDEX(Sheet2!$A:$BK,MATCH(TRIM(RIGHT($B78,LEN($B78)-1)),Sheet2!$A:$A,0),MATCH(K$1,Sheet2!$A$1:$BK$1,0)),""))</f>
        <v/>
      </c>
      <c r="L78" t="str">
        <f>IF(LEN(IFERROR(INDEX(Sheet2!$A:$BK,MATCH(TRIM(RIGHT($B78,LEN($B78)-1)),Sheet2!$A:$A,0),MATCH(L$1,Sheet2!$A$1:$BK$1,0)),""))=0,"",IFERROR(INDEX(Sheet2!$A:$BK,MATCH(TRIM(RIGHT($B78,LEN($B78)-1)),Sheet2!$A:$A,0),MATCH(L$1,Sheet2!$A$1:$BK$1,0)),""))</f>
        <v/>
      </c>
      <c r="M78" t="str">
        <f>IF(LEN(IFERROR(INDEX(Sheet2!$A:$BK,MATCH(TRIM(RIGHT($B78,LEN($B78)-1)),Sheet2!$A:$A,0),MATCH(M$1,Sheet2!$A$1:$BK$1,0)),""))=0,"",IFERROR(INDEX(Sheet2!$A:$BK,MATCH(TRIM(RIGHT($B78,LEN($B78)-1)),Sheet2!$A:$A,0),MATCH(M$1,Sheet2!$A$1:$BK$1,0)),""))</f>
        <v/>
      </c>
    </row>
    <row r="79" spans="1:13" x14ac:dyDescent="0.25">
      <c r="A79" t="s">
        <v>973</v>
      </c>
      <c r="B79" t="str">
        <f>IF(LEN(IFERROR(INDEX(Sheet2!$A:$BK,MATCH(TRIM($A79),Sheet2!$B:$B,0),1),""))=0,"","N"&amp;INDEX(Sheet2!$A:$BK,MATCH(TRIM($A79),Sheet2!$B:$B,0),1))</f>
        <v>N700FA</v>
      </c>
      <c r="C79" t="s">
        <v>595</v>
      </c>
      <c r="D79" t="s">
        <v>1031</v>
      </c>
      <c r="E79" t="s">
        <v>596</v>
      </c>
      <c r="F79" t="str">
        <f>IF(LEN(IFERROR(INDEX(Sheet2!$A:$BK,MATCH(TRIM(RIGHT($B79,LEN($B79)-1)),Sheet2!$A:$A,0),MATCH(F$1,Sheet2!$A$1:$BK$1,0)),""))=0,"",IFERROR(INDEX(Sheet2!$A:$BK,MATCH(TRIM(RIGHT($B79,LEN($B79)-1)),Sheet2!$A:$A,0),MATCH(F$1,Sheet2!$A$1:$BK$1,0)),""))</f>
        <v>JET FLIGHT LLC</v>
      </c>
      <c r="G79" t="str">
        <f>IF(LEN(IFERROR(INDEX(Sheet2!$A:$BK,MATCH(TRIM(RIGHT($B79,LEN($B79)-1)),Sheet2!$A:$A,0),MATCH(G$1,Sheet2!$A$1:$BK$1,0)),""))=0,"",IFERROR(INDEX(Sheet2!$A:$BK,MATCH(TRIM(RIGHT($B79,LEN($B79)-1)),Sheet2!$A:$A,0),MATCH(G$1,Sheet2!$A$1:$BK$1,0)),""))</f>
        <v>1312 N HEARNE AVE</v>
      </c>
      <c r="H79" t="str">
        <f>IF(LEN(IFERROR(INDEX(Sheet2!$A:$BK,MATCH(TRIM(RIGHT($B79,LEN($B79)-1)),Sheet2!$A:$A,0),MATCH(H$1,Sheet2!$A$1:$BK$1,0)),""))=0,"",IFERROR(INDEX(Sheet2!$A:$BK,MATCH(TRIM(RIGHT($B79,LEN($B79)-1)),Sheet2!$A:$A,0),MATCH(H$1,Sheet2!$A$1:$BK$1,0)),""))</f>
        <v>SHREVEPORT</v>
      </c>
      <c r="I79" t="str">
        <f>IF(LEN(IFERROR(INDEX(Sheet2!$A:$BK,MATCH(TRIM(RIGHT($B79,LEN($B79)-1)),Sheet2!$A:$A,0),MATCH(I$1,Sheet2!$A$1:$BK$1,0)),""))=0,"",IFERROR(INDEX(Sheet2!$A:$BK,MATCH(TRIM(RIGHT($B79,LEN($B79)-1)),Sheet2!$A:$A,0),MATCH(I$1,Sheet2!$A$1:$BK$1,0)),""))</f>
        <v>LA</v>
      </c>
      <c r="J79" t="str">
        <f>IF(LEN(IFERROR(INDEX(Sheet2!$A:$BK,MATCH(TRIM(RIGHT($B79,LEN($B79)-1)),Sheet2!$A:$A,0),MATCH(J$1,Sheet2!$A$1:$BK$1,0)),""))=0,"",IFERROR(INDEX(Sheet2!$A:$BK,MATCH(TRIM(RIGHT($B79,LEN($B79)-1)),Sheet2!$A:$A,0),MATCH(J$1,Sheet2!$A$1:$BK$1,0)),""))</f>
        <v>711076516</v>
      </c>
      <c r="K79" t="str">
        <f>IF(LEN(IFERROR(INDEX(Sheet2!$A:$BK,MATCH(TRIM(RIGHT($B79,LEN($B79)-1)),Sheet2!$A:$A,0),MATCH(K$1,Sheet2!$A$1:$BK$1,0)),""))=0,"",IFERROR(INDEX(Sheet2!$A:$BK,MATCH(TRIM(RIGHT($B79,LEN($B79)-1)),Sheet2!$A:$A,0),MATCH(K$1,Sheet2!$A$1:$BK$1,0)),""))</f>
        <v/>
      </c>
      <c r="L79" t="str">
        <f>IF(LEN(IFERROR(INDEX(Sheet2!$A:$BK,MATCH(TRIM(RIGHT($B79,LEN($B79)-1)),Sheet2!$A:$A,0),MATCH(L$1,Sheet2!$A$1:$BK$1,0)),""))=0,"",IFERROR(INDEX(Sheet2!$A:$BK,MATCH(TRIM(RIGHT($B79,LEN($B79)-1)),Sheet2!$A:$A,0),MATCH(L$1,Sheet2!$A$1:$BK$1,0)),""))</f>
        <v/>
      </c>
      <c r="M79" t="str">
        <f>IF(LEN(IFERROR(INDEX(Sheet2!$A:$BK,MATCH(TRIM(RIGHT($B79,LEN($B79)-1)),Sheet2!$A:$A,0),MATCH(M$1,Sheet2!$A$1:$BK$1,0)),""))=0,"",IFERROR(INDEX(Sheet2!$A:$BK,MATCH(TRIM(RIGHT($B79,LEN($B79)-1)),Sheet2!$A:$A,0),MATCH(M$1,Sheet2!$A$1:$BK$1,0)),""))</f>
        <v/>
      </c>
    </row>
    <row r="80" spans="1:13" x14ac:dyDescent="0.25">
      <c r="A80" t="s">
        <v>974</v>
      </c>
      <c r="B80" t="str">
        <f>IF(LEN(IFERROR(INDEX(Sheet2!$A:$BK,MATCH(TRIM($A80),Sheet2!$B:$B,0),1),""))=0,"","N"&amp;INDEX(Sheet2!$A:$BK,MATCH(TRIM($A80),Sheet2!$B:$B,0),1))</f>
        <v>N80WB</v>
      </c>
      <c r="C80" t="s">
        <v>597</v>
      </c>
      <c r="D80" t="s">
        <v>1031</v>
      </c>
      <c r="E80" t="s">
        <v>598</v>
      </c>
      <c r="F80" t="str">
        <f>IF(LEN(IFERROR(INDEX(Sheet2!$A:$BK,MATCH(TRIM(RIGHT($B80,LEN($B80)-1)),Sheet2!$A:$A,0),MATCH(F$1,Sheet2!$A$1:$BK$1,0)),""))=0,"",IFERROR(INDEX(Sheet2!$A:$BK,MATCH(TRIM(RIGHT($B80,LEN($B80)-1)),Sheet2!$A:$A,0),MATCH(F$1,Sheet2!$A$1:$BK$1,0)),""))</f>
        <v>WB ATS LLC</v>
      </c>
      <c r="G80" t="str">
        <f>IF(LEN(IFERROR(INDEX(Sheet2!$A:$BK,MATCH(TRIM(RIGHT($B80,LEN($B80)-1)),Sheet2!$A:$A,0),MATCH(G$1,Sheet2!$A$1:$BK$1,0)),""))=0,"",IFERROR(INDEX(Sheet2!$A:$BK,MATCH(TRIM(RIGHT($B80,LEN($B80)-1)),Sheet2!$A:$A,0),MATCH(G$1,Sheet2!$A$1:$BK$1,0)),""))</f>
        <v>1455 SW BROADWAY STE 1700</v>
      </c>
      <c r="H80" t="str">
        <f>IF(LEN(IFERROR(INDEX(Sheet2!$A:$BK,MATCH(TRIM(RIGHT($B80,LEN($B80)-1)),Sheet2!$A:$A,0),MATCH(H$1,Sheet2!$A$1:$BK$1,0)),""))=0,"",IFERROR(INDEX(Sheet2!$A:$BK,MATCH(TRIM(RIGHT($B80,LEN($B80)-1)),Sheet2!$A:$A,0),MATCH(H$1,Sheet2!$A$1:$BK$1,0)),""))</f>
        <v>PORTLAND</v>
      </c>
      <c r="I80" t="str">
        <f>IF(LEN(IFERROR(INDEX(Sheet2!$A:$BK,MATCH(TRIM(RIGHT($B80,LEN($B80)-1)),Sheet2!$A:$A,0),MATCH(I$1,Sheet2!$A$1:$BK$1,0)),""))=0,"",IFERROR(INDEX(Sheet2!$A:$BK,MATCH(TRIM(RIGHT($B80,LEN($B80)-1)),Sheet2!$A:$A,0),MATCH(I$1,Sheet2!$A$1:$BK$1,0)),""))</f>
        <v>OR</v>
      </c>
      <c r="J80" t="str">
        <f>IF(LEN(IFERROR(INDEX(Sheet2!$A:$BK,MATCH(TRIM(RIGHT($B80,LEN($B80)-1)),Sheet2!$A:$A,0),MATCH(J$1,Sheet2!$A$1:$BK$1,0)),""))=0,"",IFERROR(INDEX(Sheet2!$A:$BK,MATCH(TRIM(RIGHT($B80,LEN($B80)-1)),Sheet2!$A:$A,0),MATCH(J$1,Sheet2!$A$1:$BK$1,0)),""))</f>
        <v>972013412</v>
      </c>
      <c r="K80" t="str">
        <f>IF(LEN(IFERROR(INDEX(Sheet2!$A:$BK,MATCH(TRIM(RIGHT($B80,LEN($B80)-1)),Sheet2!$A:$A,0),MATCH(K$1,Sheet2!$A$1:$BK$1,0)),""))=0,"",IFERROR(INDEX(Sheet2!$A:$BK,MATCH(TRIM(RIGHT($B80,LEN($B80)-1)),Sheet2!$A:$A,0),MATCH(K$1,Sheet2!$A$1:$BK$1,0)),""))</f>
        <v/>
      </c>
      <c r="L80" t="str">
        <f>IF(LEN(IFERROR(INDEX(Sheet2!$A:$BK,MATCH(TRIM(RIGHT($B80,LEN($B80)-1)),Sheet2!$A:$A,0),MATCH(L$1,Sheet2!$A$1:$BK$1,0)),""))=0,"",IFERROR(INDEX(Sheet2!$A:$BK,MATCH(TRIM(RIGHT($B80,LEN($B80)-1)),Sheet2!$A:$A,0),MATCH(L$1,Sheet2!$A$1:$BK$1,0)),""))</f>
        <v/>
      </c>
      <c r="M80" t="str">
        <f>IF(LEN(IFERROR(INDEX(Sheet2!$A:$BK,MATCH(TRIM(RIGHT($B80,LEN($B80)-1)),Sheet2!$A:$A,0),MATCH(M$1,Sheet2!$A$1:$BK$1,0)),""))=0,"",IFERROR(INDEX(Sheet2!$A:$BK,MATCH(TRIM(RIGHT($B80,LEN($B80)-1)),Sheet2!$A:$A,0),MATCH(M$1,Sheet2!$A$1:$BK$1,0)),""))</f>
        <v/>
      </c>
    </row>
    <row r="81" spans="1:13" x14ac:dyDescent="0.25">
      <c r="A81" t="s">
        <v>975</v>
      </c>
      <c r="B81" t="str">
        <f>IF(LEN(IFERROR(INDEX(Sheet2!$A:$BK,MATCH(TRIM($A81),Sheet2!$B:$B,0),1),""))=0,"","N"&amp;INDEX(Sheet2!$A:$BK,MATCH(TRIM($A81),Sheet2!$B:$B,0),1))</f>
        <v/>
      </c>
      <c r="C81" t="s">
        <v>608</v>
      </c>
      <c r="D81" t="s">
        <v>1031</v>
      </c>
      <c r="E81" t="s">
        <v>610</v>
      </c>
      <c r="F81" t="str">
        <f>IF(LEN(IFERROR(INDEX(Sheet2!$A:$BK,MATCH(TRIM(RIGHT($B81,LEN($B81)-1)),Sheet2!$A:$A,0),MATCH(F$1,Sheet2!$A$1:$BK$1,0)),""))=0,"",IFERROR(INDEX(Sheet2!$A:$BK,MATCH(TRIM(RIGHT($B81,LEN($B81)-1)),Sheet2!$A:$A,0),MATCH(F$1,Sheet2!$A$1:$BK$1,0)),""))</f>
        <v/>
      </c>
      <c r="G81" t="str">
        <f>IF(LEN(IFERROR(INDEX(Sheet2!$A:$BK,MATCH(TRIM(RIGHT($B81,LEN($B81)-1)),Sheet2!$A:$A,0),MATCH(G$1,Sheet2!$A$1:$BK$1,0)),""))=0,"",IFERROR(INDEX(Sheet2!$A:$BK,MATCH(TRIM(RIGHT($B81,LEN($B81)-1)),Sheet2!$A:$A,0),MATCH(G$1,Sheet2!$A$1:$BK$1,0)),""))</f>
        <v/>
      </c>
      <c r="H81" t="str">
        <f>IF(LEN(IFERROR(INDEX(Sheet2!$A:$BK,MATCH(TRIM(RIGHT($B81,LEN($B81)-1)),Sheet2!$A:$A,0),MATCH(H$1,Sheet2!$A$1:$BK$1,0)),""))=0,"",IFERROR(INDEX(Sheet2!$A:$BK,MATCH(TRIM(RIGHT($B81,LEN($B81)-1)),Sheet2!$A:$A,0),MATCH(H$1,Sheet2!$A$1:$BK$1,0)),""))</f>
        <v/>
      </c>
      <c r="I81" t="str">
        <f>IF(LEN(IFERROR(INDEX(Sheet2!$A:$BK,MATCH(TRIM(RIGHT($B81,LEN($B81)-1)),Sheet2!$A:$A,0),MATCH(I$1,Sheet2!$A$1:$BK$1,0)),""))=0,"",IFERROR(INDEX(Sheet2!$A:$BK,MATCH(TRIM(RIGHT($B81,LEN($B81)-1)),Sheet2!$A:$A,0),MATCH(I$1,Sheet2!$A$1:$BK$1,0)),""))</f>
        <v/>
      </c>
      <c r="J81" t="str">
        <f>IF(LEN(IFERROR(INDEX(Sheet2!$A:$BK,MATCH(TRIM(RIGHT($B81,LEN($B81)-1)),Sheet2!$A:$A,0),MATCH(J$1,Sheet2!$A$1:$BK$1,0)),""))=0,"",IFERROR(INDEX(Sheet2!$A:$BK,MATCH(TRIM(RIGHT($B81,LEN($B81)-1)),Sheet2!$A:$A,0),MATCH(J$1,Sheet2!$A$1:$BK$1,0)),""))</f>
        <v/>
      </c>
      <c r="K81" t="str">
        <f>IF(LEN(IFERROR(INDEX(Sheet2!$A:$BK,MATCH(TRIM(RIGHT($B81,LEN($B81)-1)),Sheet2!$A:$A,0),MATCH(K$1,Sheet2!$A$1:$BK$1,0)),""))=0,"",IFERROR(INDEX(Sheet2!$A:$BK,MATCH(TRIM(RIGHT($B81,LEN($B81)-1)),Sheet2!$A:$A,0),MATCH(K$1,Sheet2!$A$1:$BK$1,0)),""))</f>
        <v/>
      </c>
      <c r="L81" t="str">
        <f>IF(LEN(IFERROR(INDEX(Sheet2!$A:$BK,MATCH(TRIM(RIGHT($B81,LEN($B81)-1)),Sheet2!$A:$A,0),MATCH(L$1,Sheet2!$A$1:$BK$1,0)),""))=0,"",IFERROR(INDEX(Sheet2!$A:$BK,MATCH(TRIM(RIGHT($B81,LEN($B81)-1)),Sheet2!$A:$A,0),MATCH(L$1,Sheet2!$A$1:$BK$1,0)),""))</f>
        <v/>
      </c>
      <c r="M81" t="str">
        <f>IF(LEN(IFERROR(INDEX(Sheet2!$A:$BK,MATCH(TRIM(RIGHT($B81,LEN($B81)-1)),Sheet2!$A:$A,0),MATCH(M$1,Sheet2!$A$1:$BK$1,0)),""))=0,"",IFERROR(INDEX(Sheet2!$A:$BK,MATCH(TRIM(RIGHT($B81,LEN($B81)-1)),Sheet2!$A:$A,0),MATCH(M$1,Sheet2!$A$1:$BK$1,0)),""))</f>
        <v/>
      </c>
    </row>
    <row r="82" spans="1:13" x14ac:dyDescent="0.25">
      <c r="A82" t="s">
        <v>976</v>
      </c>
      <c r="B82" t="str">
        <f>IF(LEN(IFERROR(INDEX(Sheet2!$A:$BK,MATCH(TRIM($A82),Sheet2!$B:$B,0),1),""))=0,"","N"&amp;INDEX(Sheet2!$A:$BK,MATCH(TRIM($A82),Sheet2!$B:$B,0),1))</f>
        <v>N57RG</v>
      </c>
      <c r="C82" t="s">
        <v>612</v>
      </c>
      <c r="D82" t="s">
        <v>1031</v>
      </c>
      <c r="E82" t="s">
        <v>613</v>
      </c>
      <c r="F82" t="str">
        <f>IF(LEN(IFERROR(INDEX(Sheet2!$A:$BK,MATCH(TRIM(RIGHT($B82,LEN($B82)-1)),Sheet2!$A:$A,0),MATCH(F$1,Sheet2!$A$1:$BK$1,0)),""))=0,"",IFERROR(INDEX(Sheet2!$A:$BK,MATCH(TRIM(RIGHT($B82,LEN($B82)-1)),Sheet2!$A:$A,0),MATCH(F$1,Sheet2!$A$1:$BK$1,0)),""))</f>
        <v>BANK OF UTAH TRUSTEE</v>
      </c>
      <c r="G82" t="str">
        <f>IF(LEN(IFERROR(INDEX(Sheet2!$A:$BK,MATCH(TRIM(RIGHT($B82,LEN($B82)-1)),Sheet2!$A:$A,0),MATCH(G$1,Sheet2!$A$1:$BK$1,0)),""))=0,"",IFERROR(INDEX(Sheet2!$A:$BK,MATCH(TRIM(RIGHT($B82,LEN($B82)-1)),Sheet2!$A:$A,0),MATCH(G$1,Sheet2!$A$1:$BK$1,0)),""))</f>
        <v>50 SOUTH 200 EAST STE 110</v>
      </c>
      <c r="H82" t="str">
        <f>IF(LEN(IFERROR(INDEX(Sheet2!$A:$BK,MATCH(TRIM(RIGHT($B82,LEN($B82)-1)),Sheet2!$A:$A,0),MATCH(H$1,Sheet2!$A$1:$BK$1,0)),""))=0,"",IFERROR(INDEX(Sheet2!$A:$BK,MATCH(TRIM(RIGHT($B82,LEN($B82)-1)),Sheet2!$A:$A,0),MATCH(H$1,Sheet2!$A$1:$BK$1,0)),""))</f>
        <v>SALT LAKE CITY</v>
      </c>
      <c r="I82" t="str">
        <f>IF(LEN(IFERROR(INDEX(Sheet2!$A:$BK,MATCH(TRIM(RIGHT($B82,LEN($B82)-1)),Sheet2!$A:$A,0),MATCH(I$1,Sheet2!$A$1:$BK$1,0)),""))=0,"",IFERROR(INDEX(Sheet2!$A:$BK,MATCH(TRIM(RIGHT($B82,LEN($B82)-1)),Sheet2!$A:$A,0),MATCH(I$1,Sheet2!$A$1:$BK$1,0)),""))</f>
        <v>UT</v>
      </c>
      <c r="J82" t="str">
        <f>IF(LEN(IFERROR(INDEX(Sheet2!$A:$BK,MATCH(TRIM(RIGHT($B82,LEN($B82)-1)),Sheet2!$A:$A,0),MATCH(J$1,Sheet2!$A$1:$BK$1,0)),""))=0,"",IFERROR(INDEX(Sheet2!$A:$BK,MATCH(TRIM(RIGHT($B82,LEN($B82)-1)),Sheet2!$A:$A,0),MATCH(J$1,Sheet2!$A$1:$BK$1,0)),""))</f>
        <v>84111</v>
      </c>
      <c r="K82" t="str">
        <f>IF(LEN(IFERROR(INDEX(Sheet2!$A:$BK,MATCH(TRIM(RIGHT($B82,LEN($B82)-1)),Sheet2!$A:$A,0),MATCH(K$1,Sheet2!$A$1:$BK$1,0)),""))=0,"",IFERROR(INDEX(Sheet2!$A:$BK,MATCH(TRIM(RIGHT($B82,LEN($B82)-1)),Sheet2!$A:$A,0),MATCH(K$1,Sheet2!$A$1:$BK$1,0)),""))</f>
        <v/>
      </c>
      <c r="L82" t="str">
        <f>IF(LEN(IFERROR(INDEX(Sheet2!$A:$BK,MATCH(TRIM(RIGHT($B82,LEN($B82)-1)),Sheet2!$A:$A,0),MATCH(L$1,Sheet2!$A$1:$BK$1,0)),""))=0,"",IFERROR(INDEX(Sheet2!$A:$BK,MATCH(TRIM(RIGHT($B82,LEN($B82)-1)),Sheet2!$A:$A,0),MATCH(L$1,Sheet2!$A$1:$BK$1,0)),""))</f>
        <v/>
      </c>
      <c r="M82" t="str">
        <f>IF(LEN(IFERROR(INDEX(Sheet2!$A:$BK,MATCH(TRIM(RIGHT($B82,LEN($B82)-1)),Sheet2!$A:$A,0),MATCH(M$1,Sheet2!$A$1:$BK$1,0)),""))=0,"",IFERROR(INDEX(Sheet2!$A:$BK,MATCH(TRIM(RIGHT($B82,LEN($B82)-1)),Sheet2!$A:$A,0),MATCH(M$1,Sheet2!$A$1:$BK$1,0)),""))</f>
        <v/>
      </c>
    </row>
    <row r="83" spans="1:13" x14ac:dyDescent="0.25">
      <c r="A83" t="s">
        <v>977</v>
      </c>
      <c r="B83" t="str">
        <f>IF(LEN(IFERROR(INDEX(Sheet2!$A:$BK,MATCH(TRIM($A83),Sheet2!$B:$B,0),1),""))=0,"","N"&amp;INDEX(Sheet2!$A:$BK,MATCH(TRIM($A83),Sheet2!$B:$B,0),1))</f>
        <v>N22G</v>
      </c>
      <c r="C83" t="s">
        <v>617</v>
      </c>
      <c r="D83" t="s">
        <v>1031</v>
      </c>
      <c r="E83" t="s">
        <v>618</v>
      </c>
      <c r="F83" t="str">
        <f>IF(LEN(IFERROR(INDEX(Sheet2!$A:$BK,MATCH(TRIM(RIGHT($B83,LEN($B83)-1)),Sheet2!$A:$A,0),MATCH(F$1,Sheet2!$A$1:$BK$1,0)),""))=0,"",IFERROR(INDEX(Sheet2!$A:$BK,MATCH(TRIM(RIGHT($B83,LEN($B83)-1)),Sheet2!$A:$A,0),MATCH(F$1,Sheet2!$A$1:$BK$1,0)),""))</f>
        <v>GOODYEAR TIRE &amp; RUBBER CO</v>
      </c>
      <c r="G83" t="str">
        <f>IF(LEN(IFERROR(INDEX(Sheet2!$A:$BK,MATCH(TRIM(RIGHT($B83,LEN($B83)-1)),Sheet2!$A:$A,0),MATCH(G$1,Sheet2!$A$1:$BK$1,0)),""))=0,"",IFERROR(INDEX(Sheet2!$A:$BK,MATCH(TRIM(RIGHT($B83,LEN($B83)-1)),Sheet2!$A:$A,0),MATCH(G$1,Sheet2!$A$1:$BK$1,0)),""))</f>
        <v>200 E INNOVATION WAY</v>
      </c>
      <c r="H83" t="str">
        <f>IF(LEN(IFERROR(INDEX(Sheet2!$A:$BK,MATCH(TRIM(RIGHT($B83,LEN($B83)-1)),Sheet2!$A:$A,0),MATCH(H$1,Sheet2!$A$1:$BK$1,0)),""))=0,"",IFERROR(INDEX(Sheet2!$A:$BK,MATCH(TRIM(RIGHT($B83,LEN($B83)-1)),Sheet2!$A:$A,0),MATCH(H$1,Sheet2!$A$1:$BK$1,0)),""))</f>
        <v>AKRON</v>
      </c>
      <c r="I83" t="str">
        <f>IF(LEN(IFERROR(INDEX(Sheet2!$A:$BK,MATCH(TRIM(RIGHT($B83,LEN($B83)-1)),Sheet2!$A:$A,0),MATCH(I$1,Sheet2!$A$1:$BK$1,0)),""))=0,"",IFERROR(INDEX(Sheet2!$A:$BK,MATCH(TRIM(RIGHT($B83,LEN($B83)-1)),Sheet2!$A:$A,0),MATCH(I$1,Sheet2!$A$1:$BK$1,0)),""))</f>
        <v>OH</v>
      </c>
      <c r="J83" t="str">
        <f>IF(LEN(IFERROR(INDEX(Sheet2!$A:$BK,MATCH(TRIM(RIGHT($B83,LEN($B83)-1)),Sheet2!$A:$A,0),MATCH(J$1,Sheet2!$A$1:$BK$1,0)),""))=0,"",IFERROR(INDEX(Sheet2!$A:$BK,MATCH(TRIM(RIGHT($B83,LEN($B83)-1)),Sheet2!$A:$A,0),MATCH(J$1,Sheet2!$A$1:$BK$1,0)),""))</f>
        <v>443160001</v>
      </c>
      <c r="K83" t="str">
        <f>IF(LEN(IFERROR(INDEX(Sheet2!$A:$BK,MATCH(TRIM(RIGHT($B83,LEN($B83)-1)),Sheet2!$A:$A,0),MATCH(K$1,Sheet2!$A$1:$BK$1,0)),""))=0,"",IFERROR(INDEX(Sheet2!$A:$BK,MATCH(TRIM(RIGHT($B83,LEN($B83)-1)),Sheet2!$A:$A,0),MATCH(K$1,Sheet2!$A$1:$BK$1,0)),""))</f>
        <v/>
      </c>
      <c r="L83" t="str">
        <f>IF(LEN(IFERROR(INDEX(Sheet2!$A:$BK,MATCH(TRIM(RIGHT($B83,LEN($B83)-1)),Sheet2!$A:$A,0),MATCH(L$1,Sheet2!$A$1:$BK$1,0)),""))=0,"",IFERROR(INDEX(Sheet2!$A:$BK,MATCH(TRIM(RIGHT($B83,LEN($B83)-1)),Sheet2!$A:$A,0),MATCH(L$1,Sheet2!$A$1:$BK$1,0)),""))</f>
        <v/>
      </c>
      <c r="M83" t="str">
        <f>IF(LEN(IFERROR(INDEX(Sheet2!$A:$BK,MATCH(TRIM(RIGHT($B83,LEN($B83)-1)),Sheet2!$A:$A,0),MATCH(M$1,Sheet2!$A$1:$BK$1,0)),""))=0,"",IFERROR(INDEX(Sheet2!$A:$BK,MATCH(TRIM(RIGHT($B83,LEN($B83)-1)),Sheet2!$A:$A,0),MATCH(M$1,Sheet2!$A$1:$BK$1,0)),""))</f>
        <v/>
      </c>
    </row>
    <row r="84" spans="1:13" x14ac:dyDescent="0.25">
      <c r="A84" t="s">
        <v>978</v>
      </c>
      <c r="B84" t="str">
        <f>IF(LEN(IFERROR(INDEX(Sheet2!$A:$BK,MATCH(TRIM($A84),Sheet2!$B:$B,0),1),""))=0,"","N"&amp;INDEX(Sheet2!$A:$BK,MATCH(TRIM($A84),Sheet2!$B:$B,0),1))</f>
        <v/>
      </c>
      <c r="C84" t="s">
        <v>627</v>
      </c>
      <c r="D84" t="s">
        <v>1031</v>
      </c>
      <c r="E84" t="s">
        <v>628</v>
      </c>
      <c r="F84" t="str">
        <f>IF(LEN(IFERROR(INDEX(Sheet2!$A:$BK,MATCH(TRIM(RIGHT($B84,LEN($B84)-1)),Sheet2!$A:$A,0),MATCH(F$1,Sheet2!$A$1:$BK$1,0)),""))=0,"",IFERROR(INDEX(Sheet2!$A:$BK,MATCH(TRIM(RIGHT($B84,LEN($B84)-1)),Sheet2!$A:$A,0),MATCH(F$1,Sheet2!$A$1:$BK$1,0)),""))</f>
        <v/>
      </c>
      <c r="G84" t="str">
        <f>IF(LEN(IFERROR(INDEX(Sheet2!$A:$BK,MATCH(TRIM(RIGHT($B84,LEN($B84)-1)),Sheet2!$A:$A,0),MATCH(G$1,Sheet2!$A$1:$BK$1,0)),""))=0,"",IFERROR(INDEX(Sheet2!$A:$BK,MATCH(TRIM(RIGHT($B84,LEN($B84)-1)),Sheet2!$A:$A,0),MATCH(G$1,Sheet2!$A$1:$BK$1,0)),""))</f>
        <v/>
      </c>
      <c r="H84" t="str">
        <f>IF(LEN(IFERROR(INDEX(Sheet2!$A:$BK,MATCH(TRIM(RIGHT($B84,LEN($B84)-1)),Sheet2!$A:$A,0),MATCH(H$1,Sheet2!$A$1:$BK$1,0)),""))=0,"",IFERROR(INDEX(Sheet2!$A:$BK,MATCH(TRIM(RIGHT($B84,LEN($B84)-1)),Sheet2!$A:$A,0),MATCH(H$1,Sheet2!$A$1:$BK$1,0)),""))</f>
        <v/>
      </c>
      <c r="I84" t="str">
        <f>IF(LEN(IFERROR(INDEX(Sheet2!$A:$BK,MATCH(TRIM(RIGHT($B84,LEN($B84)-1)),Sheet2!$A:$A,0),MATCH(I$1,Sheet2!$A$1:$BK$1,0)),""))=0,"",IFERROR(INDEX(Sheet2!$A:$BK,MATCH(TRIM(RIGHT($B84,LEN($B84)-1)),Sheet2!$A:$A,0),MATCH(I$1,Sheet2!$A$1:$BK$1,0)),""))</f>
        <v/>
      </c>
      <c r="J84" t="str">
        <f>IF(LEN(IFERROR(INDEX(Sheet2!$A:$BK,MATCH(TRIM(RIGHT($B84,LEN($B84)-1)),Sheet2!$A:$A,0),MATCH(J$1,Sheet2!$A$1:$BK$1,0)),""))=0,"",IFERROR(INDEX(Sheet2!$A:$BK,MATCH(TRIM(RIGHT($B84,LEN($B84)-1)),Sheet2!$A:$A,0),MATCH(J$1,Sheet2!$A$1:$BK$1,0)),""))</f>
        <v/>
      </c>
      <c r="K84" t="str">
        <f>IF(LEN(IFERROR(INDEX(Sheet2!$A:$BK,MATCH(TRIM(RIGHT($B84,LEN($B84)-1)),Sheet2!$A:$A,0),MATCH(K$1,Sheet2!$A$1:$BK$1,0)),""))=0,"",IFERROR(INDEX(Sheet2!$A:$BK,MATCH(TRIM(RIGHT($B84,LEN($B84)-1)),Sheet2!$A:$A,0),MATCH(K$1,Sheet2!$A$1:$BK$1,0)),""))</f>
        <v/>
      </c>
      <c r="L84" t="str">
        <f>IF(LEN(IFERROR(INDEX(Sheet2!$A:$BK,MATCH(TRIM(RIGHT($B84,LEN($B84)-1)),Sheet2!$A:$A,0),MATCH(L$1,Sheet2!$A$1:$BK$1,0)),""))=0,"",IFERROR(INDEX(Sheet2!$A:$BK,MATCH(TRIM(RIGHT($B84,LEN($B84)-1)),Sheet2!$A:$A,0),MATCH(L$1,Sheet2!$A$1:$BK$1,0)),""))</f>
        <v/>
      </c>
      <c r="M84" t="str">
        <f>IF(LEN(IFERROR(INDEX(Sheet2!$A:$BK,MATCH(TRIM(RIGHT($B84,LEN($B84)-1)),Sheet2!$A:$A,0),MATCH(M$1,Sheet2!$A$1:$BK$1,0)),""))=0,"",IFERROR(INDEX(Sheet2!$A:$BK,MATCH(TRIM(RIGHT($B84,LEN($B84)-1)),Sheet2!$A:$A,0),MATCH(M$1,Sheet2!$A$1:$BK$1,0)),""))</f>
        <v/>
      </c>
    </row>
    <row r="85" spans="1:13" x14ac:dyDescent="0.25">
      <c r="A85" t="s">
        <v>979</v>
      </c>
      <c r="B85" t="str">
        <f>IF(LEN(IFERROR(INDEX(Sheet2!$A:$BK,MATCH(TRIM($A85),Sheet2!$B:$B,0),1),""))=0,"","N"&amp;INDEX(Sheet2!$A:$BK,MATCH(TRIM($A85),Sheet2!$B:$B,0),1))</f>
        <v/>
      </c>
      <c r="C85" t="s">
        <v>639</v>
      </c>
      <c r="D85" t="s">
        <v>640</v>
      </c>
      <c r="E85" t="s">
        <v>641</v>
      </c>
      <c r="F85" t="str">
        <f>IF(LEN(IFERROR(INDEX(Sheet2!$A:$BK,MATCH(TRIM(RIGHT($B85,LEN($B85)-1)),Sheet2!$A:$A,0),MATCH(F$1,Sheet2!$A$1:$BK$1,0)),""))=0,"",IFERROR(INDEX(Sheet2!$A:$BK,MATCH(TRIM(RIGHT($B85,LEN($B85)-1)),Sheet2!$A:$A,0),MATCH(F$1,Sheet2!$A$1:$BK$1,0)),""))</f>
        <v/>
      </c>
      <c r="G85" t="str">
        <f>IF(LEN(IFERROR(INDEX(Sheet2!$A:$BK,MATCH(TRIM(RIGHT($B85,LEN($B85)-1)),Sheet2!$A:$A,0),MATCH(G$1,Sheet2!$A$1:$BK$1,0)),""))=0,"",IFERROR(INDEX(Sheet2!$A:$BK,MATCH(TRIM(RIGHT($B85,LEN($B85)-1)),Sheet2!$A:$A,0),MATCH(G$1,Sheet2!$A$1:$BK$1,0)),""))</f>
        <v/>
      </c>
      <c r="H85" t="str">
        <f>IF(LEN(IFERROR(INDEX(Sheet2!$A:$BK,MATCH(TRIM(RIGHT($B85,LEN($B85)-1)),Sheet2!$A:$A,0),MATCH(H$1,Sheet2!$A$1:$BK$1,0)),""))=0,"",IFERROR(INDEX(Sheet2!$A:$BK,MATCH(TRIM(RIGHT($B85,LEN($B85)-1)),Sheet2!$A:$A,0),MATCH(H$1,Sheet2!$A$1:$BK$1,0)),""))</f>
        <v/>
      </c>
      <c r="I85" t="str">
        <f>IF(LEN(IFERROR(INDEX(Sheet2!$A:$BK,MATCH(TRIM(RIGHT($B85,LEN($B85)-1)),Sheet2!$A:$A,0),MATCH(I$1,Sheet2!$A$1:$BK$1,0)),""))=0,"",IFERROR(INDEX(Sheet2!$A:$BK,MATCH(TRIM(RIGHT($B85,LEN($B85)-1)),Sheet2!$A:$A,0),MATCH(I$1,Sheet2!$A$1:$BK$1,0)),""))</f>
        <v/>
      </c>
      <c r="J85" t="str">
        <f>IF(LEN(IFERROR(INDEX(Sheet2!$A:$BK,MATCH(TRIM(RIGHT($B85,LEN($B85)-1)),Sheet2!$A:$A,0),MATCH(J$1,Sheet2!$A$1:$BK$1,0)),""))=0,"",IFERROR(INDEX(Sheet2!$A:$BK,MATCH(TRIM(RIGHT($B85,LEN($B85)-1)),Sheet2!$A:$A,0),MATCH(J$1,Sheet2!$A$1:$BK$1,0)),""))</f>
        <v/>
      </c>
      <c r="K85" t="str">
        <f>IF(LEN(IFERROR(INDEX(Sheet2!$A:$BK,MATCH(TRIM(RIGHT($B85,LEN($B85)-1)),Sheet2!$A:$A,0),MATCH(K$1,Sheet2!$A$1:$BK$1,0)),""))=0,"",IFERROR(INDEX(Sheet2!$A:$BK,MATCH(TRIM(RIGHT($B85,LEN($B85)-1)),Sheet2!$A:$A,0),MATCH(K$1,Sheet2!$A$1:$BK$1,0)),""))</f>
        <v/>
      </c>
      <c r="L85" t="str">
        <f>IF(LEN(IFERROR(INDEX(Sheet2!$A:$BK,MATCH(TRIM(RIGHT($B85,LEN($B85)-1)),Sheet2!$A:$A,0),MATCH(L$1,Sheet2!$A$1:$BK$1,0)),""))=0,"",IFERROR(INDEX(Sheet2!$A:$BK,MATCH(TRIM(RIGHT($B85,LEN($B85)-1)),Sheet2!$A:$A,0),MATCH(L$1,Sheet2!$A$1:$BK$1,0)),""))</f>
        <v/>
      </c>
      <c r="M85" t="str">
        <f>IF(LEN(IFERROR(INDEX(Sheet2!$A:$BK,MATCH(TRIM(RIGHT($B85,LEN($B85)-1)),Sheet2!$A:$A,0),MATCH(M$1,Sheet2!$A$1:$BK$1,0)),""))=0,"",IFERROR(INDEX(Sheet2!$A:$BK,MATCH(TRIM(RIGHT($B85,LEN($B85)-1)),Sheet2!$A:$A,0),MATCH(M$1,Sheet2!$A$1:$BK$1,0)),""))</f>
        <v/>
      </c>
    </row>
    <row r="86" spans="1:13" x14ac:dyDescent="0.25">
      <c r="A86" t="s">
        <v>980</v>
      </c>
      <c r="B86" t="str">
        <f>IF(LEN(IFERROR(INDEX(Sheet2!$A:$BK,MATCH(TRIM($A86),Sheet2!$B:$B,0),1),""))=0,"","N"&amp;INDEX(Sheet2!$A:$BK,MATCH(TRIM($A86),Sheet2!$B:$B,0),1))</f>
        <v>N285GA</v>
      </c>
      <c r="C86" t="s">
        <v>643</v>
      </c>
      <c r="D86" t="s">
        <v>644</v>
      </c>
      <c r="E86" t="s">
        <v>645</v>
      </c>
      <c r="F86" t="str">
        <f>IF(LEN(IFERROR(INDEX(Sheet2!$A:$BK,MATCH(TRIM(RIGHT($B86,LEN($B86)-1)),Sheet2!$A:$A,0),MATCH(F$1,Sheet2!$A$1:$BK$1,0)),""))=0,"",IFERROR(INDEX(Sheet2!$A:$BK,MATCH(TRIM(RIGHT($B86,LEN($B86)-1)),Sheet2!$A:$A,0),MATCH(F$1,Sheet2!$A$1:$BK$1,0)),""))</f>
        <v>PFC HOLDINGS LLC</v>
      </c>
      <c r="G86" t="str">
        <f>IF(LEN(IFERROR(INDEX(Sheet2!$A:$BK,MATCH(TRIM(RIGHT($B86,LEN($B86)-1)),Sheet2!$A:$A,0),MATCH(G$1,Sheet2!$A$1:$BK$1,0)),""))=0,"",IFERROR(INDEX(Sheet2!$A:$BK,MATCH(TRIM(RIGHT($B86,LEN($B86)-1)),Sheet2!$A:$A,0),MATCH(G$1,Sheet2!$A$1:$BK$1,0)),""))</f>
        <v>320 E CIRCLE DR</v>
      </c>
      <c r="H86" t="str">
        <f>IF(LEN(IFERROR(INDEX(Sheet2!$A:$BK,MATCH(TRIM(RIGHT($B86,LEN($B86)-1)),Sheet2!$A:$A,0),MATCH(H$1,Sheet2!$A$1:$BK$1,0)),""))=0,"",IFERROR(INDEX(Sheet2!$A:$BK,MATCH(TRIM(RIGHT($B86,LEN($B86)-1)),Sheet2!$A:$A,0),MATCH(H$1,Sheet2!$A$1:$BK$1,0)),""))</f>
        <v>NORTH MUSKEGON</v>
      </c>
      <c r="I86" t="str">
        <f>IF(LEN(IFERROR(INDEX(Sheet2!$A:$BK,MATCH(TRIM(RIGHT($B86,LEN($B86)-1)),Sheet2!$A:$A,0),MATCH(I$1,Sheet2!$A$1:$BK$1,0)),""))=0,"",IFERROR(INDEX(Sheet2!$A:$BK,MATCH(TRIM(RIGHT($B86,LEN($B86)-1)),Sheet2!$A:$A,0),MATCH(I$1,Sheet2!$A$1:$BK$1,0)),""))</f>
        <v>MI</v>
      </c>
      <c r="J86" t="str">
        <f>IF(LEN(IFERROR(INDEX(Sheet2!$A:$BK,MATCH(TRIM(RIGHT($B86,LEN($B86)-1)),Sheet2!$A:$A,0),MATCH(J$1,Sheet2!$A$1:$BK$1,0)),""))=0,"",IFERROR(INDEX(Sheet2!$A:$BK,MATCH(TRIM(RIGHT($B86,LEN($B86)-1)),Sheet2!$A:$A,0),MATCH(J$1,Sheet2!$A$1:$BK$1,0)),""))</f>
        <v>494452712</v>
      </c>
      <c r="K86" t="str">
        <f>IF(LEN(IFERROR(INDEX(Sheet2!$A:$BK,MATCH(TRIM(RIGHT($B86,LEN($B86)-1)),Sheet2!$A:$A,0),MATCH(K$1,Sheet2!$A$1:$BK$1,0)),""))=0,"",IFERROR(INDEX(Sheet2!$A:$BK,MATCH(TRIM(RIGHT($B86,LEN($B86)-1)),Sheet2!$A:$A,0),MATCH(K$1,Sheet2!$A$1:$BK$1,0)),""))</f>
        <v/>
      </c>
      <c r="L86" t="str">
        <f>IF(LEN(IFERROR(INDEX(Sheet2!$A:$BK,MATCH(TRIM(RIGHT($B86,LEN($B86)-1)),Sheet2!$A:$A,0),MATCH(L$1,Sheet2!$A$1:$BK$1,0)),""))=0,"",IFERROR(INDEX(Sheet2!$A:$BK,MATCH(TRIM(RIGHT($B86,LEN($B86)-1)),Sheet2!$A:$A,0),MATCH(L$1,Sheet2!$A$1:$BK$1,0)),""))</f>
        <v/>
      </c>
      <c r="M86" t="str">
        <f>IF(LEN(IFERROR(INDEX(Sheet2!$A:$BK,MATCH(TRIM(RIGHT($B86,LEN($B86)-1)),Sheet2!$A:$A,0),MATCH(M$1,Sheet2!$A$1:$BK$1,0)),""))=0,"",IFERROR(INDEX(Sheet2!$A:$BK,MATCH(TRIM(RIGHT($B86,LEN($B86)-1)),Sheet2!$A:$A,0),MATCH(M$1,Sheet2!$A$1:$BK$1,0)),""))</f>
        <v>Northern Jet Management, Inc.</v>
      </c>
    </row>
    <row r="87" spans="1:13" x14ac:dyDescent="0.25">
      <c r="A87" t="s">
        <v>981</v>
      </c>
      <c r="B87" t="str">
        <f>IF(LEN(IFERROR(INDEX(Sheet2!$A:$BK,MATCH(TRIM($A87),Sheet2!$B:$B,0),1),""))=0,"","N"&amp;INDEX(Sheet2!$A:$BK,MATCH(TRIM($A87),Sheet2!$B:$B,0),1))</f>
        <v>N1924D</v>
      </c>
      <c r="C87" t="s">
        <v>656</v>
      </c>
      <c r="D87" t="s">
        <v>1031</v>
      </c>
      <c r="E87" t="s">
        <v>657</v>
      </c>
      <c r="F87" t="str">
        <f>IF(LEN(IFERROR(INDEX(Sheet2!$A:$BK,MATCH(TRIM(RIGHT($B87,LEN($B87)-1)),Sheet2!$A:$A,0),MATCH(F$1,Sheet2!$A$1:$BK$1,0)),""))=0,"",IFERROR(INDEX(Sheet2!$A:$BK,MATCH(TRIM(RIGHT($B87,LEN($B87)-1)),Sheet2!$A:$A,0),MATCH(F$1,Sheet2!$A$1:$BK$1,0)),""))</f>
        <v>N995DP LLC</v>
      </c>
      <c r="G87" t="str">
        <f>IF(LEN(IFERROR(INDEX(Sheet2!$A:$BK,MATCH(TRIM(RIGHT($B87,LEN($B87)-1)),Sheet2!$A:$A,0),MATCH(G$1,Sheet2!$A$1:$BK$1,0)),""))=0,"",IFERROR(INDEX(Sheet2!$A:$BK,MATCH(TRIM(RIGHT($B87,LEN($B87)-1)),Sheet2!$A:$A,0),MATCH(G$1,Sheet2!$A$1:$BK$1,0)),""))</f>
        <v>204 QUIGLEY BLVD</v>
      </c>
      <c r="H87" t="str">
        <f>IF(LEN(IFERROR(INDEX(Sheet2!$A:$BK,MATCH(TRIM(RIGHT($B87,LEN($B87)-1)),Sheet2!$A:$A,0),MATCH(H$1,Sheet2!$A$1:$BK$1,0)),""))=0,"",IFERROR(INDEX(Sheet2!$A:$BK,MATCH(TRIM(RIGHT($B87,LEN($B87)-1)),Sheet2!$A:$A,0),MATCH(H$1,Sheet2!$A$1:$BK$1,0)),""))</f>
        <v>NEW CASTLE</v>
      </c>
      <c r="I87" t="str">
        <f>IF(LEN(IFERROR(INDEX(Sheet2!$A:$BK,MATCH(TRIM(RIGHT($B87,LEN($B87)-1)),Sheet2!$A:$A,0),MATCH(I$1,Sheet2!$A$1:$BK$1,0)),""))=0,"",IFERROR(INDEX(Sheet2!$A:$BK,MATCH(TRIM(RIGHT($B87,LEN($B87)-1)),Sheet2!$A:$A,0),MATCH(I$1,Sheet2!$A$1:$BK$1,0)),""))</f>
        <v>DE</v>
      </c>
      <c r="J87" t="str">
        <f>IF(LEN(IFERROR(INDEX(Sheet2!$A:$BK,MATCH(TRIM(RIGHT($B87,LEN($B87)-1)),Sheet2!$A:$A,0),MATCH(J$1,Sheet2!$A$1:$BK$1,0)),""))=0,"",IFERROR(INDEX(Sheet2!$A:$BK,MATCH(TRIM(RIGHT($B87,LEN($B87)-1)),Sheet2!$A:$A,0),MATCH(J$1,Sheet2!$A$1:$BK$1,0)),""))</f>
        <v>197204106</v>
      </c>
      <c r="K87" t="str">
        <f>IF(LEN(IFERROR(INDEX(Sheet2!$A:$BK,MATCH(TRIM(RIGHT($B87,LEN($B87)-1)),Sheet2!$A:$A,0),MATCH(K$1,Sheet2!$A$1:$BK$1,0)),""))=0,"",IFERROR(INDEX(Sheet2!$A:$BK,MATCH(TRIM(RIGHT($B87,LEN($B87)-1)),Sheet2!$A:$A,0),MATCH(K$1,Sheet2!$A$1:$BK$1,0)),""))</f>
        <v/>
      </c>
      <c r="L87" t="str">
        <f>IF(LEN(IFERROR(INDEX(Sheet2!$A:$BK,MATCH(TRIM(RIGHT($B87,LEN($B87)-1)),Sheet2!$A:$A,0),MATCH(L$1,Sheet2!$A$1:$BK$1,0)),""))=0,"",IFERROR(INDEX(Sheet2!$A:$BK,MATCH(TRIM(RIGHT($B87,LEN($B87)-1)),Sheet2!$A:$A,0),MATCH(L$1,Sheet2!$A$1:$BK$1,0)),""))</f>
        <v/>
      </c>
      <c r="M87" t="str">
        <f>IF(LEN(IFERROR(INDEX(Sheet2!$A:$BK,MATCH(TRIM(RIGHT($B87,LEN($B87)-1)),Sheet2!$A:$A,0),MATCH(M$1,Sheet2!$A$1:$BK$1,0)),""))=0,"",IFERROR(INDEX(Sheet2!$A:$BK,MATCH(TRIM(RIGHT($B87,LEN($B87)-1)),Sheet2!$A:$A,0),MATCH(M$1,Sheet2!$A$1:$BK$1,0)),""))</f>
        <v/>
      </c>
    </row>
    <row r="88" spans="1:13" x14ac:dyDescent="0.25">
      <c r="A88" t="s">
        <v>983</v>
      </c>
      <c r="B88" t="str">
        <f>IF(LEN(IFERROR(INDEX(Sheet2!$A:$BK,MATCH(TRIM($A88),Sheet2!$B:$B,0),1),""))=0,"","N"&amp;INDEX(Sheet2!$A:$BK,MATCH(TRIM($A88),Sheet2!$B:$B,0),1))</f>
        <v/>
      </c>
      <c r="C88" t="s">
        <v>982</v>
      </c>
      <c r="D88" t="s">
        <v>1031</v>
      </c>
      <c r="E88" t="s">
        <v>984</v>
      </c>
      <c r="F88" t="str">
        <f>IF(LEN(IFERROR(INDEX(Sheet2!$A:$BK,MATCH(TRIM(RIGHT($B88,LEN($B88)-1)),Sheet2!$A:$A,0),MATCH(F$1,Sheet2!$A$1:$BK$1,0)),""))=0,"",IFERROR(INDEX(Sheet2!$A:$BK,MATCH(TRIM(RIGHT($B88,LEN($B88)-1)),Sheet2!$A:$A,0),MATCH(F$1,Sheet2!$A$1:$BK$1,0)),""))</f>
        <v/>
      </c>
      <c r="G88" t="str">
        <f>IF(LEN(IFERROR(INDEX(Sheet2!$A:$BK,MATCH(TRIM(RIGHT($B88,LEN($B88)-1)),Sheet2!$A:$A,0),MATCH(G$1,Sheet2!$A$1:$BK$1,0)),""))=0,"",IFERROR(INDEX(Sheet2!$A:$BK,MATCH(TRIM(RIGHT($B88,LEN($B88)-1)),Sheet2!$A:$A,0),MATCH(G$1,Sheet2!$A$1:$BK$1,0)),""))</f>
        <v/>
      </c>
      <c r="H88" t="str">
        <f>IF(LEN(IFERROR(INDEX(Sheet2!$A:$BK,MATCH(TRIM(RIGHT($B88,LEN($B88)-1)),Sheet2!$A:$A,0),MATCH(H$1,Sheet2!$A$1:$BK$1,0)),""))=0,"",IFERROR(INDEX(Sheet2!$A:$BK,MATCH(TRIM(RIGHT($B88,LEN($B88)-1)),Sheet2!$A:$A,0),MATCH(H$1,Sheet2!$A$1:$BK$1,0)),""))</f>
        <v/>
      </c>
      <c r="I88" t="str">
        <f>IF(LEN(IFERROR(INDEX(Sheet2!$A:$BK,MATCH(TRIM(RIGHT($B88,LEN($B88)-1)),Sheet2!$A:$A,0),MATCH(I$1,Sheet2!$A$1:$BK$1,0)),""))=0,"",IFERROR(INDEX(Sheet2!$A:$BK,MATCH(TRIM(RIGHT($B88,LEN($B88)-1)),Sheet2!$A:$A,0),MATCH(I$1,Sheet2!$A$1:$BK$1,0)),""))</f>
        <v/>
      </c>
      <c r="J88" t="str">
        <f>IF(LEN(IFERROR(INDEX(Sheet2!$A:$BK,MATCH(TRIM(RIGHT($B88,LEN($B88)-1)),Sheet2!$A:$A,0),MATCH(J$1,Sheet2!$A$1:$BK$1,0)),""))=0,"",IFERROR(INDEX(Sheet2!$A:$BK,MATCH(TRIM(RIGHT($B88,LEN($B88)-1)),Sheet2!$A:$A,0),MATCH(J$1,Sheet2!$A$1:$BK$1,0)),""))</f>
        <v/>
      </c>
      <c r="K88" t="str">
        <f>IF(LEN(IFERROR(INDEX(Sheet2!$A:$BK,MATCH(TRIM(RIGHT($B88,LEN($B88)-1)),Sheet2!$A:$A,0),MATCH(K$1,Sheet2!$A$1:$BK$1,0)),""))=0,"",IFERROR(INDEX(Sheet2!$A:$BK,MATCH(TRIM(RIGHT($B88,LEN($B88)-1)),Sheet2!$A:$A,0),MATCH(K$1,Sheet2!$A$1:$BK$1,0)),""))</f>
        <v/>
      </c>
      <c r="L88" t="str">
        <f>IF(LEN(IFERROR(INDEX(Sheet2!$A:$BK,MATCH(TRIM(RIGHT($B88,LEN($B88)-1)),Sheet2!$A:$A,0),MATCH(L$1,Sheet2!$A$1:$BK$1,0)),""))=0,"",IFERROR(INDEX(Sheet2!$A:$BK,MATCH(TRIM(RIGHT($B88,LEN($B88)-1)),Sheet2!$A:$A,0),MATCH(L$1,Sheet2!$A$1:$BK$1,0)),""))</f>
        <v/>
      </c>
      <c r="M88" t="str">
        <f>IF(LEN(IFERROR(INDEX(Sheet2!$A:$BK,MATCH(TRIM(RIGHT($B88,LEN($B88)-1)),Sheet2!$A:$A,0),MATCH(M$1,Sheet2!$A$1:$BK$1,0)),""))=0,"",IFERROR(INDEX(Sheet2!$A:$BK,MATCH(TRIM(RIGHT($B88,LEN($B88)-1)),Sheet2!$A:$A,0),MATCH(M$1,Sheet2!$A$1:$BK$1,0)),""))</f>
        <v/>
      </c>
    </row>
    <row r="89" spans="1:13" x14ac:dyDescent="0.25">
      <c r="A89" t="s">
        <v>985</v>
      </c>
      <c r="B89" t="str">
        <f>IF(LEN(IFERROR(INDEX(Sheet2!$A:$BK,MATCH(TRIM($A89),Sheet2!$B:$B,0),1),""))=0,"","N"&amp;INDEX(Sheet2!$A:$BK,MATCH(TRIM($A89),Sheet2!$B:$B,0),1))</f>
        <v/>
      </c>
      <c r="C89" t="s">
        <v>664</v>
      </c>
      <c r="D89" t="s">
        <v>1031</v>
      </c>
      <c r="E89" t="s">
        <v>666</v>
      </c>
      <c r="F89" t="str">
        <f>IF(LEN(IFERROR(INDEX(Sheet2!$A:$BK,MATCH(TRIM(RIGHT($B89,LEN($B89)-1)),Sheet2!$A:$A,0),MATCH(F$1,Sheet2!$A$1:$BK$1,0)),""))=0,"",IFERROR(INDEX(Sheet2!$A:$BK,MATCH(TRIM(RIGHT($B89,LEN($B89)-1)),Sheet2!$A:$A,0),MATCH(F$1,Sheet2!$A$1:$BK$1,0)),""))</f>
        <v/>
      </c>
      <c r="G89" t="str">
        <f>IF(LEN(IFERROR(INDEX(Sheet2!$A:$BK,MATCH(TRIM(RIGHT($B89,LEN($B89)-1)),Sheet2!$A:$A,0),MATCH(G$1,Sheet2!$A$1:$BK$1,0)),""))=0,"",IFERROR(INDEX(Sheet2!$A:$BK,MATCH(TRIM(RIGHT($B89,LEN($B89)-1)),Sheet2!$A:$A,0),MATCH(G$1,Sheet2!$A$1:$BK$1,0)),""))</f>
        <v/>
      </c>
      <c r="H89" t="str">
        <f>IF(LEN(IFERROR(INDEX(Sheet2!$A:$BK,MATCH(TRIM(RIGHT($B89,LEN($B89)-1)),Sheet2!$A:$A,0),MATCH(H$1,Sheet2!$A$1:$BK$1,0)),""))=0,"",IFERROR(INDEX(Sheet2!$A:$BK,MATCH(TRIM(RIGHT($B89,LEN($B89)-1)),Sheet2!$A:$A,0),MATCH(H$1,Sheet2!$A$1:$BK$1,0)),""))</f>
        <v/>
      </c>
      <c r="I89" t="str">
        <f>IF(LEN(IFERROR(INDEX(Sheet2!$A:$BK,MATCH(TRIM(RIGHT($B89,LEN($B89)-1)),Sheet2!$A:$A,0),MATCH(I$1,Sheet2!$A$1:$BK$1,0)),""))=0,"",IFERROR(INDEX(Sheet2!$A:$BK,MATCH(TRIM(RIGHT($B89,LEN($B89)-1)),Sheet2!$A:$A,0),MATCH(I$1,Sheet2!$A$1:$BK$1,0)),""))</f>
        <v/>
      </c>
      <c r="J89" t="str">
        <f>IF(LEN(IFERROR(INDEX(Sheet2!$A:$BK,MATCH(TRIM(RIGHT($B89,LEN($B89)-1)),Sheet2!$A:$A,0),MATCH(J$1,Sheet2!$A$1:$BK$1,0)),""))=0,"",IFERROR(INDEX(Sheet2!$A:$BK,MATCH(TRIM(RIGHT($B89,LEN($B89)-1)),Sheet2!$A:$A,0),MATCH(J$1,Sheet2!$A$1:$BK$1,0)),""))</f>
        <v/>
      </c>
      <c r="K89" t="str">
        <f>IF(LEN(IFERROR(INDEX(Sheet2!$A:$BK,MATCH(TRIM(RIGHT($B89,LEN($B89)-1)),Sheet2!$A:$A,0),MATCH(K$1,Sheet2!$A$1:$BK$1,0)),""))=0,"",IFERROR(INDEX(Sheet2!$A:$BK,MATCH(TRIM(RIGHT($B89,LEN($B89)-1)),Sheet2!$A:$A,0),MATCH(K$1,Sheet2!$A$1:$BK$1,0)),""))</f>
        <v/>
      </c>
      <c r="L89" t="str">
        <f>IF(LEN(IFERROR(INDEX(Sheet2!$A:$BK,MATCH(TRIM(RIGHT($B89,LEN($B89)-1)),Sheet2!$A:$A,0),MATCH(L$1,Sheet2!$A$1:$BK$1,0)),""))=0,"",IFERROR(INDEX(Sheet2!$A:$BK,MATCH(TRIM(RIGHT($B89,LEN($B89)-1)),Sheet2!$A:$A,0),MATCH(L$1,Sheet2!$A$1:$BK$1,0)),""))</f>
        <v/>
      </c>
      <c r="M89" t="str">
        <f>IF(LEN(IFERROR(INDEX(Sheet2!$A:$BK,MATCH(TRIM(RIGHT($B89,LEN($B89)-1)),Sheet2!$A:$A,0),MATCH(M$1,Sheet2!$A$1:$BK$1,0)),""))=0,"",IFERROR(INDEX(Sheet2!$A:$BK,MATCH(TRIM(RIGHT($B89,LEN($B89)-1)),Sheet2!$A:$A,0),MATCH(M$1,Sheet2!$A$1:$BK$1,0)),""))</f>
        <v/>
      </c>
    </row>
    <row r="90" spans="1:13" x14ac:dyDescent="0.25">
      <c r="A90" t="s">
        <v>986</v>
      </c>
      <c r="B90" t="str">
        <f>IF(LEN(IFERROR(INDEX(Sheet2!$A:$BK,MATCH(TRIM($A90),Sheet2!$B:$B,0),1),""))=0,"","N"&amp;INDEX(Sheet2!$A:$BK,MATCH(TRIM($A90),Sheet2!$B:$B,0),1))</f>
        <v>N24G</v>
      </c>
      <c r="C90" t="s">
        <v>667</v>
      </c>
      <c r="D90" t="s">
        <v>1031</v>
      </c>
      <c r="E90" t="s">
        <v>668</v>
      </c>
      <c r="F90" t="str">
        <f>IF(LEN(IFERROR(INDEX(Sheet2!$A:$BK,MATCH(TRIM(RIGHT($B90,LEN($B90)-1)),Sheet2!$A:$A,0),MATCH(F$1,Sheet2!$A$1:$BK$1,0)),""))=0,"",IFERROR(INDEX(Sheet2!$A:$BK,MATCH(TRIM(RIGHT($B90,LEN($B90)-1)),Sheet2!$A:$A,0),MATCH(F$1,Sheet2!$A$1:$BK$1,0)),""))</f>
        <v>GOODYEAR TIRE &amp; RUBBER CO</v>
      </c>
      <c r="G90" t="str">
        <f>IF(LEN(IFERROR(INDEX(Sheet2!$A:$BK,MATCH(TRIM(RIGHT($B90,LEN($B90)-1)),Sheet2!$A:$A,0),MATCH(G$1,Sheet2!$A$1:$BK$1,0)),""))=0,"",IFERROR(INDEX(Sheet2!$A:$BK,MATCH(TRIM(RIGHT($B90,LEN($B90)-1)),Sheet2!$A:$A,0),MATCH(G$1,Sheet2!$A$1:$BK$1,0)),""))</f>
        <v>200 INNOVATION WAY</v>
      </c>
      <c r="H90" t="str">
        <f>IF(LEN(IFERROR(INDEX(Sheet2!$A:$BK,MATCH(TRIM(RIGHT($B90,LEN($B90)-1)),Sheet2!$A:$A,0),MATCH(H$1,Sheet2!$A$1:$BK$1,0)),""))=0,"",IFERROR(INDEX(Sheet2!$A:$BK,MATCH(TRIM(RIGHT($B90,LEN($B90)-1)),Sheet2!$A:$A,0),MATCH(H$1,Sheet2!$A$1:$BK$1,0)),""))</f>
        <v>AKRON</v>
      </c>
      <c r="I90" t="str">
        <f>IF(LEN(IFERROR(INDEX(Sheet2!$A:$BK,MATCH(TRIM(RIGHT($B90,LEN($B90)-1)),Sheet2!$A:$A,0),MATCH(I$1,Sheet2!$A$1:$BK$1,0)),""))=0,"",IFERROR(INDEX(Sheet2!$A:$BK,MATCH(TRIM(RIGHT($B90,LEN($B90)-1)),Sheet2!$A:$A,0),MATCH(I$1,Sheet2!$A$1:$BK$1,0)),""))</f>
        <v>OH</v>
      </c>
      <c r="J90" t="str">
        <f>IF(LEN(IFERROR(INDEX(Sheet2!$A:$BK,MATCH(TRIM(RIGHT($B90,LEN($B90)-1)),Sheet2!$A:$A,0),MATCH(J$1,Sheet2!$A$1:$BK$1,0)),""))=0,"",IFERROR(INDEX(Sheet2!$A:$BK,MATCH(TRIM(RIGHT($B90,LEN($B90)-1)),Sheet2!$A:$A,0),MATCH(J$1,Sheet2!$A$1:$BK$1,0)),""))</f>
        <v>443160001</v>
      </c>
      <c r="K90" t="str">
        <f>IF(LEN(IFERROR(INDEX(Sheet2!$A:$BK,MATCH(TRIM(RIGHT($B90,LEN($B90)-1)),Sheet2!$A:$A,0),MATCH(K$1,Sheet2!$A$1:$BK$1,0)),""))=0,"",IFERROR(INDEX(Sheet2!$A:$BK,MATCH(TRIM(RIGHT($B90,LEN($B90)-1)),Sheet2!$A:$A,0),MATCH(K$1,Sheet2!$A$1:$BK$1,0)),""))</f>
        <v/>
      </c>
      <c r="L90" t="str">
        <f>IF(LEN(IFERROR(INDEX(Sheet2!$A:$BK,MATCH(TRIM(RIGHT($B90,LEN($B90)-1)),Sheet2!$A:$A,0),MATCH(L$1,Sheet2!$A$1:$BK$1,0)),""))=0,"",IFERROR(INDEX(Sheet2!$A:$BK,MATCH(TRIM(RIGHT($B90,LEN($B90)-1)),Sheet2!$A:$A,0),MATCH(L$1,Sheet2!$A$1:$BK$1,0)),""))</f>
        <v/>
      </c>
      <c r="M90" t="str">
        <f>IF(LEN(IFERROR(INDEX(Sheet2!$A:$BK,MATCH(TRIM(RIGHT($B90,LEN($B90)-1)),Sheet2!$A:$A,0),MATCH(M$1,Sheet2!$A$1:$BK$1,0)),""))=0,"",IFERROR(INDEX(Sheet2!$A:$BK,MATCH(TRIM(RIGHT($B90,LEN($B90)-1)),Sheet2!$A:$A,0),MATCH(M$1,Sheet2!$A$1:$BK$1,0)),""))</f>
        <v/>
      </c>
    </row>
    <row r="91" spans="1:13" x14ac:dyDescent="0.25">
      <c r="A91" t="s">
        <v>987</v>
      </c>
      <c r="B91" t="str">
        <f>IF(LEN(IFERROR(INDEX(Sheet2!$A:$BK,MATCH(TRIM($A91),Sheet2!$B:$B,0),1),""))=0,"","N"&amp;INDEX(Sheet2!$A:$BK,MATCH(TRIM($A91),Sheet2!$B:$B,0),1))</f>
        <v/>
      </c>
      <c r="C91" t="s">
        <v>673</v>
      </c>
      <c r="D91" t="s">
        <v>1031</v>
      </c>
      <c r="E91" t="s">
        <v>674</v>
      </c>
      <c r="F91" t="str">
        <f>IF(LEN(IFERROR(INDEX(Sheet2!$A:$BK,MATCH(TRIM(RIGHT($B91,LEN($B91)-1)),Sheet2!$A:$A,0),MATCH(F$1,Sheet2!$A$1:$BK$1,0)),""))=0,"",IFERROR(INDEX(Sheet2!$A:$BK,MATCH(TRIM(RIGHT($B91,LEN($B91)-1)),Sheet2!$A:$A,0),MATCH(F$1,Sheet2!$A$1:$BK$1,0)),""))</f>
        <v/>
      </c>
      <c r="G91" t="str">
        <f>IF(LEN(IFERROR(INDEX(Sheet2!$A:$BK,MATCH(TRIM(RIGHT($B91,LEN($B91)-1)),Sheet2!$A:$A,0),MATCH(G$1,Sheet2!$A$1:$BK$1,0)),""))=0,"",IFERROR(INDEX(Sheet2!$A:$BK,MATCH(TRIM(RIGHT($B91,LEN($B91)-1)),Sheet2!$A:$A,0),MATCH(G$1,Sheet2!$A$1:$BK$1,0)),""))</f>
        <v/>
      </c>
      <c r="H91" t="str">
        <f>IF(LEN(IFERROR(INDEX(Sheet2!$A:$BK,MATCH(TRIM(RIGHT($B91,LEN($B91)-1)),Sheet2!$A:$A,0),MATCH(H$1,Sheet2!$A$1:$BK$1,0)),""))=0,"",IFERROR(INDEX(Sheet2!$A:$BK,MATCH(TRIM(RIGHT($B91,LEN($B91)-1)),Sheet2!$A:$A,0),MATCH(H$1,Sheet2!$A$1:$BK$1,0)),""))</f>
        <v/>
      </c>
      <c r="I91" t="str">
        <f>IF(LEN(IFERROR(INDEX(Sheet2!$A:$BK,MATCH(TRIM(RIGHT($B91,LEN($B91)-1)),Sheet2!$A:$A,0),MATCH(I$1,Sheet2!$A$1:$BK$1,0)),""))=0,"",IFERROR(INDEX(Sheet2!$A:$BK,MATCH(TRIM(RIGHT($B91,LEN($B91)-1)),Sheet2!$A:$A,0),MATCH(I$1,Sheet2!$A$1:$BK$1,0)),""))</f>
        <v/>
      </c>
      <c r="J91" t="str">
        <f>IF(LEN(IFERROR(INDEX(Sheet2!$A:$BK,MATCH(TRIM(RIGHT($B91,LEN($B91)-1)),Sheet2!$A:$A,0),MATCH(J$1,Sheet2!$A$1:$BK$1,0)),""))=0,"",IFERROR(INDEX(Sheet2!$A:$BK,MATCH(TRIM(RIGHT($B91,LEN($B91)-1)),Sheet2!$A:$A,0),MATCH(J$1,Sheet2!$A$1:$BK$1,0)),""))</f>
        <v/>
      </c>
      <c r="K91" t="str">
        <f>IF(LEN(IFERROR(INDEX(Sheet2!$A:$BK,MATCH(TRIM(RIGHT($B91,LEN($B91)-1)),Sheet2!$A:$A,0),MATCH(K$1,Sheet2!$A$1:$BK$1,0)),""))=0,"",IFERROR(INDEX(Sheet2!$A:$BK,MATCH(TRIM(RIGHT($B91,LEN($B91)-1)),Sheet2!$A:$A,0),MATCH(K$1,Sheet2!$A$1:$BK$1,0)),""))</f>
        <v/>
      </c>
      <c r="L91" t="str">
        <f>IF(LEN(IFERROR(INDEX(Sheet2!$A:$BK,MATCH(TRIM(RIGHT($B91,LEN($B91)-1)),Sheet2!$A:$A,0),MATCH(L$1,Sheet2!$A$1:$BK$1,0)),""))=0,"",IFERROR(INDEX(Sheet2!$A:$BK,MATCH(TRIM(RIGHT($B91,LEN($B91)-1)),Sheet2!$A:$A,0),MATCH(L$1,Sheet2!$A$1:$BK$1,0)),""))</f>
        <v/>
      </c>
      <c r="M91" t="str">
        <f>IF(LEN(IFERROR(INDEX(Sheet2!$A:$BK,MATCH(TRIM(RIGHT($B91,LEN($B91)-1)),Sheet2!$A:$A,0),MATCH(M$1,Sheet2!$A$1:$BK$1,0)),""))=0,"",IFERROR(INDEX(Sheet2!$A:$BK,MATCH(TRIM(RIGHT($B91,LEN($B91)-1)),Sheet2!$A:$A,0),MATCH(M$1,Sheet2!$A$1:$BK$1,0)),""))</f>
        <v/>
      </c>
    </row>
    <row r="92" spans="1:13" x14ac:dyDescent="0.25">
      <c r="A92" t="s">
        <v>988</v>
      </c>
      <c r="B92" t="str">
        <f>IF(LEN(IFERROR(INDEX(Sheet2!$A:$BK,MATCH(TRIM($A92),Sheet2!$B:$B,0),1),""))=0,"","N"&amp;INDEX(Sheet2!$A:$BK,MATCH(TRIM($A92),Sheet2!$B:$B,0),1))</f>
        <v>N27KB</v>
      </c>
      <c r="C92" t="s">
        <v>680</v>
      </c>
      <c r="D92" t="s">
        <v>1031</v>
      </c>
      <c r="E92" t="s">
        <v>681</v>
      </c>
      <c r="F92" t="str">
        <f>IF(LEN(IFERROR(INDEX(Sheet2!$A:$BK,MATCH(TRIM(RIGHT($B92,LEN($B92)-1)),Sheet2!$A:$A,0),MATCH(F$1,Sheet2!$A$1:$BK$1,0)),""))=0,"",IFERROR(INDEX(Sheet2!$A:$BK,MATCH(TRIM(RIGHT($B92,LEN($B92)-1)),Sheet2!$A:$A,0),MATCH(F$1,Sheet2!$A$1:$BK$1,0)),""))</f>
        <v>3KB INVESTMENTS LLC</v>
      </c>
      <c r="G92" t="str">
        <f>IF(LEN(IFERROR(INDEX(Sheet2!$A:$BK,MATCH(TRIM(RIGHT($B92,LEN($B92)-1)),Sheet2!$A:$A,0),MATCH(G$1,Sheet2!$A$1:$BK$1,0)),""))=0,"",IFERROR(INDEX(Sheet2!$A:$BK,MATCH(TRIM(RIGHT($B92,LEN($B92)-1)),Sheet2!$A:$A,0),MATCH(G$1,Sheet2!$A$1:$BK$1,0)),""))</f>
        <v>180 W 13TH ST</v>
      </c>
      <c r="H92" t="str">
        <f>IF(LEN(IFERROR(INDEX(Sheet2!$A:$BK,MATCH(TRIM(RIGHT($B92,LEN($B92)-1)),Sheet2!$A:$A,0),MATCH(H$1,Sheet2!$A$1:$BK$1,0)),""))=0,"",IFERROR(INDEX(Sheet2!$A:$BK,MATCH(TRIM(RIGHT($B92,LEN($B92)-1)),Sheet2!$A:$A,0),MATCH(H$1,Sheet2!$A$1:$BK$1,0)),""))</f>
        <v>WILMINGTON</v>
      </c>
      <c r="I92" t="str">
        <f>IF(LEN(IFERROR(INDEX(Sheet2!$A:$BK,MATCH(TRIM(RIGHT($B92,LEN($B92)-1)),Sheet2!$A:$A,0),MATCH(I$1,Sheet2!$A$1:$BK$1,0)),""))=0,"",IFERROR(INDEX(Sheet2!$A:$BK,MATCH(TRIM(RIGHT($B92,LEN($B92)-1)),Sheet2!$A:$A,0),MATCH(I$1,Sheet2!$A$1:$BK$1,0)),""))</f>
        <v>DE</v>
      </c>
      <c r="J92" t="str">
        <f>IF(LEN(IFERROR(INDEX(Sheet2!$A:$BK,MATCH(TRIM(RIGHT($B92,LEN($B92)-1)),Sheet2!$A:$A,0),MATCH(J$1,Sheet2!$A$1:$BK$1,0)),""))=0,"",IFERROR(INDEX(Sheet2!$A:$BK,MATCH(TRIM(RIGHT($B92,LEN($B92)-1)),Sheet2!$A:$A,0),MATCH(J$1,Sheet2!$A$1:$BK$1,0)),""))</f>
        <v>19801</v>
      </c>
      <c r="K92" t="str">
        <f>IF(LEN(IFERROR(INDEX(Sheet2!$A:$BK,MATCH(TRIM(RIGHT($B92,LEN($B92)-1)),Sheet2!$A:$A,0),MATCH(K$1,Sheet2!$A$1:$BK$1,0)),""))=0,"",IFERROR(INDEX(Sheet2!$A:$BK,MATCH(TRIM(RIGHT($B92,LEN($B92)-1)),Sheet2!$A:$A,0),MATCH(K$1,Sheet2!$A$1:$BK$1,0)),""))</f>
        <v/>
      </c>
      <c r="L92" t="str">
        <f>IF(LEN(IFERROR(INDEX(Sheet2!$A:$BK,MATCH(TRIM(RIGHT($B92,LEN($B92)-1)),Sheet2!$A:$A,0),MATCH(L$1,Sheet2!$A$1:$BK$1,0)),""))=0,"",IFERROR(INDEX(Sheet2!$A:$BK,MATCH(TRIM(RIGHT($B92,LEN($B92)-1)),Sheet2!$A:$A,0),MATCH(L$1,Sheet2!$A$1:$BK$1,0)),""))</f>
        <v/>
      </c>
      <c r="M92" t="str">
        <f>IF(LEN(IFERROR(INDEX(Sheet2!$A:$BK,MATCH(TRIM(RIGHT($B92,LEN($B92)-1)),Sheet2!$A:$A,0),MATCH(M$1,Sheet2!$A$1:$BK$1,0)),""))=0,"",IFERROR(INDEX(Sheet2!$A:$BK,MATCH(TRIM(RIGHT($B92,LEN($B92)-1)),Sheet2!$A:$A,0),MATCH(M$1,Sheet2!$A$1:$BK$1,0)),""))</f>
        <v/>
      </c>
    </row>
    <row r="93" spans="1:13" x14ac:dyDescent="0.25">
      <c r="A93" t="s">
        <v>989</v>
      </c>
      <c r="B93" t="str">
        <f>IF(LEN(IFERROR(INDEX(Sheet2!$A:$BK,MATCH(TRIM($A93),Sheet2!$B:$B,0),1),""))=0,"","N"&amp;INDEX(Sheet2!$A:$BK,MATCH(TRIM($A93),Sheet2!$B:$B,0),1))</f>
        <v>N557GA</v>
      </c>
      <c r="C93" t="s">
        <v>686</v>
      </c>
      <c r="D93" t="s">
        <v>1031</v>
      </c>
      <c r="E93" t="s">
        <v>687</v>
      </c>
      <c r="F93" t="str">
        <f>IF(LEN(IFERROR(INDEX(Sheet2!$A:$BK,MATCH(TRIM(RIGHT($B93,LEN($B93)-1)),Sheet2!$A:$A,0),MATCH(F$1,Sheet2!$A$1:$BK$1,0)),""))=0,"",IFERROR(INDEX(Sheet2!$A:$BK,MATCH(TRIM(RIGHT($B93,LEN($B93)-1)),Sheet2!$A:$A,0),MATCH(F$1,Sheet2!$A$1:$BK$1,0)),""))</f>
        <v>BANK OF UTAH TRUSTEE</v>
      </c>
      <c r="G93" t="str">
        <f>IF(LEN(IFERROR(INDEX(Sheet2!$A:$BK,MATCH(TRIM(RIGHT($B93,LEN($B93)-1)),Sheet2!$A:$A,0),MATCH(G$1,Sheet2!$A$1:$BK$1,0)),""))=0,"",IFERROR(INDEX(Sheet2!$A:$BK,MATCH(TRIM(RIGHT($B93,LEN($B93)-1)),Sheet2!$A:$A,0),MATCH(G$1,Sheet2!$A$1:$BK$1,0)),""))</f>
        <v>50 SOUTH 200 EAST STE 110</v>
      </c>
      <c r="H93" t="str">
        <f>IF(LEN(IFERROR(INDEX(Sheet2!$A:$BK,MATCH(TRIM(RIGHT($B93,LEN($B93)-1)),Sheet2!$A:$A,0),MATCH(H$1,Sheet2!$A$1:$BK$1,0)),""))=0,"",IFERROR(INDEX(Sheet2!$A:$BK,MATCH(TRIM(RIGHT($B93,LEN($B93)-1)),Sheet2!$A:$A,0),MATCH(H$1,Sheet2!$A$1:$BK$1,0)),""))</f>
        <v>SALT LAKE CITY</v>
      </c>
      <c r="I93" t="str">
        <f>IF(LEN(IFERROR(INDEX(Sheet2!$A:$BK,MATCH(TRIM(RIGHT($B93,LEN($B93)-1)),Sheet2!$A:$A,0),MATCH(I$1,Sheet2!$A$1:$BK$1,0)),""))=0,"",IFERROR(INDEX(Sheet2!$A:$BK,MATCH(TRIM(RIGHT($B93,LEN($B93)-1)),Sheet2!$A:$A,0),MATCH(I$1,Sheet2!$A$1:$BK$1,0)),""))</f>
        <v>UT</v>
      </c>
      <c r="J93" t="str">
        <f>IF(LEN(IFERROR(INDEX(Sheet2!$A:$BK,MATCH(TRIM(RIGHT($B93,LEN($B93)-1)),Sheet2!$A:$A,0),MATCH(J$1,Sheet2!$A$1:$BK$1,0)),""))=0,"",IFERROR(INDEX(Sheet2!$A:$BK,MATCH(TRIM(RIGHT($B93,LEN($B93)-1)),Sheet2!$A:$A,0),MATCH(J$1,Sheet2!$A$1:$BK$1,0)),""))</f>
        <v>84111</v>
      </c>
      <c r="K93" t="str">
        <f>IF(LEN(IFERROR(INDEX(Sheet2!$A:$BK,MATCH(TRIM(RIGHT($B93,LEN($B93)-1)),Sheet2!$A:$A,0),MATCH(K$1,Sheet2!$A$1:$BK$1,0)),""))=0,"",IFERROR(INDEX(Sheet2!$A:$BK,MATCH(TRIM(RIGHT($B93,LEN($B93)-1)),Sheet2!$A:$A,0),MATCH(K$1,Sheet2!$A$1:$BK$1,0)),""))</f>
        <v/>
      </c>
      <c r="L93" t="str">
        <f>IF(LEN(IFERROR(INDEX(Sheet2!$A:$BK,MATCH(TRIM(RIGHT($B93,LEN($B93)-1)),Sheet2!$A:$A,0),MATCH(L$1,Sheet2!$A$1:$BK$1,0)),""))=0,"",IFERROR(INDEX(Sheet2!$A:$BK,MATCH(TRIM(RIGHT($B93,LEN($B93)-1)),Sheet2!$A:$A,0),MATCH(L$1,Sheet2!$A$1:$BK$1,0)),""))</f>
        <v/>
      </c>
      <c r="M93" t="str">
        <f>IF(LEN(IFERROR(INDEX(Sheet2!$A:$BK,MATCH(TRIM(RIGHT($B93,LEN($B93)-1)),Sheet2!$A:$A,0),MATCH(M$1,Sheet2!$A$1:$BK$1,0)),""))=0,"",IFERROR(INDEX(Sheet2!$A:$BK,MATCH(TRIM(RIGHT($B93,LEN($B93)-1)),Sheet2!$A:$A,0),MATCH(M$1,Sheet2!$A$1:$BK$1,0)),""))</f>
        <v/>
      </c>
    </row>
    <row r="94" spans="1:13" x14ac:dyDescent="0.25">
      <c r="A94" t="s">
        <v>990</v>
      </c>
      <c r="B94" t="str">
        <f>IF(LEN(IFERROR(INDEX(Sheet2!$A:$BK,MATCH(TRIM($A94),Sheet2!$B:$B,0),1),""))=0,"","N"&amp;INDEX(Sheet2!$A:$BK,MATCH(TRIM($A94),Sheet2!$B:$B,0),1))</f>
        <v>N935GB</v>
      </c>
      <c r="C94" t="s">
        <v>692</v>
      </c>
      <c r="D94" t="s">
        <v>1031</v>
      </c>
      <c r="E94" t="s">
        <v>693</v>
      </c>
      <c r="F94" t="str">
        <f>IF(LEN(IFERROR(INDEX(Sheet2!$A:$BK,MATCH(TRIM(RIGHT($B94,LEN($B94)-1)),Sheet2!$A:$A,0),MATCH(F$1,Sheet2!$A$1:$BK$1,0)),""))=0,"",IFERROR(INDEX(Sheet2!$A:$BK,MATCH(TRIM(RIGHT($B94,LEN($B94)-1)),Sheet2!$A:$A,0),MATCH(F$1,Sheet2!$A$1:$BK$1,0)),""))</f>
        <v>SCHNEIDER NATIONAL INC</v>
      </c>
      <c r="G94" t="str">
        <f>IF(LEN(IFERROR(INDEX(Sheet2!$A:$BK,MATCH(TRIM(RIGHT($B94,LEN($B94)-1)),Sheet2!$A:$A,0),MATCH(G$1,Sheet2!$A$1:$BK$1,0)),""))=0,"",IFERROR(INDEX(Sheet2!$A:$BK,MATCH(TRIM(RIGHT($B94,LEN($B94)-1)),Sheet2!$A:$A,0),MATCH(G$1,Sheet2!$A$1:$BK$1,0)),""))</f>
        <v>3101 PACKERLAND DR</v>
      </c>
      <c r="H94" t="str">
        <f>IF(LEN(IFERROR(INDEX(Sheet2!$A:$BK,MATCH(TRIM(RIGHT($B94,LEN($B94)-1)),Sheet2!$A:$A,0),MATCH(H$1,Sheet2!$A$1:$BK$1,0)),""))=0,"",IFERROR(INDEX(Sheet2!$A:$BK,MATCH(TRIM(RIGHT($B94,LEN($B94)-1)),Sheet2!$A:$A,0),MATCH(H$1,Sheet2!$A$1:$BK$1,0)),""))</f>
        <v>GREEN BAY</v>
      </c>
      <c r="I94" t="str">
        <f>IF(LEN(IFERROR(INDEX(Sheet2!$A:$BK,MATCH(TRIM(RIGHT($B94,LEN($B94)-1)),Sheet2!$A:$A,0),MATCH(I$1,Sheet2!$A$1:$BK$1,0)),""))=0,"",IFERROR(INDEX(Sheet2!$A:$BK,MATCH(TRIM(RIGHT($B94,LEN($B94)-1)),Sheet2!$A:$A,0),MATCH(I$1,Sheet2!$A$1:$BK$1,0)),""))</f>
        <v>WI</v>
      </c>
      <c r="J94" t="str">
        <f>IF(LEN(IFERROR(INDEX(Sheet2!$A:$BK,MATCH(TRIM(RIGHT($B94,LEN($B94)-1)),Sheet2!$A:$A,0),MATCH(J$1,Sheet2!$A$1:$BK$1,0)),""))=0,"",IFERROR(INDEX(Sheet2!$A:$BK,MATCH(TRIM(RIGHT($B94,LEN($B94)-1)),Sheet2!$A:$A,0),MATCH(J$1,Sheet2!$A$1:$BK$1,0)),""))</f>
        <v>543136187</v>
      </c>
      <c r="K94" t="str">
        <f>IF(LEN(IFERROR(INDEX(Sheet2!$A:$BK,MATCH(TRIM(RIGHT($B94,LEN($B94)-1)),Sheet2!$A:$A,0),MATCH(K$1,Sheet2!$A$1:$BK$1,0)),""))=0,"",IFERROR(INDEX(Sheet2!$A:$BK,MATCH(TRIM(RIGHT($B94,LEN($B94)-1)),Sheet2!$A:$A,0),MATCH(K$1,Sheet2!$A$1:$BK$1,0)),""))</f>
        <v/>
      </c>
      <c r="L94" t="str">
        <f>IF(LEN(IFERROR(INDEX(Sheet2!$A:$BK,MATCH(TRIM(RIGHT($B94,LEN($B94)-1)),Sheet2!$A:$A,0),MATCH(L$1,Sheet2!$A$1:$BK$1,0)),""))=0,"",IFERROR(INDEX(Sheet2!$A:$BK,MATCH(TRIM(RIGHT($B94,LEN($B94)-1)),Sheet2!$A:$A,0),MATCH(L$1,Sheet2!$A$1:$BK$1,0)),""))</f>
        <v/>
      </c>
      <c r="M94" t="str">
        <f>IF(LEN(IFERROR(INDEX(Sheet2!$A:$BK,MATCH(TRIM(RIGHT($B94,LEN($B94)-1)),Sheet2!$A:$A,0),MATCH(M$1,Sheet2!$A$1:$BK$1,0)),""))=0,"",IFERROR(INDEX(Sheet2!$A:$BK,MATCH(TRIM(RIGHT($B94,LEN($B94)-1)),Sheet2!$A:$A,0),MATCH(M$1,Sheet2!$A$1:$BK$1,0)),""))</f>
        <v/>
      </c>
    </row>
    <row r="95" spans="1:13" x14ac:dyDescent="0.25">
      <c r="A95" t="s">
        <v>991</v>
      </c>
      <c r="B95" t="str">
        <f>IF(LEN(IFERROR(INDEX(Sheet2!$A:$BK,MATCH(TRIM($A95),Sheet2!$B:$B,0),1),""))=0,"","N"&amp;INDEX(Sheet2!$A:$BK,MATCH(TRIM($A95),Sheet2!$B:$B,0),1))</f>
        <v/>
      </c>
      <c r="C95" t="s">
        <v>697</v>
      </c>
      <c r="D95" t="s">
        <v>698</v>
      </c>
      <c r="E95" t="s">
        <v>699</v>
      </c>
      <c r="F95" t="str">
        <f>IF(LEN(IFERROR(INDEX(Sheet2!$A:$BK,MATCH(TRIM(RIGHT($B95,LEN($B95)-1)),Sheet2!$A:$A,0),MATCH(F$1,Sheet2!$A$1:$BK$1,0)),""))=0,"",IFERROR(INDEX(Sheet2!$A:$BK,MATCH(TRIM(RIGHT($B95,LEN($B95)-1)),Sheet2!$A:$A,0),MATCH(F$1,Sheet2!$A$1:$BK$1,0)),""))</f>
        <v/>
      </c>
      <c r="G95" t="str">
        <f>IF(LEN(IFERROR(INDEX(Sheet2!$A:$BK,MATCH(TRIM(RIGHT($B95,LEN($B95)-1)),Sheet2!$A:$A,0),MATCH(G$1,Sheet2!$A$1:$BK$1,0)),""))=0,"",IFERROR(INDEX(Sheet2!$A:$BK,MATCH(TRIM(RIGHT($B95,LEN($B95)-1)),Sheet2!$A:$A,0),MATCH(G$1,Sheet2!$A$1:$BK$1,0)),""))</f>
        <v/>
      </c>
      <c r="H95" t="str">
        <f>IF(LEN(IFERROR(INDEX(Sheet2!$A:$BK,MATCH(TRIM(RIGHT($B95,LEN($B95)-1)),Sheet2!$A:$A,0),MATCH(H$1,Sheet2!$A$1:$BK$1,0)),""))=0,"",IFERROR(INDEX(Sheet2!$A:$BK,MATCH(TRIM(RIGHT($B95,LEN($B95)-1)),Sheet2!$A:$A,0),MATCH(H$1,Sheet2!$A$1:$BK$1,0)),""))</f>
        <v/>
      </c>
      <c r="I95" t="str">
        <f>IF(LEN(IFERROR(INDEX(Sheet2!$A:$BK,MATCH(TRIM(RIGHT($B95,LEN($B95)-1)),Sheet2!$A:$A,0),MATCH(I$1,Sheet2!$A$1:$BK$1,0)),""))=0,"",IFERROR(INDEX(Sheet2!$A:$BK,MATCH(TRIM(RIGHT($B95,LEN($B95)-1)),Sheet2!$A:$A,0),MATCH(I$1,Sheet2!$A$1:$BK$1,0)),""))</f>
        <v/>
      </c>
      <c r="J95" t="str">
        <f>IF(LEN(IFERROR(INDEX(Sheet2!$A:$BK,MATCH(TRIM(RIGHT($B95,LEN($B95)-1)),Sheet2!$A:$A,0),MATCH(J$1,Sheet2!$A$1:$BK$1,0)),""))=0,"",IFERROR(INDEX(Sheet2!$A:$BK,MATCH(TRIM(RIGHT($B95,LEN($B95)-1)),Sheet2!$A:$A,0),MATCH(J$1,Sheet2!$A$1:$BK$1,0)),""))</f>
        <v/>
      </c>
      <c r="K95" t="str">
        <f>IF(LEN(IFERROR(INDEX(Sheet2!$A:$BK,MATCH(TRIM(RIGHT($B95,LEN($B95)-1)),Sheet2!$A:$A,0),MATCH(K$1,Sheet2!$A$1:$BK$1,0)),""))=0,"",IFERROR(INDEX(Sheet2!$A:$BK,MATCH(TRIM(RIGHT($B95,LEN($B95)-1)),Sheet2!$A:$A,0),MATCH(K$1,Sheet2!$A$1:$BK$1,0)),""))</f>
        <v/>
      </c>
      <c r="L95" t="str">
        <f>IF(LEN(IFERROR(INDEX(Sheet2!$A:$BK,MATCH(TRIM(RIGHT($B95,LEN($B95)-1)),Sheet2!$A:$A,0),MATCH(L$1,Sheet2!$A$1:$BK$1,0)),""))=0,"",IFERROR(INDEX(Sheet2!$A:$BK,MATCH(TRIM(RIGHT($B95,LEN($B95)-1)),Sheet2!$A:$A,0),MATCH(L$1,Sheet2!$A$1:$BK$1,0)),""))</f>
        <v/>
      </c>
      <c r="M95" t="str">
        <f>IF(LEN(IFERROR(INDEX(Sheet2!$A:$BK,MATCH(TRIM(RIGHT($B95,LEN($B95)-1)),Sheet2!$A:$A,0),MATCH(M$1,Sheet2!$A$1:$BK$1,0)),""))=0,"",IFERROR(INDEX(Sheet2!$A:$BK,MATCH(TRIM(RIGHT($B95,LEN($B95)-1)),Sheet2!$A:$A,0),MATCH(M$1,Sheet2!$A$1:$BK$1,0)),""))</f>
        <v/>
      </c>
    </row>
    <row r="96" spans="1:13" x14ac:dyDescent="0.25">
      <c r="A96" t="s">
        <v>992</v>
      </c>
      <c r="B96" t="str">
        <f>IF(LEN(IFERROR(INDEX(Sheet2!$A:$BK,MATCH(TRIM($A96),Sheet2!$B:$B,0),1),""))=0,"","N"&amp;INDEX(Sheet2!$A:$BK,MATCH(TRIM($A96),Sheet2!$B:$B,0),1))</f>
        <v>N20TW</v>
      </c>
      <c r="C96" t="s">
        <v>705</v>
      </c>
      <c r="D96" t="s">
        <v>706</v>
      </c>
      <c r="E96" t="s">
        <v>707</v>
      </c>
      <c r="F96" t="str">
        <f>IF(LEN(IFERROR(INDEX(Sheet2!$A:$BK,MATCH(TRIM(RIGHT($B96,LEN($B96)-1)),Sheet2!$A:$A,0),MATCH(F$1,Sheet2!$A$1:$BK$1,0)),""))=0,"",IFERROR(INDEX(Sheet2!$A:$BK,MATCH(TRIM(RIGHT($B96,LEN($B96)-1)),Sheet2!$A:$A,0),MATCH(F$1,Sheet2!$A$1:$BK$1,0)),""))</f>
        <v>LGE MANAGEMENT PARTNERS LLC</v>
      </c>
      <c r="G96" t="str">
        <f>IF(LEN(IFERROR(INDEX(Sheet2!$A:$BK,MATCH(TRIM(RIGHT($B96,LEN($B96)-1)),Sheet2!$A:$A,0),MATCH(G$1,Sheet2!$A$1:$BK$1,0)),""))=0,"",IFERROR(INDEX(Sheet2!$A:$BK,MATCH(TRIM(RIGHT($B96,LEN($B96)-1)),Sheet2!$A:$A,0),MATCH(G$1,Sheet2!$A$1:$BK$1,0)),""))</f>
        <v>1200 N 52ND ST</v>
      </c>
      <c r="H96" t="str">
        <f>IF(LEN(IFERROR(INDEX(Sheet2!$A:$BK,MATCH(TRIM(RIGHT($B96,LEN($B96)-1)),Sheet2!$A:$A,0),MATCH(H$1,Sheet2!$A$1:$BK$1,0)),""))=0,"",IFERROR(INDEX(Sheet2!$A:$BK,MATCH(TRIM(RIGHT($B96,LEN($B96)-1)),Sheet2!$A:$A,0),MATCH(H$1,Sheet2!$A$1:$BK$1,0)),""))</f>
        <v>PHOENIX</v>
      </c>
      <c r="I96" t="str">
        <f>IF(LEN(IFERROR(INDEX(Sheet2!$A:$BK,MATCH(TRIM(RIGHT($B96,LEN($B96)-1)),Sheet2!$A:$A,0),MATCH(I$1,Sheet2!$A$1:$BK$1,0)),""))=0,"",IFERROR(INDEX(Sheet2!$A:$BK,MATCH(TRIM(RIGHT($B96,LEN($B96)-1)),Sheet2!$A:$A,0),MATCH(I$1,Sheet2!$A$1:$BK$1,0)),""))</f>
        <v>AZ</v>
      </c>
      <c r="J96" t="str">
        <f>IF(LEN(IFERROR(INDEX(Sheet2!$A:$BK,MATCH(TRIM(RIGHT($B96,LEN($B96)-1)),Sheet2!$A:$A,0),MATCH(J$1,Sheet2!$A$1:$BK$1,0)),""))=0,"",IFERROR(INDEX(Sheet2!$A:$BK,MATCH(TRIM(RIGHT($B96,LEN($B96)-1)),Sheet2!$A:$A,0),MATCH(J$1,Sheet2!$A$1:$BK$1,0)),""))</f>
        <v>850083454</v>
      </c>
      <c r="K96" t="str">
        <f>IF(LEN(IFERROR(INDEX(Sheet2!$A:$BK,MATCH(TRIM(RIGHT($B96,LEN($B96)-1)),Sheet2!$A:$A,0),MATCH(K$1,Sheet2!$A$1:$BK$1,0)),""))=0,"",IFERROR(INDEX(Sheet2!$A:$BK,MATCH(TRIM(RIGHT($B96,LEN($B96)-1)),Sheet2!$A:$A,0),MATCH(K$1,Sheet2!$A$1:$BK$1,0)),""))</f>
        <v/>
      </c>
      <c r="L96" t="str">
        <f>IF(LEN(IFERROR(INDEX(Sheet2!$A:$BK,MATCH(TRIM(RIGHT($B96,LEN($B96)-1)),Sheet2!$A:$A,0),MATCH(L$1,Sheet2!$A$1:$BK$1,0)),""))=0,"",IFERROR(INDEX(Sheet2!$A:$BK,MATCH(TRIM(RIGHT($B96,LEN($B96)-1)),Sheet2!$A:$A,0),MATCH(L$1,Sheet2!$A$1:$BK$1,0)),""))</f>
        <v/>
      </c>
      <c r="M96" t="str">
        <f>IF(LEN(IFERROR(INDEX(Sheet2!$A:$BK,MATCH(TRIM(RIGHT($B96,LEN($B96)-1)),Sheet2!$A:$A,0),MATCH(M$1,Sheet2!$A$1:$BK$1,0)),""))=0,"",IFERROR(INDEX(Sheet2!$A:$BK,MATCH(TRIM(RIGHT($B96,LEN($B96)-1)),Sheet2!$A:$A,0),MATCH(M$1,Sheet2!$A$1:$BK$1,0)),""))</f>
        <v>Pinnacle Air Charter LLC</v>
      </c>
    </row>
    <row r="97" spans="1:13" x14ac:dyDescent="0.25">
      <c r="A97" t="s">
        <v>993</v>
      </c>
      <c r="B97" t="str">
        <f>IF(LEN(IFERROR(INDEX(Sheet2!$A:$BK,MATCH(TRIM($A97),Sheet2!$B:$B,0),1),""))=0,"","N"&amp;INDEX(Sheet2!$A:$BK,MATCH(TRIM($A97),Sheet2!$B:$B,0),1))</f>
        <v/>
      </c>
      <c r="C97" t="s">
        <v>712</v>
      </c>
      <c r="D97" t="s">
        <v>698</v>
      </c>
      <c r="E97" t="s">
        <v>713</v>
      </c>
      <c r="F97" t="str">
        <f>IF(LEN(IFERROR(INDEX(Sheet2!$A:$BK,MATCH(TRIM(RIGHT($B97,LEN($B97)-1)),Sheet2!$A:$A,0),MATCH(F$1,Sheet2!$A$1:$BK$1,0)),""))=0,"",IFERROR(INDEX(Sheet2!$A:$BK,MATCH(TRIM(RIGHT($B97,LEN($B97)-1)),Sheet2!$A:$A,0),MATCH(F$1,Sheet2!$A$1:$BK$1,0)),""))</f>
        <v/>
      </c>
      <c r="G97" t="str">
        <f>IF(LEN(IFERROR(INDEX(Sheet2!$A:$BK,MATCH(TRIM(RIGHT($B97,LEN($B97)-1)),Sheet2!$A:$A,0),MATCH(G$1,Sheet2!$A$1:$BK$1,0)),""))=0,"",IFERROR(INDEX(Sheet2!$A:$BK,MATCH(TRIM(RIGHT($B97,LEN($B97)-1)),Sheet2!$A:$A,0),MATCH(G$1,Sheet2!$A$1:$BK$1,0)),""))</f>
        <v/>
      </c>
      <c r="H97" t="str">
        <f>IF(LEN(IFERROR(INDEX(Sheet2!$A:$BK,MATCH(TRIM(RIGHT($B97,LEN($B97)-1)),Sheet2!$A:$A,0),MATCH(H$1,Sheet2!$A$1:$BK$1,0)),""))=0,"",IFERROR(INDEX(Sheet2!$A:$BK,MATCH(TRIM(RIGHT($B97,LEN($B97)-1)),Sheet2!$A:$A,0),MATCH(H$1,Sheet2!$A$1:$BK$1,0)),""))</f>
        <v/>
      </c>
      <c r="I97" t="str">
        <f>IF(LEN(IFERROR(INDEX(Sheet2!$A:$BK,MATCH(TRIM(RIGHT($B97,LEN($B97)-1)),Sheet2!$A:$A,0),MATCH(I$1,Sheet2!$A$1:$BK$1,0)),""))=0,"",IFERROR(INDEX(Sheet2!$A:$BK,MATCH(TRIM(RIGHT($B97,LEN($B97)-1)),Sheet2!$A:$A,0),MATCH(I$1,Sheet2!$A$1:$BK$1,0)),""))</f>
        <v/>
      </c>
      <c r="J97" t="str">
        <f>IF(LEN(IFERROR(INDEX(Sheet2!$A:$BK,MATCH(TRIM(RIGHT($B97,LEN($B97)-1)),Sheet2!$A:$A,0),MATCH(J$1,Sheet2!$A$1:$BK$1,0)),""))=0,"",IFERROR(INDEX(Sheet2!$A:$BK,MATCH(TRIM(RIGHT($B97,LEN($B97)-1)),Sheet2!$A:$A,0),MATCH(J$1,Sheet2!$A$1:$BK$1,0)),""))</f>
        <v/>
      </c>
      <c r="K97" t="str">
        <f>IF(LEN(IFERROR(INDEX(Sheet2!$A:$BK,MATCH(TRIM(RIGHT($B97,LEN($B97)-1)),Sheet2!$A:$A,0),MATCH(K$1,Sheet2!$A$1:$BK$1,0)),""))=0,"",IFERROR(INDEX(Sheet2!$A:$BK,MATCH(TRIM(RIGHT($B97,LEN($B97)-1)),Sheet2!$A:$A,0),MATCH(K$1,Sheet2!$A$1:$BK$1,0)),""))</f>
        <v/>
      </c>
      <c r="L97" t="str">
        <f>IF(LEN(IFERROR(INDEX(Sheet2!$A:$BK,MATCH(TRIM(RIGHT($B97,LEN($B97)-1)),Sheet2!$A:$A,0),MATCH(L$1,Sheet2!$A$1:$BK$1,0)),""))=0,"",IFERROR(INDEX(Sheet2!$A:$BK,MATCH(TRIM(RIGHT($B97,LEN($B97)-1)),Sheet2!$A:$A,0),MATCH(L$1,Sheet2!$A$1:$BK$1,0)),""))</f>
        <v/>
      </c>
      <c r="M97" t="str">
        <f>IF(LEN(IFERROR(INDEX(Sheet2!$A:$BK,MATCH(TRIM(RIGHT($B97,LEN($B97)-1)),Sheet2!$A:$A,0),MATCH(M$1,Sheet2!$A$1:$BK$1,0)),""))=0,"",IFERROR(INDEX(Sheet2!$A:$BK,MATCH(TRIM(RIGHT($B97,LEN($B97)-1)),Sheet2!$A:$A,0),MATCH(M$1,Sheet2!$A$1:$BK$1,0)),""))</f>
        <v/>
      </c>
    </row>
    <row r="98" spans="1:13" x14ac:dyDescent="0.25">
      <c r="A98" t="s">
        <v>994</v>
      </c>
      <c r="B98" t="str">
        <f>IF(LEN(IFERROR(INDEX(Sheet2!$A:$BK,MATCH(TRIM($A98),Sheet2!$B:$B,0),1),""))=0,"","N"&amp;INDEX(Sheet2!$A:$BK,MATCH(TRIM($A98),Sheet2!$B:$B,0),1))</f>
        <v>N639SF</v>
      </c>
      <c r="C98" t="s">
        <v>715</v>
      </c>
      <c r="D98" t="s">
        <v>1031</v>
      </c>
      <c r="E98" t="s">
        <v>716</v>
      </c>
      <c r="F98" t="str">
        <f>IF(LEN(IFERROR(INDEX(Sheet2!$A:$BK,MATCH(TRIM(RIGHT($B98,LEN($B98)-1)),Sheet2!$A:$A,0),MATCH(F$1,Sheet2!$A$1:$BK$1,0)),""))=0,"",IFERROR(INDEX(Sheet2!$A:$BK,MATCH(TRIM(RIGHT($B98,LEN($B98)-1)),Sheet2!$A:$A,0),MATCH(F$1,Sheet2!$A$1:$BK$1,0)),""))</f>
        <v>SANDERSON FARMS INC</v>
      </c>
      <c r="G98" t="str">
        <f>IF(LEN(IFERROR(INDEX(Sheet2!$A:$BK,MATCH(TRIM(RIGHT($B98,LEN($B98)-1)),Sheet2!$A:$A,0),MATCH(G$1,Sheet2!$A$1:$BK$1,0)),""))=0,"",IFERROR(INDEX(Sheet2!$A:$BK,MATCH(TRIM(RIGHT($B98,LEN($B98)-1)),Sheet2!$A:$A,0),MATCH(G$1,Sheet2!$A$1:$BK$1,0)),""))</f>
        <v>127 FLYNT RD</v>
      </c>
      <c r="H98" t="str">
        <f>IF(LEN(IFERROR(INDEX(Sheet2!$A:$BK,MATCH(TRIM(RIGHT($B98,LEN($B98)-1)),Sheet2!$A:$A,0),MATCH(H$1,Sheet2!$A$1:$BK$1,0)),""))=0,"",IFERROR(INDEX(Sheet2!$A:$BK,MATCH(TRIM(RIGHT($B98,LEN($B98)-1)),Sheet2!$A:$A,0),MATCH(H$1,Sheet2!$A$1:$BK$1,0)),""))</f>
        <v>LAUREL</v>
      </c>
      <c r="I98" t="str">
        <f>IF(LEN(IFERROR(INDEX(Sheet2!$A:$BK,MATCH(TRIM(RIGHT($B98,LEN($B98)-1)),Sheet2!$A:$A,0),MATCH(I$1,Sheet2!$A$1:$BK$1,0)),""))=0,"",IFERROR(INDEX(Sheet2!$A:$BK,MATCH(TRIM(RIGHT($B98,LEN($B98)-1)),Sheet2!$A:$A,0),MATCH(I$1,Sheet2!$A$1:$BK$1,0)),""))</f>
        <v>MS</v>
      </c>
      <c r="J98" t="str">
        <f>IF(LEN(IFERROR(INDEX(Sheet2!$A:$BK,MATCH(TRIM(RIGHT($B98,LEN($B98)-1)),Sheet2!$A:$A,0),MATCH(J$1,Sheet2!$A$1:$BK$1,0)),""))=0,"",IFERROR(INDEX(Sheet2!$A:$BK,MATCH(TRIM(RIGHT($B98,LEN($B98)-1)),Sheet2!$A:$A,0),MATCH(J$1,Sheet2!$A$1:$BK$1,0)),""))</f>
        <v>394439062</v>
      </c>
      <c r="K98" t="str">
        <f>IF(LEN(IFERROR(INDEX(Sheet2!$A:$BK,MATCH(TRIM(RIGHT($B98,LEN($B98)-1)),Sheet2!$A:$A,0),MATCH(K$1,Sheet2!$A$1:$BK$1,0)),""))=0,"",IFERROR(INDEX(Sheet2!$A:$BK,MATCH(TRIM(RIGHT($B98,LEN($B98)-1)),Sheet2!$A:$A,0),MATCH(K$1,Sheet2!$A$1:$BK$1,0)),""))</f>
        <v/>
      </c>
      <c r="L98" t="str">
        <f>IF(LEN(IFERROR(INDEX(Sheet2!$A:$BK,MATCH(TRIM(RIGHT($B98,LEN($B98)-1)),Sheet2!$A:$A,0),MATCH(L$1,Sheet2!$A$1:$BK$1,0)),""))=0,"",IFERROR(INDEX(Sheet2!$A:$BK,MATCH(TRIM(RIGHT($B98,LEN($B98)-1)),Sheet2!$A:$A,0),MATCH(L$1,Sheet2!$A$1:$BK$1,0)),""))</f>
        <v/>
      </c>
      <c r="M98" t="str">
        <f>IF(LEN(IFERROR(INDEX(Sheet2!$A:$BK,MATCH(TRIM(RIGHT($B98,LEN($B98)-1)),Sheet2!$A:$A,0),MATCH(M$1,Sheet2!$A$1:$BK$1,0)),""))=0,"",IFERROR(INDEX(Sheet2!$A:$BK,MATCH(TRIM(RIGHT($B98,LEN($B98)-1)),Sheet2!$A:$A,0),MATCH(M$1,Sheet2!$A$1:$BK$1,0)),""))</f>
        <v/>
      </c>
    </row>
    <row r="99" spans="1:13" x14ac:dyDescent="0.25">
      <c r="A99" t="s">
        <v>995</v>
      </c>
      <c r="B99" t="str">
        <f>IF(LEN(IFERROR(INDEX(Sheet2!$A:$BK,MATCH(TRIM($A99),Sheet2!$B:$B,0),1),""))=0,"","N"&amp;INDEX(Sheet2!$A:$BK,MATCH(TRIM($A99),Sheet2!$B:$B,0),1))</f>
        <v>N876GH</v>
      </c>
      <c r="C99" t="s">
        <v>717</v>
      </c>
      <c r="D99" t="s">
        <v>1031</v>
      </c>
      <c r="E99" t="s">
        <v>718</v>
      </c>
      <c r="F99" t="str">
        <f>IF(LEN(IFERROR(INDEX(Sheet2!$A:$BK,MATCH(TRIM(RIGHT($B99,LEN($B99)-1)),Sheet2!$A:$A,0),MATCH(F$1,Sheet2!$A$1:$BK$1,0)),""))=0,"",IFERROR(INDEX(Sheet2!$A:$BK,MATCH(TRIM(RIGHT($B99,LEN($B99)-1)),Sheet2!$A:$A,0),MATCH(F$1,Sheet2!$A$1:$BK$1,0)),""))</f>
        <v>TVPX ARS INC TRUSTEE</v>
      </c>
      <c r="G99" t="str">
        <f>IF(LEN(IFERROR(INDEX(Sheet2!$A:$BK,MATCH(TRIM(RIGHT($B99,LEN($B99)-1)),Sheet2!$A:$A,0),MATCH(G$1,Sheet2!$A$1:$BK$1,0)),""))=0,"",IFERROR(INDEX(Sheet2!$A:$BK,MATCH(TRIM(RIGHT($B99,LEN($B99)-1)),Sheet2!$A:$A,0),MATCH(G$1,Sheet2!$A$1:$BK$1,0)),""))</f>
        <v>39 E EAGLE RIDGE DR STE 201</v>
      </c>
      <c r="H99" t="str">
        <f>IF(LEN(IFERROR(INDEX(Sheet2!$A:$BK,MATCH(TRIM(RIGHT($B99,LEN($B99)-1)),Sheet2!$A:$A,0),MATCH(H$1,Sheet2!$A$1:$BK$1,0)),""))=0,"",IFERROR(INDEX(Sheet2!$A:$BK,MATCH(TRIM(RIGHT($B99,LEN($B99)-1)),Sheet2!$A:$A,0),MATCH(H$1,Sheet2!$A$1:$BK$1,0)),""))</f>
        <v>NORTH SALT LAKE</v>
      </c>
      <c r="I99" t="str">
        <f>IF(LEN(IFERROR(INDEX(Sheet2!$A:$BK,MATCH(TRIM(RIGHT($B99,LEN($B99)-1)),Sheet2!$A:$A,0),MATCH(I$1,Sheet2!$A$1:$BK$1,0)),""))=0,"",IFERROR(INDEX(Sheet2!$A:$BK,MATCH(TRIM(RIGHT($B99,LEN($B99)-1)),Sheet2!$A:$A,0),MATCH(I$1,Sheet2!$A$1:$BK$1,0)),""))</f>
        <v>UT</v>
      </c>
      <c r="J99" t="str">
        <f>IF(LEN(IFERROR(INDEX(Sheet2!$A:$BK,MATCH(TRIM(RIGHT($B99,LEN($B99)-1)),Sheet2!$A:$A,0),MATCH(J$1,Sheet2!$A$1:$BK$1,0)),""))=0,"",IFERROR(INDEX(Sheet2!$A:$BK,MATCH(TRIM(RIGHT($B99,LEN($B99)-1)),Sheet2!$A:$A,0),MATCH(J$1,Sheet2!$A$1:$BK$1,0)),""))</f>
        <v>840542533</v>
      </c>
      <c r="K99" t="str">
        <f>IF(LEN(IFERROR(INDEX(Sheet2!$A:$BK,MATCH(TRIM(RIGHT($B99,LEN($B99)-1)),Sheet2!$A:$A,0),MATCH(K$1,Sheet2!$A$1:$BK$1,0)),""))=0,"",IFERROR(INDEX(Sheet2!$A:$BK,MATCH(TRIM(RIGHT($B99,LEN($B99)-1)),Sheet2!$A:$A,0),MATCH(K$1,Sheet2!$A$1:$BK$1,0)),""))</f>
        <v/>
      </c>
      <c r="L99" t="str">
        <f>IF(LEN(IFERROR(INDEX(Sheet2!$A:$BK,MATCH(TRIM(RIGHT($B99,LEN($B99)-1)),Sheet2!$A:$A,0),MATCH(L$1,Sheet2!$A$1:$BK$1,0)),""))=0,"",IFERROR(INDEX(Sheet2!$A:$BK,MATCH(TRIM(RIGHT($B99,LEN($B99)-1)),Sheet2!$A:$A,0),MATCH(L$1,Sheet2!$A$1:$BK$1,0)),""))</f>
        <v/>
      </c>
      <c r="M99" t="str">
        <f>IF(LEN(IFERROR(INDEX(Sheet2!$A:$BK,MATCH(TRIM(RIGHT($B99,LEN($B99)-1)),Sheet2!$A:$A,0),MATCH(M$1,Sheet2!$A$1:$BK$1,0)),""))=0,"",IFERROR(INDEX(Sheet2!$A:$BK,MATCH(TRIM(RIGHT($B99,LEN($B99)-1)),Sheet2!$A:$A,0),MATCH(M$1,Sheet2!$A$1:$BK$1,0)),""))</f>
        <v/>
      </c>
    </row>
    <row r="100" spans="1:13" x14ac:dyDescent="0.25">
      <c r="A100" t="s">
        <v>996</v>
      </c>
      <c r="B100" t="str">
        <f>IF(LEN(IFERROR(INDEX(Sheet2!$A:$BK,MATCH(TRIM($A100),Sheet2!$B:$B,0),1),""))=0,"","N"&amp;INDEX(Sheet2!$A:$BK,MATCH(TRIM($A100),Sheet2!$B:$B,0),1))</f>
        <v>N922LR</v>
      </c>
      <c r="C100" t="s">
        <v>723</v>
      </c>
      <c r="D100" t="s">
        <v>40</v>
      </c>
      <c r="E100" t="s">
        <v>724</v>
      </c>
      <c r="F100" t="str">
        <f>IF(LEN(IFERROR(INDEX(Sheet2!$A:$BK,MATCH(TRIM(RIGHT($B100,LEN($B100)-1)),Sheet2!$A:$A,0),MATCH(F$1,Sheet2!$A$1:$BK$1,0)),""))=0,"",IFERROR(INDEX(Sheet2!$A:$BK,MATCH(TRIM(RIGHT($B100,LEN($B100)-1)),Sheet2!$A:$A,0),MATCH(F$1,Sheet2!$A$1:$BK$1,0)),""))</f>
        <v>CAPITAL HOLDINGS 210 LLC</v>
      </c>
      <c r="G100" t="str">
        <f>IF(LEN(IFERROR(INDEX(Sheet2!$A:$BK,MATCH(TRIM(RIGHT($B100,LEN($B100)-1)),Sheet2!$A:$A,0),MATCH(G$1,Sheet2!$A$1:$BK$1,0)),""))=0,"",IFERROR(INDEX(Sheet2!$A:$BK,MATCH(TRIM(RIGHT($B100,LEN($B100)-1)),Sheet2!$A:$A,0),MATCH(G$1,Sheet2!$A$1:$BK$1,0)),""))</f>
        <v>117 SALEM CHURCH RD</v>
      </c>
      <c r="H100" t="str">
        <f>IF(LEN(IFERROR(INDEX(Sheet2!$A:$BK,MATCH(TRIM(RIGHT($B100,LEN($B100)-1)),Sheet2!$A:$A,0),MATCH(H$1,Sheet2!$A$1:$BK$1,0)),""))=0,"",IFERROR(INDEX(Sheet2!$A:$BK,MATCH(TRIM(RIGHT($B100,LEN($B100)-1)),Sheet2!$A:$A,0),MATCH(H$1,Sheet2!$A$1:$BK$1,0)),""))</f>
        <v>NEWARK</v>
      </c>
      <c r="I100" t="str">
        <f>IF(LEN(IFERROR(INDEX(Sheet2!$A:$BK,MATCH(TRIM(RIGHT($B100,LEN($B100)-1)),Sheet2!$A:$A,0),MATCH(I$1,Sheet2!$A$1:$BK$1,0)),""))=0,"",IFERROR(INDEX(Sheet2!$A:$BK,MATCH(TRIM(RIGHT($B100,LEN($B100)-1)),Sheet2!$A:$A,0),MATCH(I$1,Sheet2!$A$1:$BK$1,0)),""))</f>
        <v>DE</v>
      </c>
      <c r="J100" t="str">
        <f>IF(LEN(IFERROR(INDEX(Sheet2!$A:$BK,MATCH(TRIM(RIGHT($B100,LEN($B100)-1)),Sheet2!$A:$A,0),MATCH(J$1,Sheet2!$A$1:$BK$1,0)),""))=0,"",IFERROR(INDEX(Sheet2!$A:$BK,MATCH(TRIM(RIGHT($B100,LEN($B100)-1)),Sheet2!$A:$A,0),MATCH(J$1,Sheet2!$A$1:$BK$1,0)),""))</f>
        <v>197132940</v>
      </c>
      <c r="K100" t="str">
        <f>IF(LEN(IFERROR(INDEX(Sheet2!$A:$BK,MATCH(TRIM(RIGHT($B100,LEN($B100)-1)),Sheet2!$A:$A,0),MATCH(K$1,Sheet2!$A$1:$BK$1,0)),""))=0,"",IFERROR(INDEX(Sheet2!$A:$BK,MATCH(TRIM(RIGHT($B100,LEN($B100)-1)),Sheet2!$A:$A,0),MATCH(K$1,Sheet2!$A$1:$BK$1,0)),""))</f>
        <v/>
      </c>
      <c r="L100" t="str">
        <f>IF(LEN(IFERROR(INDEX(Sheet2!$A:$BK,MATCH(TRIM(RIGHT($B100,LEN($B100)-1)),Sheet2!$A:$A,0),MATCH(L$1,Sheet2!$A$1:$BK$1,0)),""))=0,"",IFERROR(INDEX(Sheet2!$A:$BK,MATCH(TRIM(RIGHT($B100,LEN($B100)-1)),Sheet2!$A:$A,0),MATCH(L$1,Sheet2!$A$1:$BK$1,0)),""))</f>
        <v/>
      </c>
      <c r="M100" t="str">
        <f>IF(LEN(IFERROR(INDEX(Sheet2!$A:$BK,MATCH(TRIM(RIGHT($B100,LEN($B100)-1)),Sheet2!$A:$A,0),MATCH(M$1,Sheet2!$A$1:$BK$1,0)),""))=0,"",IFERROR(INDEX(Sheet2!$A:$BK,MATCH(TRIM(RIGHT($B100,LEN($B100)-1)),Sheet2!$A:$A,0),MATCH(M$1,Sheet2!$A$1:$BK$1,0)),""))</f>
        <v>Jet Linx Aviation, LLC</v>
      </c>
    </row>
    <row r="101" spans="1:13" x14ac:dyDescent="0.25">
      <c r="A101" t="s">
        <v>998</v>
      </c>
      <c r="B101" t="str">
        <f>IF(LEN(IFERROR(INDEX(Sheet2!$A:$BK,MATCH(TRIM($A101),Sheet2!$B:$B,0),1),""))=0,"","N"&amp;INDEX(Sheet2!$A:$BK,MATCH(TRIM($A101),Sheet2!$B:$B,0),1))</f>
        <v/>
      </c>
      <c r="C101" t="s">
        <v>997</v>
      </c>
      <c r="D101" t="s">
        <v>1031</v>
      </c>
      <c r="E101" t="s">
        <v>728</v>
      </c>
      <c r="F101" t="str">
        <f>IF(LEN(IFERROR(INDEX(Sheet2!$A:$BK,MATCH(TRIM(RIGHT($B101,LEN($B101)-1)),Sheet2!$A:$A,0),MATCH(F$1,Sheet2!$A$1:$BK$1,0)),""))=0,"",IFERROR(INDEX(Sheet2!$A:$BK,MATCH(TRIM(RIGHT($B101,LEN($B101)-1)),Sheet2!$A:$A,0),MATCH(F$1,Sheet2!$A$1:$BK$1,0)),""))</f>
        <v/>
      </c>
      <c r="G101" t="str">
        <f>IF(LEN(IFERROR(INDEX(Sheet2!$A:$BK,MATCH(TRIM(RIGHT($B101,LEN($B101)-1)),Sheet2!$A:$A,0),MATCH(G$1,Sheet2!$A$1:$BK$1,0)),""))=0,"",IFERROR(INDEX(Sheet2!$A:$BK,MATCH(TRIM(RIGHT($B101,LEN($B101)-1)),Sheet2!$A:$A,0),MATCH(G$1,Sheet2!$A$1:$BK$1,0)),""))</f>
        <v/>
      </c>
      <c r="H101" t="str">
        <f>IF(LEN(IFERROR(INDEX(Sheet2!$A:$BK,MATCH(TRIM(RIGHT($B101,LEN($B101)-1)),Sheet2!$A:$A,0),MATCH(H$1,Sheet2!$A$1:$BK$1,0)),""))=0,"",IFERROR(INDEX(Sheet2!$A:$BK,MATCH(TRIM(RIGHT($B101,LEN($B101)-1)),Sheet2!$A:$A,0),MATCH(H$1,Sheet2!$A$1:$BK$1,0)),""))</f>
        <v/>
      </c>
      <c r="I101" t="str">
        <f>IF(LEN(IFERROR(INDEX(Sheet2!$A:$BK,MATCH(TRIM(RIGHT($B101,LEN($B101)-1)),Sheet2!$A:$A,0),MATCH(I$1,Sheet2!$A$1:$BK$1,0)),""))=0,"",IFERROR(INDEX(Sheet2!$A:$BK,MATCH(TRIM(RIGHT($B101,LEN($B101)-1)),Sheet2!$A:$A,0),MATCH(I$1,Sheet2!$A$1:$BK$1,0)),""))</f>
        <v/>
      </c>
      <c r="J101" t="str">
        <f>IF(LEN(IFERROR(INDEX(Sheet2!$A:$BK,MATCH(TRIM(RIGHT($B101,LEN($B101)-1)),Sheet2!$A:$A,0),MATCH(J$1,Sheet2!$A$1:$BK$1,0)),""))=0,"",IFERROR(INDEX(Sheet2!$A:$BK,MATCH(TRIM(RIGHT($B101,LEN($B101)-1)),Sheet2!$A:$A,0),MATCH(J$1,Sheet2!$A$1:$BK$1,0)),""))</f>
        <v/>
      </c>
      <c r="K101" t="str">
        <f>IF(LEN(IFERROR(INDEX(Sheet2!$A:$BK,MATCH(TRIM(RIGHT($B101,LEN($B101)-1)),Sheet2!$A:$A,0),MATCH(K$1,Sheet2!$A$1:$BK$1,0)),""))=0,"",IFERROR(INDEX(Sheet2!$A:$BK,MATCH(TRIM(RIGHT($B101,LEN($B101)-1)),Sheet2!$A:$A,0),MATCH(K$1,Sheet2!$A$1:$BK$1,0)),""))</f>
        <v/>
      </c>
      <c r="L101" t="str">
        <f>IF(LEN(IFERROR(INDEX(Sheet2!$A:$BK,MATCH(TRIM(RIGHT($B101,LEN($B101)-1)),Sheet2!$A:$A,0),MATCH(L$1,Sheet2!$A$1:$BK$1,0)),""))=0,"",IFERROR(INDEX(Sheet2!$A:$BK,MATCH(TRIM(RIGHT($B101,LEN($B101)-1)),Sheet2!$A:$A,0),MATCH(L$1,Sheet2!$A$1:$BK$1,0)),""))</f>
        <v/>
      </c>
      <c r="M101" t="str">
        <f>IF(LEN(IFERROR(INDEX(Sheet2!$A:$BK,MATCH(TRIM(RIGHT($B101,LEN($B101)-1)),Sheet2!$A:$A,0),MATCH(M$1,Sheet2!$A$1:$BK$1,0)),""))=0,"",IFERROR(INDEX(Sheet2!$A:$BK,MATCH(TRIM(RIGHT($B101,LEN($B101)-1)),Sheet2!$A:$A,0),MATCH(M$1,Sheet2!$A$1:$BK$1,0)),""))</f>
        <v/>
      </c>
    </row>
    <row r="102" spans="1:13" x14ac:dyDescent="0.25">
      <c r="A102" t="s">
        <v>999</v>
      </c>
      <c r="B102" t="str">
        <f>IF(LEN(IFERROR(INDEX(Sheet2!$A:$BK,MATCH(TRIM($A102),Sheet2!$B:$B,0),1),""))=0,"","N"&amp;INDEX(Sheet2!$A:$BK,MATCH(TRIM($A102),Sheet2!$B:$B,0),1))</f>
        <v/>
      </c>
      <c r="C102" t="s">
        <v>735</v>
      </c>
      <c r="D102" t="s">
        <v>1031</v>
      </c>
      <c r="E102" t="s">
        <v>736</v>
      </c>
      <c r="F102" t="str">
        <f>IF(LEN(IFERROR(INDEX(Sheet2!$A:$BK,MATCH(TRIM(RIGHT($B102,LEN($B102)-1)),Sheet2!$A:$A,0),MATCH(F$1,Sheet2!$A$1:$BK$1,0)),""))=0,"",IFERROR(INDEX(Sheet2!$A:$BK,MATCH(TRIM(RIGHT($B102,LEN($B102)-1)),Sheet2!$A:$A,0),MATCH(F$1,Sheet2!$A$1:$BK$1,0)),""))</f>
        <v/>
      </c>
      <c r="G102" t="str">
        <f>IF(LEN(IFERROR(INDEX(Sheet2!$A:$BK,MATCH(TRIM(RIGHT($B102,LEN($B102)-1)),Sheet2!$A:$A,0),MATCH(G$1,Sheet2!$A$1:$BK$1,0)),""))=0,"",IFERROR(INDEX(Sheet2!$A:$BK,MATCH(TRIM(RIGHT($B102,LEN($B102)-1)),Sheet2!$A:$A,0),MATCH(G$1,Sheet2!$A$1:$BK$1,0)),""))</f>
        <v/>
      </c>
      <c r="H102" t="str">
        <f>IF(LEN(IFERROR(INDEX(Sheet2!$A:$BK,MATCH(TRIM(RIGHT($B102,LEN($B102)-1)),Sheet2!$A:$A,0),MATCH(H$1,Sheet2!$A$1:$BK$1,0)),""))=0,"",IFERROR(INDEX(Sheet2!$A:$BK,MATCH(TRIM(RIGHT($B102,LEN($B102)-1)),Sheet2!$A:$A,0),MATCH(H$1,Sheet2!$A$1:$BK$1,0)),""))</f>
        <v/>
      </c>
      <c r="I102" t="str">
        <f>IF(LEN(IFERROR(INDEX(Sheet2!$A:$BK,MATCH(TRIM(RIGHT($B102,LEN($B102)-1)),Sheet2!$A:$A,0),MATCH(I$1,Sheet2!$A$1:$BK$1,0)),""))=0,"",IFERROR(INDEX(Sheet2!$A:$BK,MATCH(TRIM(RIGHT($B102,LEN($B102)-1)),Sheet2!$A:$A,0),MATCH(I$1,Sheet2!$A$1:$BK$1,0)),""))</f>
        <v/>
      </c>
      <c r="J102" t="str">
        <f>IF(LEN(IFERROR(INDEX(Sheet2!$A:$BK,MATCH(TRIM(RIGHT($B102,LEN($B102)-1)),Sheet2!$A:$A,0),MATCH(J$1,Sheet2!$A$1:$BK$1,0)),""))=0,"",IFERROR(INDEX(Sheet2!$A:$BK,MATCH(TRIM(RIGHT($B102,LEN($B102)-1)),Sheet2!$A:$A,0),MATCH(J$1,Sheet2!$A$1:$BK$1,0)),""))</f>
        <v/>
      </c>
      <c r="K102" t="str">
        <f>IF(LEN(IFERROR(INDEX(Sheet2!$A:$BK,MATCH(TRIM(RIGHT($B102,LEN($B102)-1)),Sheet2!$A:$A,0),MATCH(K$1,Sheet2!$A$1:$BK$1,0)),""))=0,"",IFERROR(INDEX(Sheet2!$A:$BK,MATCH(TRIM(RIGHT($B102,LEN($B102)-1)),Sheet2!$A:$A,0),MATCH(K$1,Sheet2!$A$1:$BK$1,0)),""))</f>
        <v/>
      </c>
      <c r="L102" t="str">
        <f>IF(LEN(IFERROR(INDEX(Sheet2!$A:$BK,MATCH(TRIM(RIGHT($B102,LEN($B102)-1)),Sheet2!$A:$A,0),MATCH(L$1,Sheet2!$A$1:$BK$1,0)),""))=0,"",IFERROR(INDEX(Sheet2!$A:$BK,MATCH(TRIM(RIGHT($B102,LEN($B102)-1)),Sheet2!$A:$A,0),MATCH(L$1,Sheet2!$A$1:$BK$1,0)),""))</f>
        <v/>
      </c>
      <c r="M102" t="str">
        <f>IF(LEN(IFERROR(INDEX(Sheet2!$A:$BK,MATCH(TRIM(RIGHT($B102,LEN($B102)-1)),Sheet2!$A:$A,0),MATCH(M$1,Sheet2!$A$1:$BK$1,0)),""))=0,"",IFERROR(INDEX(Sheet2!$A:$BK,MATCH(TRIM(RIGHT($B102,LEN($B102)-1)),Sheet2!$A:$A,0),MATCH(M$1,Sheet2!$A$1:$BK$1,0)),""))</f>
        <v/>
      </c>
    </row>
    <row r="103" spans="1:13" x14ac:dyDescent="0.25">
      <c r="A103" t="s">
        <v>1000</v>
      </c>
      <c r="B103" t="str">
        <f>IF(LEN(IFERROR(INDEX(Sheet2!$A:$BK,MATCH(TRIM($A103),Sheet2!$B:$B,0),1),""))=0,"","N"&amp;INDEX(Sheet2!$A:$BK,MATCH(TRIM($A103),Sheet2!$B:$B,0),1))</f>
        <v>N730GA</v>
      </c>
      <c r="C103" t="s">
        <v>740</v>
      </c>
      <c r="D103" t="s">
        <v>1031</v>
      </c>
      <c r="E103" t="s">
        <v>741</v>
      </c>
      <c r="F103" t="str">
        <f>IF(LEN(IFERROR(INDEX(Sheet2!$A:$BK,MATCH(TRIM(RIGHT($B103,LEN($B103)-1)),Sheet2!$A:$A,0),MATCH(F$1,Sheet2!$A$1:$BK$1,0)),""))=0,"",IFERROR(INDEX(Sheet2!$A:$BK,MATCH(TRIM(RIGHT($B103,LEN($B103)-1)),Sheet2!$A:$A,0),MATCH(F$1,Sheet2!$A$1:$BK$1,0)),""))</f>
        <v>BTI AVIATION LLC</v>
      </c>
      <c r="G103" t="str">
        <f>IF(LEN(IFERROR(INDEX(Sheet2!$A:$BK,MATCH(TRIM(RIGHT($B103,LEN($B103)-1)),Sheet2!$A:$A,0),MATCH(G$1,Sheet2!$A$1:$BK$1,0)),""))=0,"",IFERROR(INDEX(Sheet2!$A:$BK,MATCH(TRIM(RIGHT($B103,LEN($B103)-1)),Sheet2!$A:$A,0),MATCH(G$1,Sheet2!$A$1:$BK$1,0)),""))</f>
        <v>1 S NEVADA AVE STE 200</v>
      </c>
      <c r="H103" t="str">
        <f>IF(LEN(IFERROR(INDEX(Sheet2!$A:$BK,MATCH(TRIM(RIGHT($B103,LEN($B103)-1)),Sheet2!$A:$A,0),MATCH(H$1,Sheet2!$A$1:$BK$1,0)),""))=0,"",IFERROR(INDEX(Sheet2!$A:$BK,MATCH(TRIM(RIGHT($B103,LEN($B103)-1)),Sheet2!$A:$A,0),MATCH(H$1,Sheet2!$A$1:$BK$1,0)),""))</f>
        <v>COLORADO SPRINGS</v>
      </c>
      <c r="I103" t="str">
        <f>IF(LEN(IFERROR(INDEX(Sheet2!$A:$BK,MATCH(TRIM(RIGHT($B103,LEN($B103)-1)),Sheet2!$A:$A,0),MATCH(I$1,Sheet2!$A$1:$BK$1,0)),""))=0,"",IFERROR(INDEX(Sheet2!$A:$BK,MATCH(TRIM(RIGHT($B103,LEN($B103)-1)),Sheet2!$A:$A,0),MATCH(I$1,Sheet2!$A$1:$BK$1,0)),""))</f>
        <v>CO</v>
      </c>
      <c r="J103" t="str">
        <f>IF(LEN(IFERROR(INDEX(Sheet2!$A:$BK,MATCH(TRIM(RIGHT($B103,LEN($B103)-1)),Sheet2!$A:$A,0),MATCH(J$1,Sheet2!$A$1:$BK$1,0)),""))=0,"",IFERROR(INDEX(Sheet2!$A:$BK,MATCH(TRIM(RIGHT($B103,LEN($B103)-1)),Sheet2!$A:$A,0),MATCH(J$1,Sheet2!$A$1:$BK$1,0)),""))</f>
        <v>809031809</v>
      </c>
      <c r="K103" t="str">
        <f>IF(LEN(IFERROR(INDEX(Sheet2!$A:$BK,MATCH(TRIM(RIGHT($B103,LEN($B103)-1)),Sheet2!$A:$A,0),MATCH(K$1,Sheet2!$A$1:$BK$1,0)),""))=0,"",IFERROR(INDEX(Sheet2!$A:$BK,MATCH(TRIM(RIGHT($B103,LEN($B103)-1)),Sheet2!$A:$A,0),MATCH(K$1,Sheet2!$A$1:$BK$1,0)),""))</f>
        <v>SNOWY RANGE AVIATION LLC</v>
      </c>
      <c r="L103" t="str">
        <f>IF(LEN(IFERROR(INDEX(Sheet2!$A:$BK,MATCH(TRIM(RIGHT($B103,LEN($B103)-1)),Sheet2!$A:$A,0),MATCH(L$1,Sheet2!$A$1:$BK$1,0)),""))=0,"",IFERROR(INDEX(Sheet2!$A:$BK,MATCH(TRIM(RIGHT($B103,LEN($B103)-1)),Sheet2!$A:$A,0),MATCH(L$1,Sheet2!$A$1:$BK$1,0)),""))</f>
        <v/>
      </c>
      <c r="M103" t="str">
        <f>IF(LEN(IFERROR(INDEX(Sheet2!$A:$BK,MATCH(TRIM(RIGHT($B103,LEN($B103)-1)),Sheet2!$A:$A,0),MATCH(M$1,Sheet2!$A$1:$BK$1,0)),""))=0,"",IFERROR(INDEX(Sheet2!$A:$BK,MATCH(TRIM(RIGHT($B103,LEN($B103)-1)),Sheet2!$A:$A,0),MATCH(M$1,Sheet2!$A$1:$BK$1,0)),""))</f>
        <v/>
      </c>
    </row>
    <row r="104" spans="1:13" x14ac:dyDescent="0.25">
      <c r="A104" t="s">
        <v>1001</v>
      </c>
      <c r="B104" t="str">
        <f>IF(LEN(IFERROR(INDEX(Sheet2!$A:$BK,MATCH(TRIM($A104),Sheet2!$B:$B,0),1),""))=0,"","N"&amp;INDEX(Sheet2!$A:$BK,MATCH(TRIM($A104),Sheet2!$B:$B,0),1))</f>
        <v>N13WF</v>
      </c>
      <c r="C104" t="s">
        <v>748</v>
      </c>
      <c r="D104" t="s">
        <v>1031</v>
      </c>
      <c r="E104" t="s">
        <v>749</v>
      </c>
      <c r="F104" t="str">
        <f>IF(LEN(IFERROR(INDEX(Sheet2!$A:$BK,MATCH(TRIM(RIGHT($B104,LEN($B104)-1)),Sheet2!$A:$A,0),MATCH(F$1,Sheet2!$A$1:$BK$1,0)),""))=0,"",IFERROR(INDEX(Sheet2!$A:$BK,MATCH(TRIM(RIGHT($B104,LEN($B104)-1)),Sheet2!$A:$A,0),MATCH(F$1,Sheet2!$A$1:$BK$1,0)),""))</f>
        <v>TRUIST EQUIPMENT FINANCE CORP</v>
      </c>
      <c r="G104" t="str">
        <f>IF(LEN(IFERROR(INDEX(Sheet2!$A:$BK,MATCH(TRIM(RIGHT($B104,LEN($B104)-1)),Sheet2!$A:$A,0),MATCH(G$1,Sheet2!$A$1:$BK$1,0)),""))=0,"",IFERROR(INDEX(Sheet2!$A:$BK,MATCH(TRIM(RIGHT($B104,LEN($B104)-1)),Sheet2!$A:$A,0),MATCH(G$1,Sheet2!$A$1:$BK$1,0)),""))</f>
        <v>245 PEACHTREE CENTER AVE NE</v>
      </c>
      <c r="H104" t="str">
        <f>IF(LEN(IFERROR(INDEX(Sheet2!$A:$BK,MATCH(TRIM(RIGHT($B104,LEN($B104)-1)),Sheet2!$A:$A,0),MATCH(H$1,Sheet2!$A$1:$BK$1,0)),""))=0,"",IFERROR(INDEX(Sheet2!$A:$BK,MATCH(TRIM(RIGHT($B104,LEN($B104)-1)),Sheet2!$A:$A,0),MATCH(H$1,Sheet2!$A$1:$BK$1,0)),""))</f>
        <v>ATLANTA</v>
      </c>
      <c r="I104" t="str">
        <f>IF(LEN(IFERROR(INDEX(Sheet2!$A:$BK,MATCH(TRIM(RIGHT($B104,LEN($B104)-1)),Sheet2!$A:$A,0),MATCH(I$1,Sheet2!$A$1:$BK$1,0)),""))=0,"",IFERROR(INDEX(Sheet2!$A:$BK,MATCH(TRIM(RIGHT($B104,LEN($B104)-1)),Sheet2!$A:$A,0),MATCH(I$1,Sheet2!$A$1:$BK$1,0)),""))</f>
        <v>GA</v>
      </c>
      <c r="J104" t="str">
        <f>IF(LEN(IFERROR(INDEX(Sheet2!$A:$BK,MATCH(TRIM(RIGHT($B104,LEN($B104)-1)),Sheet2!$A:$A,0),MATCH(J$1,Sheet2!$A$1:$BK$1,0)),""))=0,"",IFERROR(INDEX(Sheet2!$A:$BK,MATCH(TRIM(RIGHT($B104,LEN($B104)-1)),Sheet2!$A:$A,0),MATCH(J$1,Sheet2!$A$1:$BK$1,0)),""))</f>
        <v>303031231</v>
      </c>
      <c r="K104" t="str">
        <f>IF(LEN(IFERROR(INDEX(Sheet2!$A:$BK,MATCH(TRIM(RIGHT($B104,LEN($B104)-1)),Sheet2!$A:$A,0),MATCH(K$1,Sheet2!$A$1:$BK$1,0)),""))=0,"",IFERROR(INDEX(Sheet2!$A:$BK,MATCH(TRIM(RIGHT($B104,LEN($B104)-1)),Sheet2!$A:$A,0),MATCH(K$1,Sheet2!$A$1:$BK$1,0)),""))</f>
        <v/>
      </c>
      <c r="L104" t="str">
        <f>IF(LEN(IFERROR(INDEX(Sheet2!$A:$BK,MATCH(TRIM(RIGHT($B104,LEN($B104)-1)),Sheet2!$A:$A,0),MATCH(L$1,Sheet2!$A$1:$BK$1,0)),""))=0,"",IFERROR(INDEX(Sheet2!$A:$BK,MATCH(TRIM(RIGHT($B104,LEN($B104)-1)),Sheet2!$A:$A,0),MATCH(L$1,Sheet2!$A$1:$BK$1,0)),""))</f>
        <v/>
      </c>
      <c r="M104" t="str">
        <f>IF(LEN(IFERROR(INDEX(Sheet2!$A:$BK,MATCH(TRIM(RIGHT($B104,LEN($B104)-1)),Sheet2!$A:$A,0),MATCH(M$1,Sheet2!$A$1:$BK$1,0)),""))=0,"",IFERROR(INDEX(Sheet2!$A:$BK,MATCH(TRIM(RIGHT($B104,LEN($B104)-1)),Sheet2!$A:$A,0),MATCH(M$1,Sheet2!$A$1:$BK$1,0)),""))</f>
        <v/>
      </c>
    </row>
    <row r="105" spans="1:13" x14ac:dyDescent="0.25">
      <c r="A105" t="s">
        <v>1002</v>
      </c>
      <c r="B105" t="str">
        <f>IF(LEN(IFERROR(INDEX(Sheet2!$A:$BK,MATCH(TRIM($A105),Sheet2!$B:$B,0),1),""))=0,"","N"&amp;INDEX(Sheet2!$A:$BK,MATCH(TRIM($A105),Sheet2!$B:$B,0),1))</f>
        <v/>
      </c>
      <c r="C105" t="s">
        <v>751</v>
      </c>
      <c r="D105" t="s">
        <v>1031</v>
      </c>
      <c r="E105" t="s">
        <v>754</v>
      </c>
      <c r="F105" t="str">
        <f>IF(LEN(IFERROR(INDEX(Sheet2!$A:$BK,MATCH(TRIM(RIGHT($B105,LEN($B105)-1)),Sheet2!$A:$A,0),MATCH(F$1,Sheet2!$A$1:$BK$1,0)),""))=0,"",IFERROR(INDEX(Sheet2!$A:$BK,MATCH(TRIM(RIGHT($B105,LEN($B105)-1)),Sheet2!$A:$A,0),MATCH(F$1,Sheet2!$A$1:$BK$1,0)),""))</f>
        <v/>
      </c>
      <c r="G105" t="str">
        <f>IF(LEN(IFERROR(INDEX(Sheet2!$A:$BK,MATCH(TRIM(RIGHT($B105,LEN($B105)-1)),Sheet2!$A:$A,0),MATCH(G$1,Sheet2!$A$1:$BK$1,0)),""))=0,"",IFERROR(INDEX(Sheet2!$A:$BK,MATCH(TRIM(RIGHT($B105,LEN($B105)-1)),Sheet2!$A:$A,0),MATCH(G$1,Sheet2!$A$1:$BK$1,0)),""))</f>
        <v/>
      </c>
      <c r="H105" t="str">
        <f>IF(LEN(IFERROR(INDEX(Sheet2!$A:$BK,MATCH(TRIM(RIGHT($B105,LEN($B105)-1)),Sheet2!$A:$A,0),MATCH(H$1,Sheet2!$A$1:$BK$1,0)),""))=0,"",IFERROR(INDEX(Sheet2!$A:$BK,MATCH(TRIM(RIGHT($B105,LEN($B105)-1)),Sheet2!$A:$A,0),MATCH(H$1,Sheet2!$A$1:$BK$1,0)),""))</f>
        <v/>
      </c>
      <c r="I105" t="str">
        <f>IF(LEN(IFERROR(INDEX(Sheet2!$A:$BK,MATCH(TRIM(RIGHT($B105,LEN($B105)-1)),Sheet2!$A:$A,0),MATCH(I$1,Sheet2!$A$1:$BK$1,0)),""))=0,"",IFERROR(INDEX(Sheet2!$A:$BK,MATCH(TRIM(RIGHT($B105,LEN($B105)-1)),Sheet2!$A:$A,0),MATCH(I$1,Sheet2!$A$1:$BK$1,0)),""))</f>
        <v/>
      </c>
      <c r="J105" t="str">
        <f>IF(LEN(IFERROR(INDEX(Sheet2!$A:$BK,MATCH(TRIM(RIGHT($B105,LEN($B105)-1)),Sheet2!$A:$A,0),MATCH(J$1,Sheet2!$A$1:$BK$1,0)),""))=0,"",IFERROR(INDEX(Sheet2!$A:$BK,MATCH(TRIM(RIGHT($B105,LEN($B105)-1)),Sheet2!$A:$A,0),MATCH(J$1,Sheet2!$A$1:$BK$1,0)),""))</f>
        <v/>
      </c>
      <c r="K105" t="str">
        <f>IF(LEN(IFERROR(INDEX(Sheet2!$A:$BK,MATCH(TRIM(RIGHT($B105,LEN($B105)-1)),Sheet2!$A:$A,0),MATCH(K$1,Sheet2!$A$1:$BK$1,0)),""))=0,"",IFERROR(INDEX(Sheet2!$A:$BK,MATCH(TRIM(RIGHT($B105,LEN($B105)-1)),Sheet2!$A:$A,0),MATCH(K$1,Sheet2!$A$1:$BK$1,0)),""))</f>
        <v/>
      </c>
      <c r="L105" t="str">
        <f>IF(LEN(IFERROR(INDEX(Sheet2!$A:$BK,MATCH(TRIM(RIGHT($B105,LEN($B105)-1)),Sheet2!$A:$A,0),MATCH(L$1,Sheet2!$A$1:$BK$1,0)),""))=0,"",IFERROR(INDEX(Sheet2!$A:$BK,MATCH(TRIM(RIGHT($B105,LEN($B105)-1)),Sheet2!$A:$A,0),MATCH(L$1,Sheet2!$A$1:$BK$1,0)),""))</f>
        <v/>
      </c>
      <c r="M105" t="str">
        <f>IF(LEN(IFERROR(INDEX(Sheet2!$A:$BK,MATCH(TRIM(RIGHT($B105,LEN($B105)-1)),Sheet2!$A:$A,0),MATCH(M$1,Sheet2!$A$1:$BK$1,0)),""))=0,"",IFERROR(INDEX(Sheet2!$A:$BK,MATCH(TRIM(RIGHT($B105,LEN($B105)-1)),Sheet2!$A:$A,0),MATCH(M$1,Sheet2!$A$1:$BK$1,0)),""))</f>
        <v/>
      </c>
    </row>
    <row r="106" spans="1:13" x14ac:dyDescent="0.25">
      <c r="A106" t="s">
        <v>1003</v>
      </c>
      <c r="B106" t="str">
        <f>IF(LEN(IFERROR(INDEX(Sheet2!$A:$BK,MATCH(TRIM($A106),Sheet2!$B:$B,0),1),""))=0,"","N"&amp;INDEX(Sheet2!$A:$BK,MATCH(TRIM($A106),Sheet2!$B:$B,0),1))</f>
        <v>N390KX</v>
      </c>
      <c r="C106" t="s">
        <v>757</v>
      </c>
      <c r="D106" t="s">
        <v>1031</v>
      </c>
      <c r="E106" t="s">
        <v>759</v>
      </c>
      <c r="F106" t="str">
        <f>IF(LEN(IFERROR(INDEX(Sheet2!$A:$BK,MATCH(TRIM(RIGHT($B106,LEN($B106)-1)),Sheet2!$A:$A,0),MATCH(F$1,Sheet2!$A$1:$BK$1,0)),""))=0,"",IFERROR(INDEX(Sheet2!$A:$BK,MATCH(TRIM(RIGHT($B106,LEN($B106)-1)),Sheet2!$A:$A,0),MATCH(F$1,Sheet2!$A$1:$BK$1,0)),""))</f>
        <v>KNIGHT AIR LLC</v>
      </c>
      <c r="G106" t="str">
        <f>IF(LEN(IFERROR(INDEX(Sheet2!$A:$BK,MATCH(TRIM(RIGHT($B106,LEN($B106)-1)),Sheet2!$A:$A,0),MATCH(G$1,Sheet2!$A$1:$BK$1,0)),""))=0,"",IFERROR(INDEX(Sheet2!$A:$BK,MATCH(TRIM(RIGHT($B106,LEN($B106)-1)),Sheet2!$A:$A,0),MATCH(G$1,Sheet2!$A$1:$BK$1,0)),""))</f>
        <v>20002 NORTH 19TH AVE</v>
      </c>
      <c r="H106" t="str">
        <f>IF(LEN(IFERROR(INDEX(Sheet2!$A:$BK,MATCH(TRIM(RIGHT($B106,LEN($B106)-1)),Sheet2!$A:$A,0),MATCH(H$1,Sheet2!$A$1:$BK$1,0)),""))=0,"",IFERROR(INDEX(Sheet2!$A:$BK,MATCH(TRIM(RIGHT($B106,LEN($B106)-1)),Sheet2!$A:$A,0),MATCH(H$1,Sheet2!$A$1:$BK$1,0)),""))</f>
        <v>PHOENIX</v>
      </c>
      <c r="I106" t="str">
        <f>IF(LEN(IFERROR(INDEX(Sheet2!$A:$BK,MATCH(TRIM(RIGHT($B106,LEN($B106)-1)),Sheet2!$A:$A,0),MATCH(I$1,Sheet2!$A$1:$BK$1,0)),""))=0,"",IFERROR(INDEX(Sheet2!$A:$BK,MATCH(TRIM(RIGHT($B106,LEN($B106)-1)),Sheet2!$A:$A,0),MATCH(I$1,Sheet2!$A$1:$BK$1,0)),""))</f>
        <v>AZ</v>
      </c>
      <c r="J106" t="str">
        <f>IF(LEN(IFERROR(INDEX(Sheet2!$A:$BK,MATCH(TRIM(RIGHT($B106,LEN($B106)-1)),Sheet2!$A:$A,0),MATCH(J$1,Sheet2!$A$1:$BK$1,0)),""))=0,"",IFERROR(INDEX(Sheet2!$A:$BK,MATCH(TRIM(RIGHT($B106,LEN($B106)-1)),Sheet2!$A:$A,0),MATCH(J$1,Sheet2!$A$1:$BK$1,0)),""))</f>
        <v>85027</v>
      </c>
      <c r="K106" t="str">
        <f>IF(LEN(IFERROR(INDEX(Sheet2!$A:$BK,MATCH(TRIM(RIGHT($B106,LEN($B106)-1)),Sheet2!$A:$A,0),MATCH(K$1,Sheet2!$A$1:$BK$1,0)),""))=0,"",IFERROR(INDEX(Sheet2!$A:$BK,MATCH(TRIM(RIGHT($B106,LEN($B106)-1)),Sheet2!$A:$A,0),MATCH(K$1,Sheet2!$A$1:$BK$1,0)),""))</f>
        <v/>
      </c>
      <c r="L106" t="str">
        <f>IF(LEN(IFERROR(INDEX(Sheet2!$A:$BK,MATCH(TRIM(RIGHT($B106,LEN($B106)-1)),Sheet2!$A:$A,0),MATCH(L$1,Sheet2!$A$1:$BK$1,0)),""))=0,"",IFERROR(INDEX(Sheet2!$A:$BK,MATCH(TRIM(RIGHT($B106,LEN($B106)-1)),Sheet2!$A:$A,0),MATCH(L$1,Sheet2!$A$1:$BK$1,0)),""))</f>
        <v/>
      </c>
      <c r="M106" t="str">
        <f>IF(LEN(IFERROR(INDEX(Sheet2!$A:$BK,MATCH(TRIM(RIGHT($B106,LEN($B106)-1)),Sheet2!$A:$A,0),MATCH(M$1,Sheet2!$A$1:$BK$1,0)),""))=0,"",IFERROR(INDEX(Sheet2!$A:$BK,MATCH(TRIM(RIGHT($B106,LEN($B106)-1)),Sheet2!$A:$A,0),MATCH(M$1,Sheet2!$A$1:$BK$1,0)),""))</f>
        <v/>
      </c>
    </row>
    <row r="107" spans="1:13" x14ac:dyDescent="0.25">
      <c r="A107" t="s">
        <v>1004</v>
      </c>
      <c r="B107" t="str">
        <f>IF(LEN(IFERROR(INDEX(Sheet2!$A:$BK,MATCH(TRIM($A107),Sheet2!$B:$B,0),1),""))=0,"","N"&amp;INDEX(Sheet2!$A:$BK,MATCH(TRIM($A107),Sheet2!$B:$B,0),1))</f>
        <v>N508RP</v>
      </c>
      <c r="C107" t="s">
        <v>763</v>
      </c>
      <c r="D107" t="s">
        <v>185</v>
      </c>
      <c r="E107" t="s">
        <v>764</v>
      </c>
      <c r="F107" t="str">
        <f>IF(LEN(IFERROR(INDEX(Sheet2!$A:$BK,MATCH(TRIM(RIGHT($B107,LEN($B107)-1)),Sheet2!$A:$A,0),MATCH(F$1,Sheet2!$A$1:$BK$1,0)),""))=0,"",IFERROR(INDEX(Sheet2!$A:$BK,MATCH(TRIM(RIGHT($B107,LEN($B107)-1)),Sheet2!$A:$A,0),MATCH(F$1,Sheet2!$A$1:$BK$1,0)),""))</f>
        <v>TVPX AIRCRAFT SOLUTIONS INC TRUSTEE</v>
      </c>
      <c r="G107" t="str">
        <f>IF(LEN(IFERROR(INDEX(Sheet2!$A:$BK,MATCH(TRIM(RIGHT($B107,LEN($B107)-1)),Sheet2!$A:$A,0),MATCH(G$1,Sheet2!$A$1:$BK$1,0)),""))=0,"",IFERROR(INDEX(Sheet2!$A:$BK,MATCH(TRIM(RIGHT($B107,LEN($B107)-1)),Sheet2!$A:$A,0),MATCH(G$1,Sheet2!$A$1:$BK$1,0)),""))</f>
        <v>39 E EAGLE RIDGE DR STE 201</v>
      </c>
      <c r="H107" t="str">
        <f>IF(LEN(IFERROR(INDEX(Sheet2!$A:$BK,MATCH(TRIM(RIGHT($B107,LEN($B107)-1)),Sheet2!$A:$A,0),MATCH(H$1,Sheet2!$A$1:$BK$1,0)),""))=0,"",IFERROR(INDEX(Sheet2!$A:$BK,MATCH(TRIM(RIGHT($B107,LEN($B107)-1)),Sheet2!$A:$A,0),MATCH(H$1,Sheet2!$A$1:$BK$1,0)),""))</f>
        <v>NORTH SALT LAKE</v>
      </c>
      <c r="I107" t="str">
        <f>IF(LEN(IFERROR(INDEX(Sheet2!$A:$BK,MATCH(TRIM(RIGHT($B107,LEN($B107)-1)),Sheet2!$A:$A,0),MATCH(I$1,Sheet2!$A$1:$BK$1,0)),""))=0,"",IFERROR(INDEX(Sheet2!$A:$BK,MATCH(TRIM(RIGHT($B107,LEN($B107)-1)),Sheet2!$A:$A,0),MATCH(I$1,Sheet2!$A$1:$BK$1,0)),""))</f>
        <v>UT</v>
      </c>
      <c r="J107" t="str">
        <f>IF(LEN(IFERROR(INDEX(Sheet2!$A:$BK,MATCH(TRIM(RIGHT($B107,LEN($B107)-1)),Sheet2!$A:$A,0),MATCH(J$1,Sheet2!$A$1:$BK$1,0)),""))=0,"",IFERROR(INDEX(Sheet2!$A:$BK,MATCH(TRIM(RIGHT($B107,LEN($B107)-1)),Sheet2!$A:$A,0),MATCH(J$1,Sheet2!$A$1:$BK$1,0)),""))</f>
        <v>840542533</v>
      </c>
      <c r="K107" t="str">
        <f>IF(LEN(IFERROR(INDEX(Sheet2!$A:$BK,MATCH(TRIM(RIGHT($B107,LEN($B107)-1)),Sheet2!$A:$A,0),MATCH(K$1,Sheet2!$A$1:$BK$1,0)),""))=0,"",IFERROR(INDEX(Sheet2!$A:$BK,MATCH(TRIM(RIGHT($B107,LEN($B107)-1)),Sheet2!$A:$A,0),MATCH(K$1,Sheet2!$A$1:$BK$1,0)),""))</f>
        <v/>
      </c>
      <c r="L107" t="str">
        <f>IF(LEN(IFERROR(INDEX(Sheet2!$A:$BK,MATCH(TRIM(RIGHT($B107,LEN($B107)-1)),Sheet2!$A:$A,0),MATCH(L$1,Sheet2!$A$1:$BK$1,0)),""))=0,"",IFERROR(INDEX(Sheet2!$A:$BK,MATCH(TRIM(RIGHT($B107,LEN($B107)-1)),Sheet2!$A:$A,0),MATCH(L$1,Sheet2!$A$1:$BK$1,0)),""))</f>
        <v/>
      </c>
      <c r="M107" t="str">
        <f>IF(LEN(IFERROR(INDEX(Sheet2!$A:$BK,MATCH(TRIM(RIGHT($B107,LEN($B107)-1)),Sheet2!$A:$A,0),MATCH(M$1,Sheet2!$A$1:$BK$1,0)),""))=0,"",IFERROR(INDEX(Sheet2!$A:$BK,MATCH(TRIM(RIGHT($B107,LEN($B107)-1)),Sheet2!$A:$A,0),MATCH(M$1,Sheet2!$A$1:$BK$1,0)),""))</f>
        <v>Executive Jet Management, Inc.</v>
      </c>
    </row>
    <row r="108" spans="1:13" x14ac:dyDescent="0.25">
      <c r="A108" t="s">
        <v>1005</v>
      </c>
      <c r="B108" t="str">
        <f>IF(LEN(IFERROR(INDEX(Sheet2!$A:$BK,MATCH(TRIM($A108),Sheet2!$B:$B,0),1),""))=0,"","N"&amp;INDEX(Sheet2!$A:$BK,MATCH(TRIM($A108),Sheet2!$B:$B,0),1))</f>
        <v>N503RP</v>
      </c>
      <c r="C108" t="s">
        <v>131</v>
      </c>
      <c r="D108" t="s">
        <v>1031</v>
      </c>
      <c r="E108" t="s">
        <v>772</v>
      </c>
      <c r="F108" t="str">
        <f>IF(LEN(IFERROR(INDEX(Sheet2!$A:$BK,MATCH(TRIM(RIGHT($B108,LEN($B108)-1)),Sheet2!$A:$A,0),MATCH(F$1,Sheet2!$A$1:$BK$1,0)),""))=0,"",IFERROR(INDEX(Sheet2!$A:$BK,MATCH(TRIM(RIGHT($B108,LEN($B108)-1)),Sheet2!$A:$A,0),MATCH(F$1,Sheet2!$A$1:$BK$1,0)),""))</f>
        <v>PTS AS LLC</v>
      </c>
      <c r="G108" t="str">
        <f>IF(LEN(IFERROR(INDEX(Sheet2!$A:$BK,MATCH(TRIM(RIGHT($B108,LEN($B108)-1)),Sheet2!$A:$A,0),MATCH(G$1,Sheet2!$A$1:$BK$1,0)),""))=0,"",IFERROR(INDEX(Sheet2!$A:$BK,MATCH(TRIM(RIGHT($B108,LEN($B108)-1)),Sheet2!$A:$A,0),MATCH(G$1,Sheet2!$A$1:$BK$1,0)),""))</f>
        <v>2675 MORGANTOWN RD</v>
      </c>
      <c r="H108" t="str">
        <f>IF(LEN(IFERROR(INDEX(Sheet2!$A:$BK,MATCH(TRIM(RIGHT($B108,LEN($B108)-1)),Sheet2!$A:$A,0),MATCH(H$1,Sheet2!$A$1:$BK$1,0)),""))=0,"",IFERROR(INDEX(Sheet2!$A:$BK,MATCH(TRIM(RIGHT($B108,LEN($B108)-1)),Sheet2!$A:$A,0),MATCH(H$1,Sheet2!$A$1:$BK$1,0)),""))</f>
        <v>READING</v>
      </c>
      <c r="I108" t="str">
        <f>IF(LEN(IFERROR(INDEX(Sheet2!$A:$BK,MATCH(TRIM(RIGHT($B108,LEN($B108)-1)),Sheet2!$A:$A,0),MATCH(I$1,Sheet2!$A$1:$BK$1,0)),""))=0,"",IFERROR(INDEX(Sheet2!$A:$BK,MATCH(TRIM(RIGHT($B108,LEN($B108)-1)),Sheet2!$A:$A,0),MATCH(I$1,Sheet2!$A$1:$BK$1,0)),""))</f>
        <v>PA</v>
      </c>
      <c r="J108" t="str">
        <f>IF(LEN(IFERROR(INDEX(Sheet2!$A:$BK,MATCH(TRIM(RIGHT($B108,LEN($B108)-1)),Sheet2!$A:$A,0),MATCH(J$1,Sheet2!$A$1:$BK$1,0)),""))=0,"",IFERROR(INDEX(Sheet2!$A:$BK,MATCH(TRIM(RIGHT($B108,LEN($B108)-1)),Sheet2!$A:$A,0),MATCH(J$1,Sheet2!$A$1:$BK$1,0)),""))</f>
        <v>196079676</v>
      </c>
      <c r="K108" t="str">
        <f>IF(LEN(IFERROR(INDEX(Sheet2!$A:$BK,MATCH(TRIM(RIGHT($B108,LEN($B108)-1)),Sheet2!$A:$A,0),MATCH(K$1,Sheet2!$A$1:$BK$1,0)),""))=0,"",IFERROR(INDEX(Sheet2!$A:$BK,MATCH(TRIM(RIGHT($B108,LEN($B108)-1)),Sheet2!$A:$A,0),MATCH(K$1,Sheet2!$A$1:$BK$1,0)),""))</f>
        <v/>
      </c>
      <c r="L108" t="str">
        <f>IF(LEN(IFERROR(INDEX(Sheet2!$A:$BK,MATCH(TRIM(RIGHT($B108,LEN($B108)-1)),Sheet2!$A:$A,0),MATCH(L$1,Sheet2!$A$1:$BK$1,0)),""))=0,"",IFERROR(INDEX(Sheet2!$A:$BK,MATCH(TRIM(RIGHT($B108,LEN($B108)-1)),Sheet2!$A:$A,0),MATCH(L$1,Sheet2!$A$1:$BK$1,0)),""))</f>
        <v/>
      </c>
      <c r="M108" t="str">
        <f>IF(LEN(IFERROR(INDEX(Sheet2!$A:$BK,MATCH(TRIM(RIGHT($B108,LEN($B108)-1)),Sheet2!$A:$A,0),MATCH(M$1,Sheet2!$A$1:$BK$1,0)),""))=0,"",IFERROR(INDEX(Sheet2!$A:$BK,MATCH(TRIM(RIGHT($B108,LEN($B108)-1)),Sheet2!$A:$A,0),MATCH(M$1,Sheet2!$A$1:$BK$1,0)),""))</f>
        <v/>
      </c>
    </row>
    <row r="109" spans="1:13" x14ac:dyDescent="0.25">
      <c r="A109" t="s">
        <v>1006</v>
      </c>
      <c r="B109" t="str">
        <f>IF(LEN(IFERROR(INDEX(Sheet2!$A:$BK,MATCH(TRIM($A109),Sheet2!$B:$B,0),1),""))=0,"","N"&amp;INDEX(Sheet2!$A:$BK,MATCH(TRIM($A109),Sheet2!$B:$B,0),1))</f>
        <v>N501RP</v>
      </c>
      <c r="C109" t="s">
        <v>99</v>
      </c>
      <c r="D109" t="s">
        <v>1031</v>
      </c>
      <c r="E109" t="s">
        <v>775</v>
      </c>
      <c r="F109" t="str">
        <f>IF(LEN(IFERROR(INDEX(Sheet2!$A:$BK,MATCH(TRIM(RIGHT($B109,LEN($B109)-1)),Sheet2!$A:$A,0),MATCH(F$1,Sheet2!$A$1:$BK$1,0)),""))=0,"",IFERROR(INDEX(Sheet2!$A:$BK,MATCH(TRIM(RIGHT($B109,LEN($B109)-1)),Sheet2!$A:$A,0),MATCH(F$1,Sheet2!$A$1:$BK$1,0)),""))</f>
        <v>HUNTINGTON NATIONAL BANK</v>
      </c>
      <c r="G109" t="str">
        <f>IF(LEN(IFERROR(INDEX(Sheet2!$A:$BK,MATCH(TRIM(RIGHT($B109,LEN($B109)-1)),Sheet2!$A:$A,0),MATCH(G$1,Sheet2!$A$1:$BK$1,0)),""))=0,"",IFERROR(INDEX(Sheet2!$A:$BK,MATCH(TRIM(RIGHT($B109,LEN($B109)-1)),Sheet2!$A:$A,0),MATCH(G$1,Sheet2!$A$1:$BK$1,0)),""))</f>
        <v>525 VINE ST FL 14</v>
      </c>
      <c r="H109" t="str">
        <f>IF(LEN(IFERROR(INDEX(Sheet2!$A:$BK,MATCH(TRIM(RIGHT($B109,LEN($B109)-1)),Sheet2!$A:$A,0),MATCH(H$1,Sheet2!$A$1:$BK$1,0)),""))=0,"",IFERROR(INDEX(Sheet2!$A:$BK,MATCH(TRIM(RIGHT($B109,LEN($B109)-1)),Sheet2!$A:$A,0),MATCH(H$1,Sheet2!$A$1:$BK$1,0)),""))</f>
        <v>CINCINNATI</v>
      </c>
      <c r="I109" t="str">
        <f>IF(LEN(IFERROR(INDEX(Sheet2!$A:$BK,MATCH(TRIM(RIGHT($B109,LEN($B109)-1)),Sheet2!$A:$A,0),MATCH(I$1,Sheet2!$A$1:$BK$1,0)),""))=0,"",IFERROR(INDEX(Sheet2!$A:$BK,MATCH(TRIM(RIGHT($B109,LEN($B109)-1)),Sheet2!$A:$A,0),MATCH(I$1,Sheet2!$A$1:$BK$1,0)),""))</f>
        <v>OH</v>
      </c>
      <c r="J109" t="str">
        <f>IF(LEN(IFERROR(INDEX(Sheet2!$A:$BK,MATCH(TRIM(RIGHT($B109,LEN($B109)-1)),Sheet2!$A:$A,0),MATCH(J$1,Sheet2!$A$1:$BK$1,0)),""))=0,"",IFERROR(INDEX(Sheet2!$A:$BK,MATCH(TRIM(RIGHT($B109,LEN($B109)-1)),Sheet2!$A:$A,0),MATCH(J$1,Sheet2!$A$1:$BK$1,0)),""))</f>
        <v>45202</v>
      </c>
      <c r="K109" t="str">
        <f>IF(LEN(IFERROR(INDEX(Sheet2!$A:$BK,MATCH(TRIM(RIGHT($B109,LEN($B109)-1)),Sheet2!$A:$A,0),MATCH(K$1,Sheet2!$A$1:$BK$1,0)),""))=0,"",IFERROR(INDEX(Sheet2!$A:$BK,MATCH(TRIM(RIGHT($B109,LEN($B109)-1)),Sheet2!$A:$A,0),MATCH(K$1,Sheet2!$A$1:$BK$1,0)),""))</f>
        <v/>
      </c>
      <c r="L109" t="str">
        <f>IF(LEN(IFERROR(INDEX(Sheet2!$A:$BK,MATCH(TRIM(RIGHT($B109,LEN($B109)-1)),Sheet2!$A:$A,0),MATCH(L$1,Sheet2!$A$1:$BK$1,0)),""))=0,"",IFERROR(INDEX(Sheet2!$A:$BK,MATCH(TRIM(RIGHT($B109,LEN($B109)-1)),Sheet2!$A:$A,0),MATCH(L$1,Sheet2!$A$1:$BK$1,0)),""))</f>
        <v/>
      </c>
      <c r="M109" t="str">
        <f>IF(LEN(IFERROR(INDEX(Sheet2!$A:$BK,MATCH(TRIM(RIGHT($B109,LEN($B109)-1)),Sheet2!$A:$A,0),MATCH(M$1,Sheet2!$A$1:$BK$1,0)),""))=0,"",IFERROR(INDEX(Sheet2!$A:$BK,MATCH(TRIM(RIGHT($B109,LEN($B109)-1)),Sheet2!$A:$A,0),MATCH(M$1,Sheet2!$A$1:$BK$1,0)),""))</f>
        <v/>
      </c>
    </row>
    <row r="110" spans="1:13" x14ac:dyDescent="0.25">
      <c r="A110" t="s">
        <v>1007</v>
      </c>
      <c r="B110" t="str">
        <f>IF(LEN(IFERROR(INDEX(Sheet2!$A:$BK,MATCH(TRIM($A110),Sheet2!$B:$B,0),1),""))=0,"","N"&amp;INDEX(Sheet2!$A:$BK,MATCH(TRIM($A110),Sheet2!$B:$B,0),1))</f>
        <v>N116NC</v>
      </c>
      <c r="C110" t="s">
        <v>777</v>
      </c>
      <c r="D110" t="s">
        <v>1031</v>
      </c>
      <c r="E110" t="s">
        <v>778</v>
      </c>
      <c r="F110" t="str">
        <f>IF(LEN(IFERROR(INDEX(Sheet2!$A:$BK,MATCH(TRIM(RIGHT($B110,LEN($B110)-1)),Sheet2!$A:$A,0),MATCH(F$1,Sheet2!$A$1:$BK$1,0)),""))=0,"",IFERROR(INDEX(Sheet2!$A:$BK,MATCH(TRIM(RIGHT($B110,LEN($B110)-1)),Sheet2!$A:$A,0),MATCH(F$1,Sheet2!$A$1:$BK$1,0)),""))</f>
        <v>BENSON LEGACY LLC</v>
      </c>
      <c r="G110" t="str">
        <f>IF(LEN(IFERROR(INDEX(Sheet2!$A:$BK,MATCH(TRIM(RIGHT($B110,LEN($B110)-1)),Sheet2!$A:$A,0),MATCH(G$1,Sheet2!$A$1:$BK$1,0)),""))=0,"",IFERROR(INDEX(Sheet2!$A:$BK,MATCH(TRIM(RIGHT($B110,LEN($B110)-1)),Sheet2!$A:$A,0),MATCH(G$1,Sheet2!$A$1:$BK$1,0)),""))</f>
        <v>7120 POINTE INVERNESS WAY</v>
      </c>
      <c r="H110" t="str">
        <f>IF(LEN(IFERROR(INDEX(Sheet2!$A:$BK,MATCH(TRIM(RIGHT($B110,LEN($B110)-1)),Sheet2!$A:$A,0),MATCH(H$1,Sheet2!$A$1:$BK$1,0)),""))=0,"",IFERROR(INDEX(Sheet2!$A:$BK,MATCH(TRIM(RIGHT($B110,LEN($B110)-1)),Sheet2!$A:$A,0),MATCH(H$1,Sheet2!$A$1:$BK$1,0)),""))</f>
        <v>FORT WAYNE</v>
      </c>
      <c r="I110" t="str">
        <f>IF(LEN(IFERROR(INDEX(Sheet2!$A:$BK,MATCH(TRIM(RIGHT($B110,LEN($B110)-1)),Sheet2!$A:$A,0),MATCH(I$1,Sheet2!$A$1:$BK$1,0)),""))=0,"",IFERROR(INDEX(Sheet2!$A:$BK,MATCH(TRIM(RIGHT($B110,LEN($B110)-1)),Sheet2!$A:$A,0),MATCH(I$1,Sheet2!$A$1:$BK$1,0)),""))</f>
        <v>IN</v>
      </c>
      <c r="J110" t="str">
        <f>IF(LEN(IFERROR(INDEX(Sheet2!$A:$BK,MATCH(TRIM(RIGHT($B110,LEN($B110)-1)),Sheet2!$A:$A,0),MATCH(J$1,Sheet2!$A$1:$BK$1,0)),""))=0,"",IFERROR(INDEX(Sheet2!$A:$BK,MATCH(TRIM(RIGHT($B110,LEN($B110)-1)),Sheet2!$A:$A,0),MATCH(J$1,Sheet2!$A$1:$BK$1,0)),""))</f>
        <v>468047928</v>
      </c>
      <c r="K110" t="str">
        <f>IF(LEN(IFERROR(INDEX(Sheet2!$A:$BK,MATCH(TRIM(RIGHT($B110,LEN($B110)-1)),Sheet2!$A:$A,0),MATCH(K$1,Sheet2!$A$1:$BK$1,0)),""))=0,"",IFERROR(INDEX(Sheet2!$A:$BK,MATCH(TRIM(RIGHT($B110,LEN($B110)-1)),Sheet2!$A:$A,0),MATCH(K$1,Sheet2!$A$1:$BK$1,0)),""))</f>
        <v/>
      </c>
      <c r="L110" t="str">
        <f>IF(LEN(IFERROR(INDEX(Sheet2!$A:$BK,MATCH(TRIM(RIGHT($B110,LEN($B110)-1)),Sheet2!$A:$A,0),MATCH(L$1,Sheet2!$A$1:$BK$1,0)),""))=0,"",IFERROR(INDEX(Sheet2!$A:$BK,MATCH(TRIM(RIGHT($B110,LEN($B110)-1)),Sheet2!$A:$A,0),MATCH(L$1,Sheet2!$A$1:$BK$1,0)),""))</f>
        <v/>
      </c>
      <c r="M110" t="str">
        <f>IF(LEN(IFERROR(INDEX(Sheet2!$A:$BK,MATCH(TRIM(RIGHT($B110,LEN($B110)-1)),Sheet2!$A:$A,0),MATCH(M$1,Sheet2!$A$1:$BK$1,0)),""))=0,"",IFERROR(INDEX(Sheet2!$A:$BK,MATCH(TRIM(RIGHT($B110,LEN($B110)-1)),Sheet2!$A:$A,0),MATCH(M$1,Sheet2!$A$1:$BK$1,0)),""))</f>
        <v/>
      </c>
    </row>
    <row r="111" spans="1:13" x14ac:dyDescent="0.25">
      <c r="A111" t="s">
        <v>1008</v>
      </c>
      <c r="B111" t="str">
        <f>IF(LEN(IFERROR(INDEX(Sheet2!$A:$BK,MATCH(TRIM($A111),Sheet2!$B:$B,0),1),""))=0,"","N"&amp;INDEX(Sheet2!$A:$BK,MATCH(TRIM($A111),Sheet2!$B:$B,0),1))</f>
        <v>N151PW</v>
      </c>
      <c r="C111" t="s">
        <v>783</v>
      </c>
      <c r="D111" t="s">
        <v>1031</v>
      </c>
      <c r="E111" t="s">
        <v>784</v>
      </c>
      <c r="F111" t="str">
        <f>IF(LEN(IFERROR(INDEX(Sheet2!$A:$BK,MATCH(TRIM(RIGHT($B111,LEN($B111)-1)),Sheet2!$A:$A,0),MATCH(F$1,Sheet2!$A$1:$BK$1,0)),""))=0,"",IFERROR(INDEX(Sheet2!$A:$BK,MATCH(TRIM(RIGHT($B111,LEN($B111)-1)),Sheet2!$A:$A,0),MATCH(F$1,Sheet2!$A$1:$BK$1,0)),""))</f>
        <v>TALON TACTICAL MANAGEMENT LLC</v>
      </c>
      <c r="G111" t="str">
        <f>IF(LEN(IFERROR(INDEX(Sheet2!$A:$BK,MATCH(TRIM(RIGHT($B111,LEN($B111)-1)),Sheet2!$A:$A,0),MATCH(G$1,Sheet2!$A$1:$BK$1,0)),""))=0,"",IFERROR(INDEX(Sheet2!$A:$BK,MATCH(TRIM(RIGHT($B111,LEN($B111)-1)),Sheet2!$A:$A,0),MATCH(G$1,Sheet2!$A$1:$BK$1,0)),""))</f>
        <v>9 E LOOCKERMAN ST STE 311</v>
      </c>
      <c r="H111" t="str">
        <f>IF(LEN(IFERROR(INDEX(Sheet2!$A:$BK,MATCH(TRIM(RIGHT($B111,LEN($B111)-1)),Sheet2!$A:$A,0),MATCH(H$1,Sheet2!$A$1:$BK$1,0)),""))=0,"",IFERROR(INDEX(Sheet2!$A:$BK,MATCH(TRIM(RIGHT($B111,LEN($B111)-1)),Sheet2!$A:$A,0),MATCH(H$1,Sheet2!$A$1:$BK$1,0)),""))</f>
        <v>DOVER</v>
      </c>
      <c r="I111" t="str">
        <f>IF(LEN(IFERROR(INDEX(Sheet2!$A:$BK,MATCH(TRIM(RIGHT($B111,LEN($B111)-1)),Sheet2!$A:$A,0),MATCH(I$1,Sheet2!$A$1:$BK$1,0)),""))=0,"",IFERROR(INDEX(Sheet2!$A:$BK,MATCH(TRIM(RIGHT($B111,LEN($B111)-1)),Sheet2!$A:$A,0),MATCH(I$1,Sheet2!$A$1:$BK$1,0)),""))</f>
        <v>DE</v>
      </c>
      <c r="J111" t="str">
        <f>IF(LEN(IFERROR(INDEX(Sheet2!$A:$BK,MATCH(TRIM(RIGHT($B111,LEN($B111)-1)),Sheet2!$A:$A,0),MATCH(J$1,Sheet2!$A$1:$BK$1,0)),""))=0,"",IFERROR(INDEX(Sheet2!$A:$BK,MATCH(TRIM(RIGHT($B111,LEN($B111)-1)),Sheet2!$A:$A,0),MATCH(J$1,Sheet2!$A$1:$BK$1,0)),""))</f>
        <v>199018305</v>
      </c>
      <c r="K111" t="str">
        <f>IF(LEN(IFERROR(INDEX(Sheet2!$A:$BK,MATCH(TRIM(RIGHT($B111,LEN($B111)-1)),Sheet2!$A:$A,0),MATCH(K$1,Sheet2!$A$1:$BK$1,0)),""))=0,"",IFERROR(INDEX(Sheet2!$A:$BK,MATCH(TRIM(RIGHT($B111,LEN($B111)-1)),Sheet2!$A:$A,0),MATCH(K$1,Sheet2!$A$1:$BK$1,0)),""))</f>
        <v/>
      </c>
      <c r="L111" t="str">
        <f>IF(LEN(IFERROR(INDEX(Sheet2!$A:$BK,MATCH(TRIM(RIGHT($B111,LEN($B111)-1)),Sheet2!$A:$A,0),MATCH(L$1,Sheet2!$A$1:$BK$1,0)),""))=0,"",IFERROR(INDEX(Sheet2!$A:$BK,MATCH(TRIM(RIGHT($B111,LEN($B111)-1)),Sheet2!$A:$A,0),MATCH(L$1,Sheet2!$A$1:$BK$1,0)),""))</f>
        <v/>
      </c>
      <c r="M111" t="str">
        <f>IF(LEN(IFERROR(INDEX(Sheet2!$A:$BK,MATCH(TRIM(RIGHT($B111,LEN($B111)-1)),Sheet2!$A:$A,0),MATCH(M$1,Sheet2!$A$1:$BK$1,0)),""))=0,"",IFERROR(INDEX(Sheet2!$A:$BK,MATCH(TRIM(RIGHT($B111,LEN($B111)-1)),Sheet2!$A:$A,0),MATCH(M$1,Sheet2!$A$1:$BK$1,0)),""))</f>
        <v>MAYO AVIATION INC</v>
      </c>
    </row>
    <row r="112" spans="1:13" x14ac:dyDescent="0.25">
      <c r="A112" t="s">
        <v>1010</v>
      </c>
      <c r="B112" t="str">
        <f>IF(LEN(IFERROR(INDEX(Sheet2!$A:$BK,MATCH(TRIM($A112),Sheet2!$B:$B,0),1),""))=0,"","N"&amp;INDEX(Sheet2!$A:$BK,MATCH(TRIM($A112),Sheet2!$B:$B,0),1))</f>
        <v/>
      </c>
      <c r="C112" t="s">
        <v>1009</v>
      </c>
      <c r="D112" t="s">
        <v>1011</v>
      </c>
      <c r="E112" t="s">
        <v>1012</v>
      </c>
      <c r="F112" t="str">
        <f>IF(LEN(IFERROR(INDEX(Sheet2!$A:$BK,MATCH(TRIM(RIGHT($B112,LEN($B112)-1)),Sheet2!$A:$A,0),MATCH(F$1,Sheet2!$A$1:$BK$1,0)),""))=0,"",IFERROR(INDEX(Sheet2!$A:$BK,MATCH(TRIM(RIGHT($B112,LEN($B112)-1)),Sheet2!$A:$A,0),MATCH(F$1,Sheet2!$A$1:$BK$1,0)),""))</f>
        <v/>
      </c>
      <c r="G112" t="str">
        <f>IF(LEN(IFERROR(INDEX(Sheet2!$A:$BK,MATCH(TRIM(RIGHT($B112,LEN($B112)-1)),Sheet2!$A:$A,0),MATCH(G$1,Sheet2!$A$1:$BK$1,0)),""))=0,"",IFERROR(INDEX(Sheet2!$A:$BK,MATCH(TRIM(RIGHT($B112,LEN($B112)-1)),Sheet2!$A:$A,0),MATCH(G$1,Sheet2!$A$1:$BK$1,0)),""))</f>
        <v/>
      </c>
      <c r="H112" t="str">
        <f>IF(LEN(IFERROR(INDEX(Sheet2!$A:$BK,MATCH(TRIM(RIGHT($B112,LEN($B112)-1)),Sheet2!$A:$A,0),MATCH(H$1,Sheet2!$A$1:$BK$1,0)),""))=0,"",IFERROR(INDEX(Sheet2!$A:$BK,MATCH(TRIM(RIGHT($B112,LEN($B112)-1)),Sheet2!$A:$A,0),MATCH(H$1,Sheet2!$A$1:$BK$1,0)),""))</f>
        <v/>
      </c>
      <c r="I112" t="str">
        <f>IF(LEN(IFERROR(INDEX(Sheet2!$A:$BK,MATCH(TRIM(RIGHT($B112,LEN($B112)-1)),Sheet2!$A:$A,0),MATCH(I$1,Sheet2!$A$1:$BK$1,0)),""))=0,"",IFERROR(INDEX(Sheet2!$A:$BK,MATCH(TRIM(RIGHT($B112,LEN($B112)-1)),Sheet2!$A:$A,0),MATCH(I$1,Sheet2!$A$1:$BK$1,0)),""))</f>
        <v/>
      </c>
      <c r="J112" t="str">
        <f>IF(LEN(IFERROR(INDEX(Sheet2!$A:$BK,MATCH(TRIM(RIGHT($B112,LEN($B112)-1)),Sheet2!$A:$A,0),MATCH(J$1,Sheet2!$A$1:$BK$1,0)),""))=0,"",IFERROR(INDEX(Sheet2!$A:$BK,MATCH(TRIM(RIGHT($B112,LEN($B112)-1)),Sheet2!$A:$A,0),MATCH(J$1,Sheet2!$A$1:$BK$1,0)),""))</f>
        <v/>
      </c>
      <c r="K112" t="str">
        <f>IF(LEN(IFERROR(INDEX(Sheet2!$A:$BK,MATCH(TRIM(RIGHT($B112,LEN($B112)-1)),Sheet2!$A:$A,0),MATCH(K$1,Sheet2!$A$1:$BK$1,0)),""))=0,"",IFERROR(INDEX(Sheet2!$A:$BK,MATCH(TRIM(RIGHT($B112,LEN($B112)-1)),Sheet2!$A:$A,0),MATCH(K$1,Sheet2!$A$1:$BK$1,0)),""))</f>
        <v/>
      </c>
      <c r="L112" t="str">
        <f>IF(LEN(IFERROR(INDEX(Sheet2!$A:$BK,MATCH(TRIM(RIGHT($B112,LEN($B112)-1)),Sheet2!$A:$A,0),MATCH(L$1,Sheet2!$A$1:$BK$1,0)),""))=0,"",IFERROR(INDEX(Sheet2!$A:$BK,MATCH(TRIM(RIGHT($B112,LEN($B112)-1)),Sheet2!$A:$A,0),MATCH(L$1,Sheet2!$A$1:$BK$1,0)),""))</f>
        <v/>
      </c>
      <c r="M112" t="str">
        <f>IF(LEN(IFERROR(INDEX(Sheet2!$A:$BK,MATCH(TRIM(RIGHT($B112,LEN($B112)-1)),Sheet2!$A:$A,0),MATCH(M$1,Sheet2!$A$1:$BK$1,0)),""))=0,"",IFERROR(INDEX(Sheet2!$A:$BK,MATCH(TRIM(RIGHT($B112,LEN($B112)-1)),Sheet2!$A:$A,0),MATCH(M$1,Sheet2!$A$1:$BK$1,0)),""))</f>
        <v/>
      </c>
    </row>
    <row r="113" spans="1:13" x14ac:dyDescent="0.25">
      <c r="A113" t="s">
        <v>1013</v>
      </c>
      <c r="B113" t="str">
        <f>IF(LEN(IFERROR(INDEX(Sheet2!$A:$BK,MATCH(TRIM($A113),Sheet2!$B:$B,0),1),""))=0,"","N"&amp;INDEX(Sheet2!$A:$BK,MATCH(TRIM($A113),Sheet2!$B:$B,0),1))</f>
        <v/>
      </c>
      <c r="C113" t="s">
        <v>798</v>
      </c>
      <c r="D113" t="s">
        <v>1031</v>
      </c>
      <c r="E113" t="s">
        <v>799</v>
      </c>
      <c r="F113" t="str">
        <f>IF(LEN(IFERROR(INDEX(Sheet2!$A:$BK,MATCH(TRIM(RIGHT($B113,LEN($B113)-1)),Sheet2!$A:$A,0),MATCH(F$1,Sheet2!$A$1:$BK$1,0)),""))=0,"",IFERROR(INDEX(Sheet2!$A:$BK,MATCH(TRIM(RIGHT($B113,LEN($B113)-1)),Sheet2!$A:$A,0),MATCH(F$1,Sheet2!$A$1:$BK$1,0)),""))</f>
        <v/>
      </c>
      <c r="G113" t="str">
        <f>IF(LEN(IFERROR(INDEX(Sheet2!$A:$BK,MATCH(TRIM(RIGHT($B113,LEN($B113)-1)),Sheet2!$A:$A,0),MATCH(G$1,Sheet2!$A$1:$BK$1,0)),""))=0,"",IFERROR(INDEX(Sheet2!$A:$BK,MATCH(TRIM(RIGHT($B113,LEN($B113)-1)),Sheet2!$A:$A,0),MATCH(G$1,Sheet2!$A$1:$BK$1,0)),""))</f>
        <v/>
      </c>
      <c r="H113" t="str">
        <f>IF(LEN(IFERROR(INDEX(Sheet2!$A:$BK,MATCH(TRIM(RIGHT($B113,LEN($B113)-1)),Sheet2!$A:$A,0),MATCH(H$1,Sheet2!$A$1:$BK$1,0)),""))=0,"",IFERROR(INDEX(Sheet2!$A:$BK,MATCH(TRIM(RIGHT($B113,LEN($B113)-1)),Sheet2!$A:$A,0),MATCH(H$1,Sheet2!$A$1:$BK$1,0)),""))</f>
        <v/>
      </c>
      <c r="I113" t="str">
        <f>IF(LEN(IFERROR(INDEX(Sheet2!$A:$BK,MATCH(TRIM(RIGHT($B113,LEN($B113)-1)),Sheet2!$A:$A,0),MATCH(I$1,Sheet2!$A$1:$BK$1,0)),""))=0,"",IFERROR(INDEX(Sheet2!$A:$BK,MATCH(TRIM(RIGHT($B113,LEN($B113)-1)),Sheet2!$A:$A,0),MATCH(I$1,Sheet2!$A$1:$BK$1,0)),""))</f>
        <v/>
      </c>
      <c r="J113" t="str">
        <f>IF(LEN(IFERROR(INDEX(Sheet2!$A:$BK,MATCH(TRIM(RIGHT($B113,LEN($B113)-1)),Sheet2!$A:$A,0),MATCH(J$1,Sheet2!$A$1:$BK$1,0)),""))=0,"",IFERROR(INDEX(Sheet2!$A:$BK,MATCH(TRIM(RIGHT($B113,LEN($B113)-1)),Sheet2!$A:$A,0),MATCH(J$1,Sheet2!$A$1:$BK$1,0)),""))</f>
        <v/>
      </c>
      <c r="K113" t="str">
        <f>IF(LEN(IFERROR(INDEX(Sheet2!$A:$BK,MATCH(TRIM(RIGHT($B113,LEN($B113)-1)),Sheet2!$A:$A,0),MATCH(K$1,Sheet2!$A$1:$BK$1,0)),""))=0,"",IFERROR(INDEX(Sheet2!$A:$BK,MATCH(TRIM(RIGHT($B113,LEN($B113)-1)),Sheet2!$A:$A,0),MATCH(K$1,Sheet2!$A$1:$BK$1,0)),""))</f>
        <v/>
      </c>
      <c r="L113" t="str">
        <f>IF(LEN(IFERROR(INDEX(Sheet2!$A:$BK,MATCH(TRIM(RIGHT($B113,LEN($B113)-1)),Sheet2!$A:$A,0),MATCH(L$1,Sheet2!$A$1:$BK$1,0)),""))=0,"",IFERROR(INDEX(Sheet2!$A:$BK,MATCH(TRIM(RIGHT($B113,LEN($B113)-1)),Sheet2!$A:$A,0),MATCH(L$1,Sheet2!$A$1:$BK$1,0)),""))</f>
        <v/>
      </c>
      <c r="M113" t="str">
        <f>IF(LEN(IFERROR(INDEX(Sheet2!$A:$BK,MATCH(TRIM(RIGHT($B113,LEN($B113)-1)),Sheet2!$A:$A,0),MATCH(M$1,Sheet2!$A$1:$BK$1,0)),""))=0,"",IFERROR(INDEX(Sheet2!$A:$BK,MATCH(TRIM(RIGHT($B113,LEN($B113)-1)),Sheet2!$A:$A,0),MATCH(M$1,Sheet2!$A$1:$BK$1,0)),""))</f>
        <v/>
      </c>
    </row>
    <row r="114" spans="1:13" x14ac:dyDescent="0.25">
      <c r="A114" t="s">
        <v>1014</v>
      </c>
      <c r="B114" t="str">
        <f>IF(LEN(IFERROR(INDEX(Sheet2!$A:$BK,MATCH(TRIM($A114),Sheet2!$B:$B,0),1),""))=0,"","N"&amp;INDEX(Sheet2!$A:$BK,MATCH(TRIM($A114),Sheet2!$B:$B,0),1))</f>
        <v/>
      </c>
      <c r="C114" t="s">
        <v>801</v>
      </c>
      <c r="D114" t="s">
        <v>802</v>
      </c>
      <c r="E114" t="s">
        <v>803</v>
      </c>
      <c r="F114" t="str">
        <f>IF(LEN(IFERROR(INDEX(Sheet2!$A:$BK,MATCH(TRIM(RIGHT($B114,LEN($B114)-1)),Sheet2!$A:$A,0),MATCH(F$1,Sheet2!$A$1:$BK$1,0)),""))=0,"",IFERROR(INDEX(Sheet2!$A:$BK,MATCH(TRIM(RIGHT($B114,LEN($B114)-1)),Sheet2!$A:$A,0),MATCH(F$1,Sheet2!$A$1:$BK$1,0)),""))</f>
        <v/>
      </c>
      <c r="G114" t="str">
        <f>IF(LEN(IFERROR(INDEX(Sheet2!$A:$BK,MATCH(TRIM(RIGHT($B114,LEN($B114)-1)),Sheet2!$A:$A,0),MATCH(G$1,Sheet2!$A$1:$BK$1,0)),""))=0,"",IFERROR(INDEX(Sheet2!$A:$BK,MATCH(TRIM(RIGHT($B114,LEN($B114)-1)),Sheet2!$A:$A,0),MATCH(G$1,Sheet2!$A$1:$BK$1,0)),""))</f>
        <v/>
      </c>
      <c r="H114" t="str">
        <f>IF(LEN(IFERROR(INDEX(Sheet2!$A:$BK,MATCH(TRIM(RIGHT($B114,LEN($B114)-1)),Sheet2!$A:$A,0),MATCH(H$1,Sheet2!$A$1:$BK$1,0)),""))=0,"",IFERROR(INDEX(Sheet2!$A:$BK,MATCH(TRIM(RIGHT($B114,LEN($B114)-1)),Sheet2!$A:$A,0),MATCH(H$1,Sheet2!$A$1:$BK$1,0)),""))</f>
        <v/>
      </c>
      <c r="I114" t="str">
        <f>IF(LEN(IFERROR(INDEX(Sheet2!$A:$BK,MATCH(TRIM(RIGHT($B114,LEN($B114)-1)),Sheet2!$A:$A,0),MATCH(I$1,Sheet2!$A$1:$BK$1,0)),""))=0,"",IFERROR(INDEX(Sheet2!$A:$BK,MATCH(TRIM(RIGHT($B114,LEN($B114)-1)),Sheet2!$A:$A,0),MATCH(I$1,Sheet2!$A$1:$BK$1,0)),""))</f>
        <v/>
      </c>
      <c r="J114" t="str">
        <f>IF(LEN(IFERROR(INDEX(Sheet2!$A:$BK,MATCH(TRIM(RIGHT($B114,LEN($B114)-1)),Sheet2!$A:$A,0),MATCH(J$1,Sheet2!$A$1:$BK$1,0)),""))=0,"",IFERROR(INDEX(Sheet2!$A:$BK,MATCH(TRIM(RIGHT($B114,LEN($B114)-1)),Sheet2!$A:$A,0),MATCH(J$1,Sheet2!$A$1:$BK$1,0)),""))</f>
        <v/>
      </c>
      <c r="K114" t="str">
        <f>IF(LEN(IFERROR(INDEX(Sheet2!$A:$BK,MATCH(TRIM(RIGHT($B114,LEN($B114)-1)),Sheet2!$A:$A,0),MATCH(K$1,Sheet2!$A$1:$BK$1,0)),""))=0,"",IFERROR(INDEX(Sheet2!$A:$BK,MATCH(TRIM(RIGHT($B114,LEN($B114)-1)),Sheet2!$A:$A,0),MATCH(K$1,Sheet2!$A$1:$BK$1,0)),""))</f>
        <v/>
      </c>
      <c r="L114" t="str">
        <f>IF(LEN(IFERROR(INDEX(Sheet2!$A:$BK,MATCH(TRIM(RIGHT($B114,LEN($B114)-1)),Sheet2!$A:$A,0),MATCH(L$1,Sheet2!$A$1:$BK$1,0)),""))=0,"",IFERROR(INDEX(Sheet2!$A:$BK,MATCH(TRIM(RIGHT($B114,LEN($B114)-1)),Sheet2!$A:$A,0),MATCH(L$1,Sheet2!$A$1:$BK$1,0)),""))</f>
        <v/>
      </c>
      <c r="M114" t="str">
        <f>IF(LEN(IFERROR(INDEX(Sheet2!$A:$BK,MATCH(TRIM(RIGHT($B114,LEN($B114)-1)),Sheet2!$A:$A,0),MATCH(M$1,Sheet2!$A$1:$BK$1,0)),""))=0,"",IFERROR(INDEX(Sheet2!$A:$BK,MATCH(TRIM(RIGHT($B114,LEN($B114)-1)),Sheet2!$A:$A,0),MATCH(M$1,Sheet2!$A$1:$BK$1,0)),""))</f>
        <v/>
      </c>
    </row>
    <row r="115" spans="1:13" x14ac:dyDescent="0.25">
      <c r="A115" t="s">
        <v>1015</v>
      </c>
      <c r="B115" t="str">
        <f>IF(LEN(IFERROR(INDEX(Sheet2!$A:$BK,MATCH(TRIM($A115),Sheet2!$B:$B,0),1),""))=0,"","N"&amp;INDEX(Sheet2!$A:$BK,MATCH(TRIM($A115),Sheet2!$B:$B,0),1))</f>
        <v/>
      </c>
      <c r="C115" t="s">
        <v>807</v>
      </c>
      <c r="D115" t="s">
        <v>802</v>
      </c>
      <c r="E115" t="s">
        <v>808</v>
      </c>
      <c r="F115" t="str">
        <f>IF(LEN(IFERROR(INDEX(Sheet2!$A:$BK,MATCH(TRIM(RIGHT($B115,LEN($B115)-1)),Sheet2!$A:$A,0),MATCH(F$1,Sheet2!$A$1:$BK$1,0)),""))=0,"",IFERROR(INDEX(Sheet2!$A:$BK,MATCH(TRIM(RIGHT($B115,LEN($B115)-1)),Sheet2!$A:$A,0),MATCH(F$1,Sheet2!$A$1:$BK$1,0)),""))</f>
        <v/>
      </c>
      <c r="G115" t="str">
        <f>IF(LEN(IFERROR(INDEX(Sheet2!$A:$BK,MATCH(TRIM(RIGHT($B115,LEN($B115)-1)),Sheet2!$A:$A,0),MATCH(G$1,Sheet2!$A$1:$BK$1,0)),""))=0,"",IFERROR(INDEX(Sheet2!$A:$BK,MATCH(TRIM(RIGHT($B115,LEN($B115)-1)),Sheet2!$A:$A,0),MATCH(G$1,Sheet2!$A$1:$BK$1,0)),""))</f>
        <v/>
      </c>
      <c r="H115" t="str">
        <f>IF(LEN(IFERROR(INDEX(Sheet2!$A:$BK,MATCH(TRIM(RIGHT($B115,LEN($B115)-1)),Sheet2!$A:$A,0),MATCH(H$1,Sheet2!$A$1:$BK$1,0)),""))=0,"",IFERROR(INDEX(Sheet2!$A:$BK,MATCH(TRIM(RIGHT($B115,LEN($B115)-1)),Sheet2!$A:$A,0),MATCH(H$1,Sheet2!$A$1:$BK$1,0)),""))</f>
        <v/>
      </c>
      <c r="I115" t="str">
        <f>IF(LEN(IFERROR(INDEX(Sheet2!$A:$BK,MATCH(TRIM(RIGHT($B115,LEN($B115)-1)),Sheet2!$A:$A,0),MATCH(I$1,Sheet2!$A$1:$BK$1,0)),""))=0,"",IFERROR(INDEX(Sheet2!$A:$BK,MATCH(TRIM(RIGHT($B115,LEN($B115)-1)),Sheet2!$A:$A,0),MATCH(I$1,Sheet2!$A$1:$BK$1,0)),""))</f>
        <v/>
      </c>
      <c r="J115" t="str">
        <f>IF(LEN(IFERROR(INDEX(Sheet2!$A:$BK,MATCH(TRIM(RIGHT($B115,LEN($B115)-1)),Sheet2!$A:$A,0),MATCH(J$1,Sheet2!$A$1:$BK$1,0)),""))=0,"",IFERROR(INDEX(Sheet2!$A:$BK,MATCH(TRIM(RIGHT($B115,LEN($B115)-1)),Sheet2!$A:$A,0),MATCH(J$1,Sheet2!$A$1:$BK$1,0)),""))</f>
        <v/>
      </c>
      <c r="K115" t="str">
        <f>IF(LEN(IFERROR(INDEX(Sheet2!$A:$BK,MATCH(TRIM(RIGHT($B115,LEN($B115)-1)),Sheet2!$A:$A,0),MATCH(K$1,Sheet2!$A$1:$BK$1,0)),""))=0,"",IFERROR(INDEX(Sheet2!$A:$BK,MATCH(TRIM(RIGHT($B115,LEN($B115)-1)),Sheet2!$A:$A,0),MATCH(K$1,Sheet2!$A$1:$BK$1,0)),""))</f>
        <v/>
      </c>
      <c r="L115" t="str">
        <f>IF(LEN(IFERROR(INDEX(Sheet2!$A:$BK,MATCH(TRIM(RIGHT($B115,LEN($B115)-1)),Sheet2!$A:$A,0),MATCH(L$1,Sheet2!$A$1:$BK$1,0)),""))=0,"",IFERROR(INDEX(Sheet2!$A:$BK,MATCH(TRIM(RIGHT($B115,LEN($B115)-1)),Sheet2!$A:$A,0),MATCH(L$1,Sheet2!$A$1:$BK$1,0)),""))</f>
        <v/>
      </c>
      <c r="M115" t="str">
        <f>IF(LEN(IFERROR(INDEX(Sheet2!$A:$BK,MATCH(TRIM(RIGHT($B115,LEN($B115)-1)),Sheet2!$A:$A,0),MATCH(M$1,Sheet2!$A$1:$BK$1,0)),""))=0,"",IFERROR(INDEX(Sheet2!$A:$BK,MATCH(TRIM(RIGHT($B115,LEN($B115)-1)),Sheet2!$A:$A,0),MATCH(M$1,Sheet2!$A$1:$BK$1,0)),""))</f>
        <v/>
      </c>
    </row>
    <row r="116" spans="1:13" x14ac:dyDescent="0.25">
      <c r="A116" t="s">
        <v>1016</v>
      </c>
      <c r="B116" t="str">
        <f>IF(LEN(IFERROR(INDEX(Sheet2!$A:$BK,MATCH(TRIM($A116),Sheet2!$B:$B,0),1),""))=0,"","N"&amp;INDEX(Sheet2!$A:$BK,MATCH(TRIM($A116),Sheet2!$B:$B,0),1))</f>
        <v/>
      </c>
      <c r="C116" t="s">
        <v>812</v>
      </c>
      <c r="D116" t="s">
        <v>813</v>
      </c>
      <c r="E116" t="s">
        <v>814</v>
      </c>
      <c r="F116" t="str">
        <f>IF(LEN(IFERROR(INDEX(Sheet2!$A:$BK,MATCH(TRIM(RIGHT($B116,LEN($B116)-1)),Sheet2!$A:$A,0),MATCH(F$1,Sheet2!$A$1:$BK$1,0)),""))=0,"",IFERROR(INDEX(Sheet2!$A:$BK,MATCH(TRIM(RIGHT($B116,LEN($B116)-1)),Sheet2!$A:$A,0),MATCH(F$1,Sheet2!$A$1:$BK$1,0)),""))</f>
        <v/>
      </c>
      <c r="G116" t="str">
        <f>IF(LEN(IFERROR(INDEX(Sheet2!$A:$BK,MATCH(TRIM(RIGHT($B116,LEN($B116)-1)),Sheet2!$A:$A,0),MATCH(G$1,Sheet2!$A$1:$BK$1,0)),""))=0,"",IFERROR(INDEX(Sheet2!$A:$BK,MATCH(TRIM(RIGHT($B116,LEN($B116)-1)),Sheet2!$A:$A,0),MATCH(G$1,Sheet2!$A$1:$BK$1,0)),""))</f>
        <v/>
      </c>
      <c r="H116" t="str">
        <f>IF(LEN(IFERROR(INDEX(Sheet2!$A:$BK,MATCH(TRIM(RIGHT($B116,LEN($B116)-1)),Sheet2!$A:$A,0),MATCH(H$1,Sheet2!$A$1:$BK$1,0)),""))=0,"",IFERROR(INDEX(Sheet2!$A:$BK,MATCH(TRIM(RIGHT($B116,LEN($B116)-1)),Sheet2!$A:$A,0),MATCH(H$1,Sheet2!$A$1:$BK$1,0)),""))</f>
        <v/>
      </c>
      <c r="I116" t="str">
        <f>IF(LEN(IFERROR(INDEX(Sheet2!$A:$BK,MATCH(TRIM(RIGHT($B116,LEN($B116)-1)),Sheet2!$A:$A,0),MATCH(I$1,Sheet2!$A$1:$BK$1,0)),""))=0,"",IFERROR(INDEX(Sheet2!$A:$BK,MATCH(TRIM(RIGHT($B116,LEN($B116)-1)),Sheet2!$A:$A,0),MATCH(I$1,Sheet2!$A$1:$BK$1,0)),""))</f>
        <v/>
      </c>
      <c r="J116" t="str">
        <f>IF(LEN(IFERROR(INDEX(Sheet2!$A:$BK,MATCH(TRIM(RIGHT($B116,LEN($B116)-1)),Sheet2!$A:$A,0),MATCH(J$1,Sheet2!$A$1:$BK$1,0)),""))=0,"",IFERROR(INDEX(Sheet2!$A:$BK,MATCH(TRIM(RIGHT($B116,LEN($B116)-1)),Sheet2!$A:$A,0),MATCH(J$1,Sheet2!$A$1:$BK$1,0)),""))</f>
        <v/>
      </c>
      <c r="K116" t="str">
        <f>IF(LEN(IFERROR(INDEX(Sheet2!$A:$BK,MATCH(TRIM(RIGHT($B116,LEN($B116)-1)),Sheet2!$A:$A,0),MATCH(K$1,Sheet2!$A$1:$BK$1,0)),""))=0,"",IFERROR(INDEX(Sheet2!$A:$BK,MATCH(TRIM(RIGHT($B116,LEN($B116)-1)),Sheet2!$A:$A,0),MATCH(K$1,Sheet2!$A$1:$BK$1,0)),""))</f>
        <v/>
      </c>
      <c r="L116" t="str">
        <f>IF(LEN(IFERROR(INDEX(Sheet2!$A:$BK,MATCH(TRIM(RIGHT($B116,LEN($B116)-1)),Sheet2!$A:$A,0),MATCH(L$1,Sheet2!$A$1:$BK$1,0)),""))=0,"",IFERROR(INDEX(Sheet2!$A:$BK,MATCH(TRIM(RIGHT($B116,LEN($B116)-1)),Sheet2!$A:$A,0),MATCH(L$1,Sheet2!$A$1:$BK$1,0)),""))</f>
        <v/>
      </c>
      <c r="M116" t="str">
        <f>IF(LEN(IFERROR(INDEX(Sheet2!$A:$BK,MATCH(TRIM(RIGHT($B116,LEN($B116)-1)),Sheet2!$A:$A,0),MATCH(M$1,Sheet2!$A$1:$BK$1,0)),""))=0,"",IFERROR(INDEX(Sheet2!$A:$BK,MATCH(TRIM(RIGHT($B116,LEN($B116)-1)),Sheet2!$A:$A,0),MATCH(M$1,Sheet2!$A$1:$BK$1,0)),""))</f>
        <v/>
      </c>
    </row>
    <row r="117" spans="1:13" x14ac:dyDescent="0.25">
      <c r="A117" t="s">
        <v>1017</v>
      </c>
      <c r="B117" t="str">
        <f>IF(LEN(IFERROR(INDEX(Sheet2!$A:$BK,MATCH(TRIM($A117),Sheet2!$B:$B,0),1),""))=0,"","N"&amp;INDEX(Sheet2!$A:$BK,MATCH(TRIM($A117),Sheet2!$B:$B,0),1))</f>
        <v>N963CH</v>
      </c>
      <c r="C117" t="s">
        <v>817</v>
      </c>
      <c r="D117" t="s">
        <v>1031</v>
      </c>
      <c r="E117" t="s">
        <v>818</v>
      </c>
      <c r="F117" t="str">
        <f>IF(LEN(IFERROR(INDEX(Sheet2!$A:$BK,MATCH(TRIM(RIGHT($B117,LEN($B117)-1)),Sheet2!$A:$A,0),MATCH(F$1,Sheet2!$A$1:$BK$1,0)),""))=0,"",IFERROR(INDEX(Sheet2!$A:$BK,MATCH(TRIM(RIGHT($B117,LEN($B117)-1)),Sheet2!$A:$A,0),MATCH(F$1,Sheet2!$A$1:$BK$1,0)),""))</f>
        <v>BANK OF UTAH TRUSTEE</v>
      </c>
      <c r="G117" t="str">
        <f>IF(LEN(IFERROR(INDEX(Sheet2!$A:$BK,MATCH(TRIM(RIGHT($B117,LEN($B117)-1)),Sheet2!$A:$A,0),MATCH(G$1,Sheet2!$A$1:$BK$1,0)),""))=0,"",IFERROR(INDEX(Sheet2!$A:$BK,MATCH(TRIM(RIGHT($B117,LEN($B117)-1)),Sheet2!$A:$A,0),MATCH(G$1,Sheet2!$A$1:$BK$1,0)),""))</f>
        <v>50 SOUTH 200 EAST STE 110</v>
      </c>
      <c r="H117" t="str">
        <f>IF(LEN(IFERROR(INDEX(Sheet2!$A:$BK,MATCH(TRIM(RIGHT($B117,LEN($B117)-1)),Sheet2!$A:$A,0),MATCH(H$1,Sheet2!$A$1:$BK$1,0)),""))=0,"",IFERROR(INDEX(Sheet2!$A:$BK,MATCH(TRIM(RIGHT($B117,LEN($B117)-1)),Sheet2!$A:$A,0),MATCH(H$1,Sheet2!$A$1:$BK$1,0)),""))</f>
        <v>SALT LAKE CITY</v>
      </c>
      <c r="I117" t="str">
        <f>IF(LEN(IFERROR(INDEX(Sheet2!$A:$BK,MATCH(TRIM(RIGHT($B117,LEN($B117)-1)),Sheet2!$A:$A,0),MATCH(I$1,Sheet2!$A$1:$BK$1,0)),""))=0,"",IFERROR(INDEX(Sheet2!$A:$BK,MATCH(TRIM(RIGHT($B117,LEN($B117)-1)),Sheet2!$A:$A,0),MATCH(I$1,Sheet2!$A$1:$BK$1,0)),""))</f>
        <v>UT</v>
      </c>
      <c r="J117" t="str">
        <f>IF(LEN(IFERROR(INDEX(Sheet2!$A:$BK,MATCH(TRIM(RIGHT($B117,LEN($B117)-1)),Sheet2!$A:$A,0),MATCH(J$1,Sheet2!$A$1:$BK$1,0)),""))=0,"",IFERROR(INDEX(Sheet2!$A:$BK,MATCH(TRIM(RIGHT($B117,LEN($B117)-1)),Sheet2!$A:$A,0),MATCH(J$1,Sheet2!$A$1:$BK$1,0)),""))</f>
        <v>84111</v>
      </c>
      <c r="K117" t="str">
        <f>IF(LEN(IFERROR(INDEX(Sheet2!$A:$BK,MATCH(TRIM(RIGHT($B117,LEN($B117)-1)),Sheet2!$A:$A,0),MATCH(K$1,Sheet2!$A$1:$BK$1,0)),""))=0,"",IFERROR(INDEX(Sheet2!$A:$BK,MATCH(TRIM(RIGHT($B117,LEN($B117)-1)),Sheet2!$A:$A,0),MATCH(K$1,Sheet2!$A$1:$BK$1,0)),""))</f>
        <v/>
      </c>
      <c r="L117" t="str">
        <f>IF(LEN(IFERROR(INDEX(Sheet2!$A:$BK,MATCH(TRIM(RIGHT($B117,LEN($B117)-1)),Sheet2!$A:$A,0),MATCH(L$1,Sheet2!$A$1:$BK$1,0)),""))=0,"",IFERROR(INDEX(Sheet2!$A:$BK,MATCH(TRIM(RIGHT($B117,LEN($B117)-1)),Sheet2!$A:$A,0),MATCH(L$1,Sheet2!$A$1:$BK$1,0)),""))</f>
        <v/>
      </c>
      <c r="M117" t="str">
        <f>IF(LEN(IFERROR(INDEX(Sheet2!$A:$BK,MATCH(TRIM(RIGHT($B117,LEN($B117)-1)),Sheet2!$A:$A,0),MATCH(M$1,Sheet2!$A$1:$BK$1,0)),""))=0,"",IFERROR(INDEX(Sheet2!$A:$BK,MATCH(TRIM(RIGHT($B117,LEN($B117)-1)),Sheet2!$A:$A,0),MATCH(M$1,Sheet2!$A$1:$BK$1,0)),""))</f>
        <v/>
      </c>
    </row>
    <row r="118" spans="1:13" x14ac:dyDescent="0.25">
      <c r="A118" t="s">
        <v>1019</v>
      </c>
      <c r="B118" t="str">
        <f>IF(LEN(IFERROR(INDEX(Sheet2!$A:$BK,MATCH(TRIM($A118),Sheet2!$B:$B,0),1),""))=0,"","N"&amp;INDEX(Sheet2!$A:$BK,MATCH(TRIM($A118),Sheet2!$B:$B,0),1))</f>
        <v>N622SF</v>
      </c>
      <c r="C118" t="s">
        <v>820</v>
      </c>
      <c r="D118" t="s">
        <v>1031</v>
      </c>
      <c r="E118" t="s">
        <v>821</v>
      </c>
      <c r="F118" t="str">
        <f>IF(LEN(IFERROR(INDEX(Sheet2!$A:$BK,MATCH(TRIM(RIGHT($B118,LEN($B118)-1)),Sheet2!$A:$A,0),MATCH(F$1,Sheet2!$A$1:$BK$1,0)),""))=0,"",IFERROR(INDEX(Sheet2!$A:$BK,MATCH(TRIM(RIGHT($B118,LEN($B118)-1)),Sheet2!$A:$A,0),MATCH(F$1,Sheet2!$A$1:$BK$1,0)),""))</f>
        <v>SANDERSON FARMS INC</v>
      </c>
      <c r="G118" t="str">
        <f>IF(LEN(IFERROR(INDEX(Sheet2!$A:$BK,MATCH(TRIM(RIGHT($B118,LEN($B118)-1)),Sheet2!$A:$A,0),MATCH(G$1,Sheet2!$A$1:$BK$1,0)),""))=0,"",IFERROR(INDEX(Sheet2!$A:$BK,MATCH(TRIM(RIGHT($B118,LEN($B118)-1)),Sheet2!$A:$A,0),MATCH(G$1,Sheet2!$A$1:$BK$1,0)),""))</f>
        <v>127 FLYNT RD</v>
      </c>
      <c r="H118" t="str">
        <f>IF(LEN(IFERROR(INDEX(Sheet2!$A:$BK,MATCH(TRIM(RIGHT($B118,LEN($B118)-1)),Sheet2!$A:$A,0),MATCH(H$1,Sheet2!$A$1:$BK$1,0)),""))=0,"",IFERROR(INDEX(Sheet2!$A:$BK,MATCH(TRIM(RIGHT($B118,LEN($B118)-1)),Sheet2!$A:$A,0),MATCH(H$1,Sheet2!$A$1:$BK$1,0)),""))</f>
        <v>LAUREL</v>
      </c>
      <c r="I118" t="str">
        <f>IF(LEN(IFERROR(INDEX(Sheet2!$A:$BK,MATCH(TRIM(RIGHT($B118,LEN($B118)-1)),Sheet2!$A:$A,0),MATCH(I$1,Sheet2!$A$1:$BK$1,0)),""))=0,"",IFERROR(INDEX(Sheet2!$A:$BK,MATCH(TRIM(RIGHT($B118,LEN($B118)-1)),Sheet2!$A:$A,0),MATCH(I$1,Sheet2!$A$1:$BK$1,0)),""))</f>
        <v>MS</v>
      </c>
      <c r="J118" t="str">
        <f>IF(LEN(IFERROR(INDEX(Sheet2!$A:$BK,MATCH(TRIM(RIGHT($B118,LEN($B118)-1)),Sheet2!$A:$A,0),MATCH(J$1,Sheet2!$A$1:$BK$1,0)),""))=0,"",IFERROR(INDEX(Sheet2!$A:$BK,MATCH(TRIM(RIGHT($B118,LEN($B118)-1)),Sheet2!$A:$A,0),MATCH(J$1,Sheet2!$A$1:$BK$1,0)),""))</f>
        <v>394439062</v>
      </c>
      <c r="K118" t="str">
        <f>IF(LEN(IFERROR(INDEX(Sheet2!$A:$BK,MATCH(TRIM(RIGHT($B118,LEN($B118)-1)),Sheet2!$A:$A,0),MATCH(K$1,Sheet2!$A$1:$BK$1,0)),""))=0,"",IFERROR(INDEX(Sheet2!$A:$BK,MATCH(TRIM(RIGHT($B118,LEN($B118)-1)),Sheet2!$A:$A,0),MATCH(K$1,Sheet2!$A$1:$BK$1,0)),""))</f>
        <v/>
      </c>
      <c r="L118" t="str">
        <f>IF(LEN(IFERROR(INDEX(Sheet2!$A:$BK,MATCH(TRIM(RIGHT($B118,LEN($B118)-1)),Sheet2!$A:$A,0),MATCH(L$1,Sheet2!$A$1:$BK$1,0)),""))=0,"",IFERROR(INDEX(Sheet2!$A:$BK,MATCH(TRIM(RIGHT($B118,LEN($B118)-1)),Sheet2!$A:$A,0),MATCH(L$1,Sheet2!$A$1:$BK$1,0)),""))</f>
        <v/>
      </c>
      <c r="M118" t="str">
        <f>IF(LEN(IFERROR(INDEX(Sheet2!$A:$BK,MATCH(TRIM(RIGHT($B118,LEN($B118)-1)),Sheet2!$A:$A,0),MATCH(M$1,Sheet2!$A$1:$BK$1,0)),""))=0,"",IFERROR(INDEX(Sheet2!$A:$BK,MATCH(TRIM(RIGHT($B118,LEN($B118)-1)),Sheet2!$A:$A,0),MATCH(M$1,Sheet2!$A$1:$BK$1,0)),""))</f>
        <v/>
      </c>
    </row>
    <row r="119" spans="1:13" x14ac:dyDescent="0.25">
      <c r="A119" t="s">
        <v>1020</v>
      </c>
      <c r="B119" t="str">
        <f>IF(LEN(IFERROR(INDEX(Sheet2!$A:$BK,MATCH(TRIM($A119),Sheet2!$B:$B,0),1),""))=0,"","N"&amp;INDEX(Sheet2!$A:$BK,MATCH(TRIM($A119),Sheet2!$B:$B,0),1))</f>
        <v/>
      </c>
      <c r="C119" t="s">
        <v>823</v>
      </c>
      <c r="D119" t="s">
        <v>1031</v>
      </c>
      <c r="E119" t="s">
        <v>824</v>
      </c>
      <c r="F119" t="str">
        <f>IF(LEN(IFERROR(INDEX(Sheet2!$A:$BK,MATCH(TRIM(RIGHT($B119,LEN($B119)-1)),Sheet2!$A:$A,0),MATCH(F$1,Sheet2!$A$1:$BK$1,0)),""))=0,"",IFERROR(INDEX(Sheet2!$A:$BK,MATCH(TRIM(RIGHT($B119,LEN($B119)-1)),Sheet2!$A:$A,0),MATCH(F$1,Sheet2!$A$1:$BK$1,0)),""))</f>
        <v/>
      </c>
      <c r="G119" t="str">
        <f>IF(LEN(IFERROR(INDEX(Sheet2!$A:$BK,MATCH(TRIM(RIGHT($B119,LEN($B119)-1)),Sheet2!$A:$A,0),MATCH(G$1,Sheet2!$A$1:$BK$1,0)),""))=0,"",IFERROR(INDEX(Sheet2!$A:$BK,MATCH(TRIM(RIGHT($B119,LEN($B119)-1)),Sheet2!$A:$A,0),MATCH(G$1,Sheet2!$A$1:$BK$1,0)),""))</f>
        <v/>
      </c>
      <c r="H119" t="str">
        <f>IF(LEN(IFERROR(INDEX(Sheet2!$A:$BK,MATCH(TRIM(RIGHT($B119,LEN($B119)-1)),Sheet2!$A:$A,0),MATCH(H$1,Sheet2!$A$1:$BK$1,0)),""))=0,"",IFERROR(INDEX(Sheet2!$A:$BK,MATCH(TRIM(RIGHT($B119,LEN($B119)-1)),Sheet2!$A:$A,0),MATCH(H$1,Sheet2!$A$1:$BK$1,0)),""))</f>
        <v/>
      </c>
      <c r="I119" t="str">
        <f>IF(LEN(IFERROR(INDEX(Sheet2!$A:$BK,MATCH(TRIM(RIGHT($B119,LEN($B119)-1)),Sheet2!$A:$A,0),MATCH(I$1,Sheet2!$A$1:$BK$1,0)),""))=0,"",IFERROR(INDEX(Sheet2!$A:$BK,MATCH(TRIM(RIGHT($B119,LEN($B119)-1)),Sheet2!$A:$A,0),MATCH(I$1,Sheet2!$A$1:$BK$1,0)),""))</f>
        <v/>
      </c>
      <c r="J119" t="str">
        <f>IF(LEN(IFERROR(INDEX(Sheet2!$A:$BK,MATCH(TRIM(RIGHT($B119,LEN($B119)-1)),Sheet2!$A:$A,0),MATCH(J$1,Sheet2!$A$1:$BK$1,0)),""))=0,"",IFERROR(INDEX(Sheet2!$A:$BK,MATCH(TRIM(RIGHT($B119,LEN($B119)-1)),Sheet2!$A:$A,0),MATCH(J$1,Sheet2!$A$1:$BK$1,0)),""))</f>
        <v/>
      </c>
      <c r="K119" t="str">
        <f>IF(LEN(IFERROR(INDEX(Sheet2!$A:$BK,MATCH(TRIM(RIGHT($B119,LEN($B119)-1)),Sheet2!$A:$A,0),MATCH(K$1,Sheet2!$A$1:$BK$1,0)),""))=0,"",IFERROR(INDEX(Sheet2!$A:$BK,MATCH(TRIM(RIGHT($B119,LEN($B119)-1)),Sheet2!$A:$A,0),MATCH(K$1,Sheet2!$A$1:$BK$1,0)),""))</f>
        <v/>
      </c>
      <c r="L119" t="str">
        <f>IF(LEN(IFERROR(INDEX(Sheet2!$A:$BK,MATCH(TRIM(RIGHT($B119,LEN($B119)-1)),Sheet2!$A:$A,0),MATCH(L$1,Sheet2!$A$1:$BK$1,0)),""))=0,"",IFERROR(INDEX(Sheet2!$A:$BK,MATCH(TRIM(RIGHT($B119,LEN($B119)-1)),Sheet2!$A:$A,0),MATCH(L$1,Sheet2!$A$1:$BK$1,0)),""))</f>
        <v/>
      </c>
      <c r="M119" t="str">
        <f>IF(LEN(IFERROR(INDEX(Sheet2!$A:$BK,MATCH(TRIM(RIGHT($B119,LEN($B119)-1)),Sheet2!$A:$A,0),MATCH(M$1,Sheet2!$A$1:$BK$1,0)),""))=0,"",IFERROR(INDEX(Sheet2!$A:$BK,MATCH(TRIM(RIGHT($B119,LEN($B119)-1)),Sheet2!$A:$A,0),MATCH(M$1,Sheet2!$A$1:$BK$1,0)),""))</f>
        <v/>
      </c>
    </row>
    <row r="120" spans="1:13" x14ac:dyDescent="0.25">
      <c r="A120" t="s">
        <v>1022</v>
      </c>
      <c r="B120" t="str">
        <f>IF(LEN(IFERROR(INDEX(Sheet2!$A:$BK,MATCH(TRIM($A120),Sheet2!$B:$B,0),1),""))=0,"","N"&amp;INDEX(Sheet2!$A:$BK,MATCH(TRIM($A120),Sheet2!$B:$B,0),1))</f>
        <v>N651DH</v>
      </c>
      <c r="C120" t="s">
        <v>827</v>
      </c>
      <c r="D120" t="s">
        <v>1031</v>
      </c>
      <c r="E120" t="s">
        <v>828</v>
      </c>
      <c r="F120" t="str">
        <f>IF(LEN(IFERROR(INDEX(Sheet2!$A:$BK,MATCH(TRIM(RIGHT($B120,LEN($B120)-1)),Sheet2!$A:$A,0),MATCH(F$1,Sheet2!$A$1:$BK$1,0)),""))=0,"",IFERROR(INDEX(Sheet2!$A:$BK,MATCH(TRIM(RIGHT($B120,LEN($B120)-1)),Sheet2!$A:$A,0),MATCH(F$1,Sheet2!$A$1:$BK$1,0)),""))</f>
        <v>DRURY DEVELOPMENT CORP</v>
      </c>
      <c r="G120" t="str">
        <f>IF(LEN(IFERROR(INDEX(Sheet2!$A:$BK,MATCH(TRIM(RIGHT($B120,LEN($B120)-1)),Sheet2!$A:$A,0),MATCH(G$1,Sheet2!$A$1:$BK$1,0)),""))=0,"",IFERROR(INDEX(Sheet2!$A:$BK,MATCH(TRIM(RIGHT($B120,LEN($B120)-1)),Sheet2!$A:$A,0),MATCH(G$1,Sheet2!$A$1:$BK$1,0)),""))</f>
        <v>721 EMERSON RD STE 200</v>
      </c>
      <c r="H120" t="str">
        <f>IF(LEN(IFERROR(INDEX(Sheet2!$A:$BK,MATCH(TRIM(RIGHT($B120,LEN($B120)-1)),Sheet2!$A:$A,0),MATCH(H$1,Sheet2!$A$1:$BK$1,0)),""))=0,"",IFERROR(INDEX(Sheet2!$A:$BK,MATCH(TRIM(RIGHT($B120,LEN($B120)-1)),Sheet2!$A:$A,0),MATCH(H$1,Sheet2!$A$1:$BK$1,0)),""))</f>
        <v>SAINT LOUIS</v>
      </c>
      <c r="I120" t="str">
        <f>IF(LEN(IFERROR(INDEX(Sheet2!$A:$BK,MATCH(TRIM(RIGHT($B120,LEN($B120)-1)),Sheet2!$A:$A,0),MATCH(I$1,Sheet2!$A$1:$BK$1,0)),""))=0,"",IFERROR(INDEX(Sheet2!$A:$BK,MATCH(TRIM(RIGHT($B120,LEN($B120)-1)),Sheet2!$A:$A,0),MATCH(I$1,Sheet2!$A$1:$BK$1,0)),""))</f>
        <v>MO</v>
      </c>
      <c r="J120" t="str">
        <f>IF(LEN(IFERROR(INDEX(Sheet2!$A:$BK,MATCH(TRIM(RIGHT($B120,LEN($B120)-1)),Sheet2!$A:$A,0),MATCH(J$1,Sheet2!$A$1:$BK$1,0)),""))=0,"",IFERROR(INDEX(Sheet2!$A:$BK,MATCH(TRIM(RIGHT($B120,LEN($B120)-1)),Sheet2!$A:$A,0),MATCH(J$1,Sheet2!$A$1:$BK$1,0)),""))</f>
        <v>631416755</v>
      </c>
      <c r="K120" t="str">
        <f>IF(LEN(IFERROR(INDEX(Sheet2!$A:$BK,MATCH(TRIM(RIGHT($B120,LEN($B120)-1)),Sheet2!$A:$A,0),MATCH(K$1,Sheet2!$A$1:$BK$1,0)),""))=0,"",IFERROR(INDEX(Sheet2!$A:$BK,MATCH(TRIM(RIGHT($B120,LEN($B120)-1)),Sheet2!$A:$A,0),MATCH(K$1,Sheet2!$A$1:$BK$1,0)),""))</f>
        <v/>
      </c>
      <c r="L120" t="str">
        <f>IF(LEN(IFERROR(INDEX(Sheet2!$A:$BK,MATCH(TRIM(RIGHT($B120,LEN($B120)-1)),Sheet2!$A:$A,0),MATCH(L$1,Sheet2!$A$1:$BK$1,0)),""))=0,"",IFERROR(INDEX(Sheet2!$A:$BK,MATCH(TRIM(RIGHT($B120,LEN($B120)-1)),Sheet2!$A:$A,0),MATCH(L$1,Sheet2!$A$1:$BK$1,0)),""))</f>
        <v/>
      </c>
      <c r="M120" t="str">
        <f>IF(LEN(IFERROR(INDEX(Sheet2!$A:$BK,MATCH(TRIM(RIGHT($B120,LEN($B120)-1)),Sheet2!$A:$A,0),MATCH(M$1,Sheet2!$A$1:$BK$1,0)),""))=0,"",IFERROR(INDEX(Sheet2!$A:$BK,MATCH(TRIM(RIGHT($B120,LEN($B120)-1)),Sheet2!$A:$A,0),MATCH(M$1,Sheet2!$A$1:$BK$1,0)),""))</f>
        <v/>
      </c>
    </row>
    <row r="121" spans="1:13" x14ac:dyDescent="0.25">
      <c r="A121" t="s">
        <v>1023</v>
      </c>
      <c r="B121" t="str">
        <f>IF(LEN(IFERROR(INDEX(Sheet2!$A:$BK,MATCH(TRIM($A121),Sheet2!$B:$B,0),1),""))=0,"","N"&amp;INDEX(Sheet2!$A:$BK,MATCH(TRIM($A121),Sheet2!$B:$B,0),1))</f>
        <v>N23EW</v>
      </c>
      <c r="C121" t="s">
        <v>830</v>
      </c>
      <c r="D121" t="s">
        <v>1031</v>
      </c>
      <c r="E121" t="s">
        <v>831</v>
      </c>
      <c r="F121" t="str">
        <f>IF(LEN(IFERROR(INDEX(Sheet2!$A:$BK,MATCH(TRIM(RIGHT($B121,LEN($B121)-1)),Sheet2!$A:$A,0),MATCH(F$1,Sheet2!$A$1:$BK$1,0)),""))=0,"",IFERROR(INDEX(Sheet2!$A:$BK,MATCH(TRIM(RIGHT($B121,LEN($B121)-1)),Sheet2!$A:$A,0),MATCH(F$1,Sheet2!$A$1:$BK$1,0)),""))</f>
        <v>ENCORE WIRE CORP</v>
      </c>
      <c r="G121" t="str">
        <f>IF(LEN(IFERROR(INDEX(Sheet2!$A:$BK,MATCH(TRIM(RIGHT($B121,LEN($B121)-1)),Sheet2!$A:$A,0),MATCH(G$1,Sheet2!$A$1:$BK$1,0)),""))=0,"",IFERROR(INDEX(Sheet2!$A:$BK,MATCH(TRIM(RIGHT($B121,LEN($B121)-1)),Sheet2!$A:$A,0),MATCH(G$1,Sheet2!$A$1:$BK$1,0)),""))</f>
        <v>1329 MILLWOOD RD</v>
      </c>
      <c r="H121" t="str">
        <f>IF(LEN(IFERROR(INDEX(Sheet2!$A:$BK,MATCH(TRIM(RIGHT($B121,LEN($B121)-1)),Sheet2!$A:$A,0),MATCH(H$1,Sheet2!$A$1:$BK$1,0)),""))=0,"",IFERROR(INDEX(Sheet2!$A:$BK,MATCH(TRIM(RIGHT($B121,LEN($B121)-1)),Sheet2!$A:$A,0),MATCH(H$1,Sheet2!$A$1:$BK$1,0)),""))</f>
        <v>MCKINNEY</v>
      </c>
      <c r="I121" t="str">
        <f>IF(LEN(IFERROR(INDEX(Sheet2!$A:$BK,MATCH(TRIM(RIGHT($B121,LEN($B121)-1)),Sheet2!$A:$A,0),MATCH(I$1,Sheet2!$A$1:$BK$1,0)),""))=0,"",IFERROR(INDEX(Sheet2!$A:$BK,MATCH(TRIM(RIGHT($B121,LEN($B121)-1)),Sheet2!$A:$A,0),MATCH(I$1,Sheet2!$A$1:$BK$1,0)),""))</f>
        <v>TX</v>
      </c>
      <c r="J121" t="str">
        <f>IF(LEN(IFERROR(INDEX(Sheet2!$A:$BK,MATCH(TRIM(RIGHT($B121,LEN($B121)-1)),Sheet2!$A:$A,0),MATCH(J$1,Sheet2!$A$1:$BK$1,0)),""))=0,"",IFERROR(INDEX(Sheet2!$A:$BK,MATCH(TRIM(RIGHT($B121,LEN($B121)-1)),Sheet2!$A:$A,0),MATCH(J$1,Sheet2!$A$1:$BK$1,0)),""))</f>
        <v>750697157</v>
      </c>
      <c r="K121" t="str">
        <f>IF(LEN(IFERROR(INDEX(Sheet2!$A:$BK,MATCH(TRIM(RIGHT($B121,LEN($B121)-1)),Sheet2!$A:$A,0),MATCH(K$1,Sheet2!$A$1:$BK$1,0)),""))=0,"",IFERROR(INDEX(Sheet2!$A:$BK,MATCH(TRIM(RIGHT($B121,LEN($B121)-1)),Sheet2!$A:$A,0),MATCH(K$1,Sheet2!$A$1:$BK$1,0)),""))</f>
        <v/>
      </c>
      <c r="L121" t="str">
        <f>IF(LEN(IFERROR(INDEX(Sheet2!$A:$BK,MATCH(TRIM(RIGHT($B121,LEN($B121)-1)),Sheet2!$A:$A,0),MATCH(L$1,Sheet2!$A$1:$BK$1,0)),""))=0,"",IFERROR(INDEX(Sheet2!$A:$BK,MATCH(TRIM(RIGHT($B121,LEN($B121)-1)),Sheet2!$A:$A,0),MATCH(L$1,Sheet2!$A$1:$BK$1,0)),""))</f>
        <v/>
      </c>
      <c r="M121" t="str">
        <f>IF(LEN(IFERROR(INDEX(Sheet2!$A:$BK,MATCH(TRIM(RIGHT($B121,LEN($B121)-1)),Sheet2!$A:$A,0),MATCH(M$1,Sheet2!$A$1:$BK$1,0)),""))=0,"",IFERROR(INDEX(Sheet2!$A:$BK,MATCH(TRIM(RIGHT($B121,LEN($B121)-1)),Sheet2!$A:$A,0),MATCH(M$1,Sheet2!$A$1:$BK$1,0)),""))</f>
        <v/>
      </c>
    </row>
    <row r="122" spans="1:13" x14ac:dyDescent="0.25">
      <c r="A122" t="s">
        <v>1024</v>
      </c>
      <c r="B122" t="str">
        <f>IF(LEN(IFERROR(INDEX(Sheet2!$A:$BK,MATCH(TRIM($A122),Sheet2!$B:$B,0),1),""))=0,"","N"&amp;INDEX(Sheet2!$A:$BK,MATCH(TRIM($A122),Sheet2!$B:$B,0),1))</f>
        <v>N123QU</v>
      </c>
      <c r="C122" t="s">
        <v>833</v>
      </c>
      <c r="D122" t="s">
        <v>1031</v>
      </c>
      <c r="E122" t="s">
        <v>834</v>
      </c>
      <c r="F122" t="str">
        <f>IF(LEN(IFERROR(INDEX(Sheet2!$A:$BK,MATCH(TRIM(RIGHT($B122,LEN($B122)-1)),Sheet2!$A:$A,0),MATCH(F$1,Sheet2!$A$1:$BK$1,0)),""))=0,"",IFERROR(INDEX(Sheet2!$A:$BK,MATCH(TRIM(RIGHT($B122,LEN($B122)-1)),Sheet2!$A:$A,0),MATCH(F$1,Sheet2!$A$1:$BK$1,0)),""))</f>
        <v>DORADO AVIATION LLC</v>
      </c>
      <c r="G122" t="str">
        <f>IF(LEN(IFERROR(INDEX(Sheet2!$A:$BK,MATCH(TRIM(RIGHT($B122,LEN($B122)-1)),Sheet2!$A:$A,0),MATCH(G$1,Sheet2!$A$1:$BK$1,0)),""))=0,"",IFERROR(INDEX(Sheet2!$A:$BK,MATCH(TRIM(RIGHT($B122,LEN($B122)-1)),Sheet2!$A:$A,0),MATCH(G$1,Sheet2!$A$1:$BK$1,0)),""))</f>
        <v>100 CAR 165 STE 508 CENTRO INTL</v>
      </c>
      <c r="H122" t="str">
        <f>IF(LEN(IFERROR(INDEX(Sheet2!$A:$BK,MATCH(TRIM(RIGHT($B122,LEN($B122)-1)),Sheet2!$A:$A,0),MATCH(H$1,Sheet2!$A$1:$BK$1,0)),""))=0,"",IFERROR(INDEX(Sheet2!$A:$BK,MATCH(TRIM(RIGHT($B122,LEN($B122)-1)),Sheet2!$A:$A,0),MATCH(H$1,Sheet2!$A$1:$BK$1,0)),""))</f>
        <v>GUAYNABO</v>
      </c>
      <c r="I122" t="str">
        <f>IF(LEN(IFERROR(INDEX(Sheet2!$A:$BK,MATCH(TRIM(RIGHT($B122,LEN($B122)-1)),Sheet2!$A:$A,0),MATCH(I$1,Sheet2!$A$1:$BK$1,0)),""))=0,"",IFERROR(INDEX(Sheet2!$A:$BK,MATCH(TRIM(RIGHT($B122,LEN($B122)-1)),Sheet2!$A:$A,0),MATCH(I$1,Sheet2!$A$1:$BK$1,0)),""))</f>
        <v>PR</v>
      </c>
      <c r="J122" t="str">
        <f>IF(LEN(IFERROR(INDEX(Sheet2!$A:$BK,MATCH(TRIM(RIGHT($B122,LEN($B122)-1)),Sheet2!$A:$A,0),MATCH(J$1,Sheet2!$A$1:$BK$1,0)),""))=0,"",IFERROR(INDEX(Sheet2!$A:$BK,MATCH(TRIM(RIGHT($B122,LEN($B122)-1)),Sheet2!$A:$A,0),MATCH(J$1,Sheet2!$A$1:$BK$1,0)),""))</f>
        <v>009688052</v>
      </c>
      <c r="K122" t="str">
        <f>IF(LEN(IFERROR(INDEX(Sheet2!$A:$BK,MATCH(TRIM(RIGHT($B122,LEN($B122)-1)),Sheet2!$A:$A,0),MATCH(K$1,Sheet2!$A$1:$BK$1,0)),""))=0,"",IFERROR(INDEX(Sheet2!$A:$BK,MATCH(TRIM(RIGHT($B122,LEN($B122)-1)),Sheet2!$A:$A,0),MATCH(K$1,Sheet2!$A$1:$BK$1,0)),""))</f>
        <v/>
      </c>
      <c r="L122" t="str">
        <f>IF(LEN(IFERROR(INDEX(Sheet2!$A:$BK,MATCH(TRIM(RIGHT($B122,LEN($B122)-1)),Sheet2!$A:$A,0),MATCH(L$1,Sheet2!$A$1:$BK$1,0)),""))=0,"",IFERROR(INDEX(Sheet2!$A:$BK,MATCH(TRIM(RIGHT($B122,LEN($B122)-1)),Sheet2!$A:$A,0),MATCH(L$1,Sheet2!$A$1:$BK$1,0)),""))</f>
        <v/>
      </c>
      <c r="M122" t="str">
        <f>IF(LEN(IFERROR(INDEX(Sheet2!$A:$BK,MATCH(TRIM(RIGHT($B122,LEN($B122)-1)),Sheet2!$A:$A,0),MATCH(M$1,Sheet2!$A$1:$BK$1,0)),""))=0,"",IFERROR(INDEX(Sheet2!$A:$BK,MATCH(TRIM(RIGHT($B122,LEN($B122)-1)),Sheet2!$A:$A,0),MATCH(M$1,Sheet2!$A$1:$BK$1,0)),""))</f>
        <v>DORADO AVIATION LLC</v>
      </c>
    </row>
    <row r="123" spans="1:13" x14ac:dyDescent="0.25">
      <c r="A123" t="s">
        <v>1025</v>
      </c>
      <c r="B123" t="str">
        <f>IF(LEN(IFERROR(INDEX(Sheet2!$A:$BK,MATCH(TRIM($A123),Sheet2!$B:$B,0),1),""))=0,"","N"&amp;INDEX(Sheet2!$A:$BK,MATCH(TRIM($A123),Sheet2!$B:$B,0),1))</f>
        <v>N6950C</v>
      </c>
      <c r="C123" t="s">
        <v>836</v>
      </c>
      <c r="D123" t="s">
        <v>1031</v>
      </c>
      <c r="E123" t="s">
        <v>837</v>
      </c>
      <c r="F123" t="str">
        <f>IF(LEN(IFERROR(INDEX(Sheet2!$A:$BK,MATCH(TRIM(RIGHT($B123,LEN($B123)-1)),Sheet2!$A:$A,0),MATCH(F$1,Sheet2!$A$1:$BK$1,0)),""))=0,"",IFERROR(INDEX(Sheet2!$A:$BK,MATCH(TRIM(RIGHT($B123,LEN($B123)-1)),Sheet2!$A:$A,0),MATCH(F$1,Sheet2!$A$1:$BK$1,0)),""))</f>
        <v>MILLOAKS LLC</v>
      </c>
      <c r="G123" t="str">
        <f>IF(LEN(IFERROR(INDEX(Sheet2!$A:$BK,MATCH(TRIM(RIGHT($B123,LEN($B123)-1)),Sheet2!$A:$A,0),MATCH(G$1,Sheet2!$A$1:$BK$1,0)),""))=0,"",IFERROR(INDEX(Sheet2!$A:$BK,MATCH(TRIM(RIGHT($B123,LEN($B123)-1)),Sheet2!$A:$A,0),MATCH(G$1,Sheet2!$A$1:$BK$1,0)),""))</f>
        <v>1978 S WEST TEMPLE</v>
      </c>
      <c r="H123" t="str">
        <f>IF(LEN(IFERROR(INDEX(Sheet2!$A:$BK,MATCH(TRIM(RIGHT($B123,LEN($B123)-1)),Sheet2!$A:$A,0),MATCH(H$1,Sheet2!$A$1:$BK$1,0)),""))=0,"",IFERROR(INDEX(Sheet2!$A:$BK,MATCH(TRIM(RIGHT($B123,LEN($B123)-1)),Sheet2!$A:$A,0),MATCH(H$1,Sheet2!$A$1:$BK$1,0)),""))</f>
        <v>SALT LAKE CITY</v>
      </c>
      <c r="I123" t="str">
        <f>IF(LEN(IFERROR(INDEX(Sheet2!$A:$BK,MATCH(TRIM(RIGHT($B123,LEN($B123)-1)),Sheet2!$A:$A,0),MATCH(I$1,Sheet2!$A$1:$BK$1,0)),""))=0,"",IFERROR(INDEX(Sheet2!$A:$BK,MATCH(TRIM(RIGHT($B123,LEN($B123)-1)),Sheet2!$A:$A,0),MATCH(I$1,Sheet2!$A$1:$BK$1,0)),""))</f>
        <v>UT</v>
      </c>
      <c r="J123" t="str">
        <f>IF(LEN(IFERROR(INDEX(Sheet2!$A:$BK,MATCH(TRIM(RIGHT($B123,LEN($B123)-1)),Sheet2!$A:$A,0),MATCH(J$1,Sheet2!$A$1:$BK$1,0)),""))=0,"",IFERROR(INDEX(Sheet2!$A:$BK,MATCH(TRIM(RIGHT($B123,LEN($B123)-1)),Sheet2!$A:$A,0),MATCH(J$1,Sheet2!$A$1:$BK$1,0)),""))</f>
        <v>841157103</v>
      </c>
      <c r="K123" t="str">
        <f>IF(LEN(IFERROR(INDEX(Sheet2!$A:$BK,MATCH(TRIM(RIGHT($B123,LEN($B123)-1)),Sheet2!$A:$A,0),MATCH(K$1,Sheet2!$A$1:$BK$1,0)),""))=0,"",IFERROR(INDEX(Sheet2!$A:$BK,MATCH(TRIM(RIGHT($B123,LEN($B123)-1)),Sheet2!$A:$A,0),MATCH(K$1,Sheet2!$A$1:$BK$1,0)),""))</f>
        <v/>
      </c>
      <c r="L123" t="str">
        <f>IF(LEN(IFERROR(INDEX(Sheet2!$A:$BK,MATCH(TRIM(RIGHT($B123,LEN($B123)-1)),Sheet2!$A:$A,0),MATCH(L$1,Sheet2!$A$1:$BK$1,0)),""))=0,"",IFERROR(INDEX(Sheet2!$A:$BK,MATCH(TRIM(RIGHT($B123,LEN($B123)-1)),Sheet2!$A:$A,0),MATCH(L$1,Sheet2!$A$1:$BK$1,0)),""))</f>
        <v/>
      </c>
      <c r="M123" t="str">
        <f>IF(LEN(IFERROR(INDEX(Sheet2!$A:$BK,MATCH(TRIM(RIGHT($B123,LEN($B123)-1)),Sheet2!$A:$A,0),MATCH(M$1,Sheet2!$A$1:$BK$1,0)),""))=0,"",IFERROR(INDEX(Sheet2!$A:$BK,MATCH(TRIM(RIGHT($B123,LEN($B123)-1)),Sheet2!$A:$A,0),MATCH(M$1,Sheet2!$A$1:$BK$1,0)),""))</f>
        <v/>
      </c>
    </row>
    <row r="124" spans="1:13" x14ac:dyDescent="0.25">
      <c r="A124" t="s">
        <v>1026</v>
      </c>
      <c r="B124" t="str">
        <f>IF(LEN(IFERROR(INDEX(Sheet2!$A:$BK,MATCH(TRIM($A124),Sheet2!$B:$B,0),1),""))=0,"","N"&amp;INDEX(Sheet2!$A:$BK,MATCH(TRIM($A124),Sheet2!$B:$B,0),1))</f>
        <v>N12WF</v>
      </c>
      <c r="C124" t="s">
        <v>841</v>
      </c>
      <c r="D124" t="s">
        <v>1031</v>
      </c>
      <c r="E124" t="s">
        <v>842</v>
      </c>
      <c r="F124" t="str">
        <f>IF(LEN(IFERROR(INDEX(Sheet2!$A:$BK,MATCH(TRIM(RIGHT($B124,LEN($B124)-1)),Sheet2!$A:$A,0),MATCH(F$1,Sheet2!$A$1:$BK$1,0)),""))=0,"",IFERROR(INDEX(Sheet2!$A:$BK,MATCH(TRIM(RIGHT($B124,LEN($B124)-1)),Sheet2!$A:$A,0),MATCH(F$1,Sheet2!$A$1:$BK$1,0)),""))</f>
        <v>PNC EQUIPMENT FINANCE LLC</v>
      </c>
      <c r="G124" t="str">
        <f>IF(LEN(IFERROR(INDEX(Sheet2!$A:$BK,MATCH(TRIM(RIGHT($B124,LEN($B124)-1)),Sheet2!$A:$A,0),MATCH(G$1,Sheet2!$A$1:$BK$1,0)),""))=0,"",IFERROR(INDEX(Sheet2!$A:$BK,MATCH(TRIM(RIGHT($B124,LEN($B124)-1)),Sheet2!$A:$A,0),MATCH(G$1,Sheet2!$A$1:$BK$1,0)),""))</f>
        <v>4355 W EMERALD ST STE 100</v>
      </c>
      <c r="H124" t="str">
        <f>IF(LEN(IFERROR(INDEX(Sheet2!$A:$BK,MATCH(TRIM(RIGHT($B124,LEN($B124)-1)),Sheet2!$A:$A,0),MATCH(H$1,Sheet2!$A$1:$BK$1,0)),""))=0,"",IFERROR(INDEX(Sheet2!$A:$BK,MATCH(TRIM(RIGHT($B124,LEN($B124)-1)),Sheet2!$A:$A,0),MATCH(H$1,Sheet2!$A$1:$BK$1,0)),""))</f>
        <v>BOISE</v>
      </c>
      <c r="I124" t="str">
        <f>IF(LEN(IFERROR(INDEX(Sheet2!$A:$BK,MATCH(TRIM(RIGHT($B124,LEN($B124)-1)),Sheet2!$A:$A,0),MATCH(I$1,Sheet2!$A$1:$BK$1,0)),""))=0,"",IFERROR(INDEX(Sheet2!$A:$BK,MATCH(TRIM(RIGHT($B124,LEN($B124)-1)),Sheet2!$A:$A,0),MATCH(I$1,Sheet2!$A$1:$BK$1,0)),""))</f>
        <v>ID</v>
      </c>
      <c r="J124" t="str">
        <f>IF(LEN(IFERROR(INDEX(Sheet2!$A:$BK,MATCH(TRIM(RIGHT($B124,LEN($B124)-1)),Sheet2!$A:$A,0),MATCH(J$1,Sheet2!$A$1:$BK$1,0)),""))=0,"",IFERROR(INDEX(Sheet2!$A:$BK,MATCH(TRIM(RIGHT($B124,LEN($B124)-1)),Sheet2!$A:$A,0),MATCH(J$1,Sheet2!$A$1:$BK$1,0)),""))</f>
        <v>837062053</v>
      </c>
      <c r="K124" t="str">
        <f>IF(LEN(IFERROR(INDEX(Sheet2!$A:$BK,MATCH(TRIM(RIGHT($B124,LEN($B124)-1)),Sheet2!$A:$A,0),MATCH(K$1,Sheet2!$A$1:$BK$1,0)),""))=0,"",IFERROR(INDEX(Sheet2!$A:$BK,MATCH(TRIM(RIGHT($B124,LEN($B124)-1)),Sheet2!$A:$A,0),MATCH(K$1,Sheet2!$A$1:$BK$1,0)),""))</f>
        <v/>
      </c>
      <c r="L124" t="str">
        <f>IF(LEN(IFERROR(INDEX(Sheet2!$A:$BK,MATCH(TRIM(RIGHT($B124,LEN($B124)-1)),Sheet2!$A:$A,0),MATCH(L$1,Sheet2!$A$1:$BK$1,0)),""))=0,"",IFERROR(INDEX(Sheet2!$A:$BK,MATCH(TRIM(RIGHT($B124,LEN($B124)-1)),Sheet2!$A:$A,0),MATCH(L$1,Sheet2!$A$1:$BK$1,0)),""))</f>
        <v/>
      </c>
      <c r="M124" t="str">
        <f>IF(LEN(IFERROR(INDEX(Sheet2!$A:$BK,MATCH(TRIM(RIGHT($B124,LEN($B124)-1)),Sheet2!$A:$A,0),MATCH(M$1,Sheet2!$A$1:$BK$1,0)),""))=0,"",IFERROR(INDEX(Sheet2!$A:$BK,MATCH(TRIM(RIGHT($B124,LEN($B124)-1)),Sheet2!$A:$A,0),MATCH(M$1,Sheet2!$A$1:$BK$1,0)),""))</f>
        <v/>
      </c>
    </row>
    <row r="125" spans="1:13" x14ac:dyDescent="0.25">
      <c r="A125" t="s">
        <v>1027</v>
      </c>
      <c r="B125" t="str">
        <f>IF(LEN(IFERROR(INDEX(Sheet2!$A:$BK,MATCH(TRIM($A125),Sheet2!$B:$B,0),1),""))=0,"","N"&amp;INDEX(Sheet2!$A:$BK,MATCH(TRIM($A125),Sheet2!$B:$B,0),1))</f>
        <v>N1ED</v>
      </c>
      <c r="C125" t="s">
        <v>845</v>
      </c>
      <c r="D125" t="s">
        <v>1031</v>
      </c>
      <c r="E125" t="s">
        <v>846</v>
      </c>
      <c r="F125" t="str">
        <f>IF(LEN(IFERROR(INDEX(Sheet2!$A:$BK,MATCH(TRIM(RIGHT($B125,LEN($B125)-1)),Sheet2!$A:$A,0),MATCH(F$1,Sheet2!$A$1:$BK$1,0)),""))=0,"",IFERROR(INDEX(Sheet2!$A:$BK,MATCH(TRIM(RIGHT($B125,LEN($B125)-1)),Sheet2!$A:$A,0),MATCH(F$1,Sheet2!$A$1:$BK$1,0)),""))</f>
        <v>DBCT LLC</v>
      </c>
      <c r="G125" t="str">
        <f>IF(LEN(IFERROR(INDEX(Sheet2!$A:$BK,MATCH(TRIM(RIGHT($B125,LEN($B125)-1)),Sheet2!$A:$A,0),MATCH(G$1,Sheet2!$A$1:$BK$1,0)),""))=0,"",IFERROR(INDEX(Sheet2!$A:$BK,MATCH(TRIM(RIGHT($B125,LEN($B125)-1)),Sheet2!$A:$A,0),MATCH(G$1,Sheet2!$A$1:$BK$1,0)),""))</f>
        <v>7620 MARKET ST</v>
      </c>
      <c r="H125" t="str">
        <f>IF(LEN(IFERROR(INDEX(Sheet2!$A:$BK,MATCH(TRIM(RIGHT($B125,LEN($B125)-1)),Sheet2!$A:$A,0),MATCH(H$1,Sheet2!$A$1:$BK$1,0)),""))=0,"",IFERROR(INDEX(Sheet2!$A:$BK,MATCH(TRIM(RIGHT($B125,LEN($B125)-1)),Sheet2!$A:$A,0),MATCH(H$1,Sheet2!$A$1:$BK$1,0)),""))</f>
        <v>YOUNGSTOWN</v>
      </c>
      <c r="I125" t="str">
        <f>IF(LEN(IFERROR(INDEX(Sheet2!$A:$BK,MATCH(TRIM(RIGHT($B125,LEN($B125)-1)),Sheet2!$A:$A,0),MATCH(I$1,Sheet2!$A$1:$BK$1,0)),""))=0,"",IFERROR(INDEX(Sheet2!$A:$BK,MATCH(TRIM(RIGHT($B125,LEN($B125)-1)),Sheet2!$A:$A,0),MATCH(I$1,Sheet2!$A$1:$BK$1,0)),""))</f>
        <v>OH</v>
      </c>
      <c r="J125" t="str">
        <f>IF(LEN(IFERROR(INDEX(Sheet2!$A:$BK,MATCH(TRIM(RIGHT($B125,LEN($B125)-1)),Sheet2!$A:$A,0),MATCH(J$1,Sheet2!$A$1:$BK$1,0)),""))=0,"",IFERROR(INDEX(Sheet2!$A:$BK,MATCH(TRIM(RIGHT($B125,LEN($B125)-1)),Sheet2!$A:$A,0),MATCH(J$1,Sheet2!$A$1:$BK$1,0)),""))</f>
        <v>445126078</v>
      </c>
      <c r="K125" t="str">
        <f>IF(LEN(IFERROR(INDEX(Sheet2!$A:$BK,MATCH(TRIM(RIGHT($B125,LEN($B125)-1)),Sheet2!$A:$A,0),MATCH(K$1,Sheet2!$A$1:$BK$1,0)),""))=0,"",IFERROR(INDEX(Sheet2!$A:$BK,MATCH(TRIM(RIGHT($B125,LEN($B125)-1)),Sheet2!$A:$A,0),MATCH(K$1,Sheet2!$A$1:$BK$1,0)),""))</f>
        <v/>
      </c>
      <c r="L125" t="str">
        <f>IF(LEN(IFERROR(INDEX(Sheet2!$A:$BK,MATCH(TRIM(RIGHT($B125,LEN($B125)-1)),Sheet2!$A:$A,0),MATCH(L$1,Sheet2!$A$1:$BK$1,0)),""))=0,"",IFERROR(INDEX(Sheet2!$A:$BK,MATCH(TRIM(RIGHT($B125,LEN($B125)-1)),Sheet2!$A:$A,0),MATCH(L$1,Sheet2!$A$1:$BK$1,0)),""))</f>
        <v/>
      </c>
      <c r="M125" t="str">
        <f>IF(LEN(IFERROR(INDEX(Sheet2!$A:$BK,MATCH(TRIM(RIGHT($B125,LEN($B125)-1)),Sheet2!$A:$A,0),MATCH(M$1,Sheet2!$A$1:$BK$1,0)),""))=0,"",IFERROR(INDEX(Sheet2!$A:$BK,MATCH(TRIM(RIGHT($B125,LEN($B125)-1)),Sheet2!$A:$A,0),MATCH(M$1,Sheet2!$A$1:$BK$1,0)),""))</f>
        <v/>
      </c>
    </row>
    <row r="126" spans="1:13" x14ac:dyDescent="0.25">
      <c r="A126" t="s">
        <v>1028</v>
      </c>
      <c r="B126" t="str">
        <f>IF(LEN(IFERROR(INDEX(Sheet2!$A:$BK,MATCH(TRIM($A126),Sheet2!$B:$B,0),1),""))=0,"","N"&amp;INDEX(Sheet2!$A:$BK,MATCH(TRIM($A126),Sheet2!$B:$B,0),1))</f>
        <v/>
      </c>
      <c r="C126" t="s">
        <v>849</v>
      </c>
      <c r="D126" t="s">
        <v>851</v>
      </c>
      <c r="E126" t="s">
        <v>852</v>
      </c>
      <c r="F126" t="str">
        <f>IF(LEN(IFERROR(INDEX(Sheet2!$A:$BK,MATCH(TRIM(RIGHT($B126,LEN($B126)-1)),Sheet2!$A:$A,0),MATCH(F$1,Sheet2!$A$1:$BK$1,0)),""))=0,"",IFERROR(INDEX(Sheet2!$A:$BK,MATCH(TRIM(RIGHT($B126,LEN($B126)-1)),Sheet2!$A:$A,0),MATCH(F$1,Sheet2!$A$1:$BK$1,0)),""))</f>
        <v/>
      </c>
      <c r="G126" t="str">
        <f>IF(LEN(IFERROR(INDEX(Sheet2!$A:$BK,MATCH(TRIM(RIGHT($B126,LEN($B126)-1)),Sheet2!$A:$A,0),MATCH(G$1,Sheet2!$A$1:$BK$1,0)),""))=0,"",IFERROR(INDEX(Sheet2!$A:$BK,MATCH(TRIM(RIGHT($B126,LEN($B126)-1)),Sheet2!$A:$A,0),MATCH(G$1,Sheet2!$A$1:$BK$1,0)),""))</f>
        <v/>
      </c>
      <c r="H126" t="str">
        <f>IF(LEN(IFERROR(INDEX(Sheet2!$A:$BK,MATCH(TRIM(RIGHT($B126,LEN($B126)-1)),Sheet2!$A:$A,0),MATCH(H$1,Sheet2!$A$1:$BK$1,0)),""))=0,"",IFERROR(INDEX(Sheet2!$A:$BK,MATCH(TRIM(RIGHT($B126,LEN($B126)-1)),Sheet2!$A:$A,0),MATCH(H$1,Sheet2!$A$1:$BK$1,0)),""))</f>
        <v/>
      </c>
      <c r="I126" t="str">
        <f>IF(LEN(IFERROR(INDEX(Sheet2!$A:$BK,MATCH(TRIM(RIGHT($B126,LEN($B126)-1)),Sheet2!$A:$A,0),MATCH(I$1,Sheet2!$A$1:$BK$1,0)),""))=0,"",IFERROR(INDEX(Sheet2!$A:$BK,MATCH(TRIM(RIGHT($B126,LEN($B126)-1)),Sheet2!$A:$A,0),MATCH(I$1,Sheet2!$A$1:$BK$1,0)),""))</f>
        <v/>
      </c>
      <c r="K126" t="str">
        <f>IF(LEN(IFERROR(INDEX(Sheet2!$A:$BK,MATCH(TRIM(RIGHT($B126,LEN($B126)-1)),Sheet2!$A:$A,0),MATCH(K$1,Sheet2!$A$1:$BK$1,0)),""))=0,"",IFERROR(INDEX(Sheet2!$A:$BK,MATCH(TRIM(RIGHT($B126,LEN($B126)-1)),Sheet2!$A:$A,0),MATCH(K$1,Sheet2!$A$1:$BK$1,0)),""))</f>
        <v/>
      </c>
      <c r="L126" t="str">
        <f>IF(LEN(IFERROR(INDEX(Sheet2!$A:$BK,MATCH(TRIM(RIGHT($B126,LEN($B126)-1)),Sheet2!$A:$A,0),MATCH(L$1,Sheet2!$A$1:$BK$1,0)),""))=0,"",IFERROR(INDEX(Sheet2!$A:$BK,MATCH(TRIM(RIGHT($B126,LEN($B126)-1)),Sheet2!$A:$A,0),MATCH(L$1,Sheet2!$A$1:$BK$1,0)),""))</f>
        <v/>
      </c>
      <c r="M126" t="str">
        <f>IF(LEN(IFERROR(INDEX(Sheet2!$A:$BK,MATCH(TRIM(RIGHT($B126,LEN($B126)-1)),Sheet2!$A:$A,0),MATCH(M$1,Sheet2!$A$1:$BK$1,0)),""))=0,"",IFERROR(INDEX(Sheet2!$A:$BK,MATCH(TRIM(RIGHT($B126,LEN($B126)-1)),Sheet2!$A:$A,0),MATCH(M$1,Sheet2!$A$1:$BK$1,0)),""))</f>
        <v/>
      </c>
    </row>
    <row r="127" spans="1:13" x14ac:dyDescent="0.25">
      <c r="A127" t="s">
        <v>1029</v>
      </c>
      <c r="B127" t="str">
        <f>IF(LEN(IFERROR(INDEX(Sheet2!$A:$BK,MATCH(TRIM($A127),Sheet2!$B:$B,0),1),""))=0,"","N"&amp;INDEX(Sheet2!$A:$BK,MATCH(TRIM($A127),Sheet2!$B:$B,0),1))</f>
        <v/>
      </c>
      <c r="C127" t="s">
        <v>860</v>
      </c>
      <c r="D127" t="s">
        <v>1031</v>
      </c>
      <c r="E127" t="s">
        <v>861</v>
      </c>
      <c r="F127" t="str">
        <f>IF(LEN(IFERROR(INDEX(Sheet2!$A:$BK,MATCH(TRIM(RIGHT($B127,LEN($B127)-1)),Sheet2!$A:$A,0),MATCH(F$1,Sheet2!$A$1:$BK$1,0)),""))=0,"",IFERROR(INDEX(Sheet2!$A:$BK,MATCH(TRIM(RIGHT($B127,LEN($B127)-1)),Sheet2!$A:$A,0),MATCH(F$1,Sheet2!$A$1:$BK$1,0)),""))</f>
        <v/>
      </c>
      <c r="G127" t="str">
        <f>IF(LEN(IFERROR(INDEX(Sheet2!$A:$BK,MATCH(TRIM(RIGHT($B127,LEN($B127)-1)),Sheet2!$A:$A,0),MATCH(G$1,Sheet2!$A$1:$BK$1,0)),""))=0,"",IFERROR(INDEX(Sheet2!$A:$BK,MATCH(TRIM(RIGHT($B127,LEN($B127)-1)),Sheet2!$A:$A,0),MATCH(G$1,Sheet2!$A$1:$BK$1,0)),""))</f>
        <v/>
      </c>
      <c r="H127" t="str">
        <f>IF(LEN(IFERROR(INDEX(Sheet2!$A:$BK,MATCH(TRIM(RIGHT($B127,LEN($B127)-1)),Sheet2!$A:$A,0),MATCH(H$1,Sheet2!$A$1:$BK$1,0)),""))=0,"",IFERROR(INDEX(Sheet2!$A:$BK,MATCH(TRIM(RIGHT($B127,LEN($B127)-1)),Sheet2!$A:$A,0),MATCH(H$1,Sheet2!$A$1:$BK$1,0)),""))</f>
        <v/>
      </c>
      <c r="I127" t="str">
        <f>IF(LEN(IFERROR(INDEX(Sheet2!$A:$BK,MATCH(TRIM(RIGHT($B127,LEN($B127)-1)),Sheet2!$A:$A,0),MATCH(I$1,Sheet2!$A$1:$BK$1,0)),""))=0,"",IFERROR(INDEX(Sheet2!$A:$BK,MATCH(TRIM(RIGHT($B127,LEN($B127)-1)),Sheet2!$A:$A,0),MATCH(I$1,Sheet2!$A$1:$BK$1,0)),""))</f>
        <v/>
      </c>
      <c r="K127" t="str">
        <f>IF(LEN(IFERROR(INDEX(Sheet2!$A:$BK,MATCH(TRIM(RIGHT($B127,LEN($B127)-1)),Sheet2!$A:$A,0),MATCH(K$1,Sheet2!$A$1:$BK$1,0)),""))=0,"",IFERROR(INDEX(Sheet2!$A:$BK,MATCH(TRIM(RIGHT($B127,LEN($B127)-1)),Sheet2!$A:$A,0),MATCH(K$1,Sheet2!$A$1:$BK$1,0)),""))</f>
        <v/>
      </c>
      <c r="L127" t="str">
        <f>IF(LEN(IFERROR(INDEX(Sheet2!$A:$BK,MATCH(TRIM(RIGHT($B127,LEN($B127)-1)),Sheet2!$A:$A,0),MATCH(L$1,Sheet2!$A$1:$BK$1,0)),""))=0,"",IFERROR(INDEX(Sheet2!$A:$BK,MATCH(TRIM(RIGHT($B127,LEN($B127)-1)),Sheet2!$A:$A,0),MATCH(L$1,Sheet2!$A$1:$BK$1,0)),""))</f>
        <v/>
      </c>
      <c r="M127" t="str">
        <f>IF(LEN(IFERROR(INDEX(Sheet2!$A:$BK,MATCH(TRIM(RIGHT($B127,LEN($B127)-1)),Sheet2!$A:$A,0),MATCH(M$1,Sheet2!$A$1:$BK$1,0)),""))=0,"",IFERROR(INDEX(Sheet2!$A:$BK,MATCH(TRIM(RIGHT($B127,LEN($B127)-1)),Sheet2!$A:$A,0),MATCH(M$1,Sheet2!$A$1:$BK$1,0)),""))</f>
        <v/>
      </c>
    </row>
  </sheetData>
  <autoFilter ref="A1:M127" xr:uid="{0912F2CA-8A22-43F3-B0CF-A3E181BE3FCE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92683-8892-40C6-B29A-50660B621365}">
  <sheetPr codeName="Sheet3"/>
  <dimension ref="A2:M36"/>
  <sheetViews>
    <sheetView workbookViewId="0">
      <selection activeCell="J9" sqref="J9"/>
    </sheetView>
  </sheetViews>
  <sheetFormatPr defaultRowHeight="15" x14ac:dyDescent="0.25"/>
  <cols>
    <col min="3" max="3" width="29.42578125" bestFit="1" customWidth="1"/>
    <col min="6" max="6" width="24.5703125" bestFit="1" customWidth="1"/>
  </cols>
  <sheetData>
    <row r="2" spans="1:8" x14ac:dyDescent="0.25">
      <c r="A2" t="b">
        <f>MATCH(D2,$C$23:$C$36,0)&gt;0</f>
        <v>1</v>
      </c>
      <c r="B2" t="s">
        <v>4620</v>
      </c>
      <c r="C2" t="s">
        <v>3268</v>
      </c>
      <c r="D2" t="s">
        <v>4637</v>
      </c>
      <c r="E2" t="s">
        <v>1454</v>
      </c>
      <c r="F2" t="s">
        <v>4638</v>
      </c>
      <c r="G2" t="s">
        <v>4620</v>
      </c>
      <c r="H2" t="s">
        <v>2449</v>
      </c>
    </row>
    <row r="3" spans="1:8" x14ac:dyDescent="0.25">
      <c r="A3" t="b">
        <f t="shared" ref="A3:A18" si="0">MATCH(D3,$C$23:$C$36,0)&gt;0</f>
        <v>1</v>
      </c>
      <c r="B3" t="s">
        <v>4621</v>
      </c>
      <c r="C3" t="s">
        <v>1208</v>
      </c>
      <c r="D3" t="s">
        <v>4639</v>
      </c>
      <c r="E3" t="s">
        <v>1454</v>
      </c>
      <c r="F3" t="s">
        <v>4638</v>
      </c>
      <c r="G3" t="s">
        <v>4621</v>
      </c>
      <c r="H3" t="s">
        <v>1794</v>
      </c>
    </row>
    <row r="4" spans="1:8" x14ac:dyDescent="0.25">
      <c r="A4" t="b">
        <f t="shared" si="0"/>
        <v>1</v>
      </c>
      <c r="B4" t="s">
        <v>4622</v>
      </c>
      <c r="C4" t="s">
        <v>1384</v>
      </c>
      <c r="D4" t="s">
        <v>4640</v>
      </c>
      <c r="E4" t="s">
        <v>1454</v>
      </c>
      <c r="F4" t="s">
        <v>4638</v>
      </c>
      <c r="G4" t="s">
        <v>4622</v>
      </c>
      <c r="H4" t="s">
        <v>2178</v>
      </c>
    </row>
    <row r="5" spans="1:8" x14ac:dyDescent="0.25">
      <c r="A5" t="b">
        <f t="shared" si="0"/>
        <v>1</v>
      </c>
      <c r="B5" t="s">
        <v>4623</v>
      </c>
      <c r="C5" t="s">
        <v>1249</v>
      </c>
      <c r="D5" t="s">
        <v>4641</v>
      </c>
      <c r="E5" t="s">
        <v>1454</v>
      </c>
      <c r="F5" t="s">
        <v>4642</v>
      </c>
      <c r="G5" t="s">
        <v>4623</v>
      </c>
      <c r="H5" t="s">
        <v>1878</v>
      </c>
    </row>
    <row r="6" spans="1:8" x14ac:dyDescent="0.25">
      <c r="A6" t="e">
        <f t="shared" si="0"/>
        <v>#N/A</v>
      </c>
      <c r="B6" t="s">
        <v>4624</v>
      </c>
      <c r="C6" t="s">
        <v>1083</v>
      </c>
      <c r="D6" t="s">
        <v>4643</v>
      </c>
      <c r="E6" t="s">
        <v>1454</v>
      </c>
      <c r="F6" t="s">
        <v>4644</v>
      </c>
      <c r="G6" t="s">
        <v>4624</v>
      </c>
      <c r="H6" t="s">
        <v>1516</v>
      </c>
    </row>
    <row r="7" spans="1:8" x14ac:dyDescent="0.25">
      <c r="A7" t="b">
        <f t="shared" si="0"/>
        <v>1</v>
      </c>
      <c r="B7" t="s">
        <v>4625</v>
      </c>
      <c r="C7" t="s">
        <v>1263</v>
      </c>
      <c r="D7" t="s">
        <v>4645</v>
      </c>
      <c r="E7" t="s">
        <v>1454</v>
      </c>
      <c r="F7" t="s">
        <v>4646</v>
      </c>
      <c r="G7" t="s">
        <v>4625</v>
      </c>
      <c r="H7" t="s">
        <v>1910</v>
      </c>
    </row>
    <row r="8" spans="1:8" x14ac:dyDescent="0.25">
      <c r="A8" t="b">
        <f t="shared" si="0"/>
        <v>1</v>
      </c>
      <c r="B8" t="s">
        <v>4626</v>
      </c>
      <c r="C8" t="s">
        <v>1275</v>
      </c>
      <c r="D8" t="s">
        <v>4647</v>
      </c>
      <c r="E8" t="s">
        <v>1454</v>
      </c>
      <c r="F8" t="s">
        <v>4648</v>
      </c>
      <c r="G8" t="s">
        <v>4626</v>
      </c>
      <c r="H8" t="s">
        <v>1925</v>
      </c>
    </row>
    <row r="9" spans="1:8" x14ac:dyDescent="0.25">
      <c r="A9" t="b">
        <f t="shared" si="0"/>
        <v>1</v>
      </c>
      <c r="B9" t="s">
        <v>4627</v>
      </c>
      <c r="C9" t="s">
        <v>1275</v>
      </c>
      <c r="D9" t="s">
        <v>4647</v>
      </c>
      <c r="E9" t="s">
        <v>1454</v>
      </c>
      <c r="F9" t="s">
        <v>4648</v>
      </c>
      <c r="G9" t="s">
        <v>4627</v>
      </c>
      <c r="H9" t="s">
        <v>2254</v>
      </c>
    </row>
    <row r="10" spans="1:8" x14ac:dyDescent="0.25">
      <c r="A10" t="b">
        <f t="shared" si="0"/>
        <v>1</v>
      </c>
      <c r="B10" t="s">
        <v>4628</v>
      </c>
      <c r="C10" t="s">
        <v>1053</v>
      </c>
      <c r="D10" t="s">
        <v>4649</v>
      </c>
      <c r="E10" t="s">
        <v>1454</v>
      </c>
      <c r="F10" t="s">
        <v>4650</v>
      </c>
      <c r="G10" t="s">
        <v>4628</v>
      </c>
      <c r="H10" t="s">
        <v>1435</v>
      </c>
    </row>
    <row r="11" spans="1:8" x14ac:dyDescent="0.25">
      <c r="A11" t="b">
        <f t="shared" si="0"/>
        <v>1</v>
      </c>
      <c r="B11" t="s">
        <v>4629</v>
      </c>
      <c r="C11" t="s">
        <v>1053</v>
      </c>
      <c r="D11" t="s">
        <v>4649</v>
      </c>
      <c r="E11" t="s">
        <v>1454</v>
      </c>
      <c r="F11" t="s">
        <v>4650</v>
      </c>
      <c r="G11" t="s">
        <v>4629</v>
      </c>
      <c r="H11" t="s">
        <v>2263</v>
      </c>
    </row>
    <row r="12" spans="1:8" x14ac:dyDescent="0.25">
      <c r="A12" t="b">
        <f t="shared" si="0"/>
        <v>1</v>
      </c>
      <c r="B12" t="s">
        <v>4630</v>
      </c>
      <c r="C12" t="s">
        <v>1292</v>
      </c>
      <c r="D12" t="s">
        <v>4651</v>
      </c>
      <c r="E12" t="s">
        <v>1454</v>
      </c>
      <c r="F12" t="s">
        <v>4644</v>
      </c>
      <c r="G12" t="s">
        <v>4630</v>
      </c>
      <c r="H12" t="s">
        <v>1957</v>
      </c>
    </row>
    <row r="13" spans="1:8" x14ac:dyDescent="0.25">
      <c r="A13" t="b">
        <f t="shared" si="0"/>
        <v>1</v>
      </c>
      <c r="B13" t="s">
        <v>4631</v>
      </c>
      <c r="C13" t="s">
        <v>1130</v>
      </c>
      <c r="D13" t="s">
        <v>4652</v>
      </c>
      <c r="E13" t="s">
        <v>1454</v>
      </c>
      <c r="F13" t="s">
        <v>4653</v>
      </c>
      <c r="G13" t="s">
        <v>4631</v>
      </c>
      <c r="H13" t="s">
        <v>1619</v>
      </c>
    </row>
    <row r="14" spans="1:8" x14ac:dyDescent="0.25">
      <c r="A14" t="b">
        <f t="shared" si="0"/>
        <v>1</v>
      </c>
      <c r="B14" t="s">
        <v>4632</v>
      </c>
      <c r="C14" t="s">
        <v>1074</v>
      </c>
      <c r="D14" t="s">
        <v>4654</v>
      </c>
      <c r="E14" t="s">
        <v>1454</v>
      </c>
      <c r="F14" t="s">
        <v>4653</v>
      </c>
      <c r="G14" t="s">
        <v>4632</v>
      </c>
      <c r="H14" t="s">
        <v>1489</v>
      </c>
    </row>
    <row r="15" spans="1:8" x14ac:dyDescent="0.25">
      <c r="A15" t="b">
        <f t="shared" si="0"/>
        <v>1</v>
      </c>
      <c r="B15" t="s">
        <v>4633</v>
      </c>
      <c r="C15" t="s">
        <v>1201</v>
      </c>
      <c r="D15" t="s">
        <v>4655</v>
      </c>
      <c r="E15" t="s">
        <v>1454</v>
      </c>
      <c r="F15" t="s">
        <v>4656</v>
      </c>
      <c r="G15" t="s">
        <v>4633</v>
      </c>
      <c r="H15" t="s">
        <v>1787</v>
      </c>
    </row>
    <row r="16" spans="1:8" x14ac:dyDescent="0.25">
      <c r="A16" t="e">
        <f t="shared" si="0"/>
        <v>#N/A</v>
      </c>
      <c r="B16" t="s">
        <v>4634</v>
      </c>
      <c r="C16" t="s">
        <v>1403</v>
      </c>
      <c r="D16" t="s">
        <v>4657</v>
      </c>
      <c r="E16" t="s">
        <v>1454</v>
      </c>
      <c r="F16" t="s">
        <v>4658</v>
      </c>
      <c r="G16" t="s">
        <v>4634</v>
      </c>
      <c r="H16" t="s">
        <v>2224</v>
      </c>
    </row>
    <row r="17" spans="1:13" x14ac:dyDescent="0.25">
      <c r="A17" t="b">
        <f t="shared" si="0"/>
        <v>1</v>
      </c>
      <c r="B17" t="s">
        <v>4635</v>
      </c>
      <c r="C17" t="s">
        <v>1163</v>
      </c>
      <c r="D17" t="s">
        <v>4659</v>
      </c>
      <c r="E17" t="s">
        <v>1454</v>
      </c>
      <c r="F17" t="s">
        <v>4660</v>
      </c>
      <c r="G17" t="s">
        <v>4635</v>
      </c>
      <c r="H17" t="s">
        <v>1691</v>
      </c>
    </row>
    <row r="18" spans="1:13" x14ac:dyDescent="0.25">
      <c r="A18" t="b">
        <f t="shared" si="0"/>
        <v>1</v>
      </c>
      <c r="B18" t="s">
        <v>4636</v>
      </c>
      <c r="C18" t="s">
        <v>1394</v>
      </c>
      <c r="D18" t="s">
        <v>4661</v>
      </c>
      <c r="E18" t="s">
        <v>1454</v>
      </c>
      <c r="F18" t="s">
        <v>4662</v>
      </c>
      <c r="G18" t="s">
        <v>4636</v>
      </c>
      <c r="H18" t="s">
        <v>2200</v>
      </c>
    </row>
    <row r="23" spans="1:13" x14ac:dyDescent="0.25">
      <c r="C23" t="s">
        <v>4663</v>
      </c>
      <c r="D23" t="s">
        <v>4664</v>
      </c>
      <c r="E23" t="s">
        <v>4665</v>
      </c>
      <c r="F23" t="s">
        <v>4666</v>
      </c>
      <c r="G23" t="s">
        <v>4667</v>
      </c>
      <c r="H23" t="s">
        <v>4668</v>
      </c>
      <c r="I23" t="s">
        <v>4669</v>
      </c>
      <c r="J23" t="s">
        <v>4670</v>
      </c>
      <c r="K23" t="s">
        <v>4671</v>
      </c>
      <c r="L23" t="s">
        <v>4672</v>
      </c>
      <c r="M23" t="s">
        <v>4673</v>
      </c>
    </row>
    <row r="24" spans="1:13" x14ac:dyDescent="0.25">
      <c r="C24" t="s">
        <v>4637</v>
      </c>
      <c r="D24" t="s">
        <v>4674</v>
      </c>
      <c r="E24" t="s">
        <v>4675</v>
      </c>
      <c r="F24" t="s">
        <v>4676</v>
      </c>
      <c r="G24" t="s">
        <v>1031</v>
      </c>
      <c r="H24" t="s">
        <v>1031</v>
      </c>
      <c r="I24" t="s">
        <v>4677</v>
      </c>
      <c r="J24" t="s">
        <v>1206</v>
      </c>
      <c r="K24" t="s">
        <v>4678</v>
      </c>
      <c r="L24" t="s">
        <v>1041</v>
      </c>
      <c r="M24" t="s">
        <v>4679</v>
      </c>
    </row>
    <row r="25" spans="1:13" x14ac:dyDescent="0.25">
      <c r="C25" t="s">
        <v>4639</v>
      </c>
      <c r="D25" t="s">
        <v>1031</v>
      </c>
      <c r="E25" t="s">
        <v>1031</v>
      </c>
      <c r="F25" t="s">
        <v>1031</v>
      </c>
      <c r="G25" t="s">
        <v>1031</v>
      </c>
      <c r="H25" t="s">
        <v>1031</v>
      </c>
      <c r="I25" t="s">
        <v>1031</v>
      </c>
      <c r="J25" t="s">
        <v>1031</v>
      </c>
      <c r="K25" t="s">
        <v>1031</v>
      </c>
      <c r="L25" t="s">
        <v>1031</v>
      </c>
      <c r="M25" t="s">
        <v>1031</v>
      </c>
    </row>
    <row r="26" spans="1:13" x14ac:dyDescent="0.25">
      <c r="C26" t="s">
        <v>4640</v>
      </c>
      <c r="D26" t="s">
        <v>4680</v>
      </c>
      <c r="E26" t="s">
        <v>4681</v>
      </c>
      <c r="F26" t="s">
        <v>4682</v>
      </c>
      <c r="G26" t="s">
        <v>1031</v>
      </c>
      <c r="H26" t="s">
        <v>1031</v>
      </c>
      <c r="I26" t="s">
        <v>4683</v>
      </c>
      <c r="J26" t="s">
        <v>1206</v>
      </c>
      <c r="K26" t="s">
        <v>4684</v>
      </c>
      <c r="L26" t="s">
        <v>1041</v>
      </c>
      <c r="M26" t="s">
        <v>4685</v>
      </c>
    </row>
    <row r="27" spans="1:13" x14ac:dyDescent="0.25">
      <c r="C27" t="s">
        <v>4641</v>
      </c>
      <c r="D27" t="s">
        <v>4686</v>
      </c>
      <c r="E27" t="s">
        <v>4675</v>
      </c>
      <c r="F27" t="s">
        <v>4687</v>
      </c>
      <c r="G27" t="s">
        <v>1031</v>
      </c>
      <c r="H27" t="s">
        <v>1031</v>
      </c>
      <c r="I27" t="s">
        <v>4688</v>
      </c>
      <c r="J27" t="s">
        <v>1065</v>
      </c>
      <c r="K27" t="s">
        <v>4689</v>
      </c>
      <c r="L27" t="s">
        <v>1041</v>
      </c>
      <c r="M27" t="s">
        <v>4690</v>
      </c>
    </row>
    <row r="28" spans="1:13" x14ac:dyDescent="0.25">
      <c r="C28" t="s">
        <v>4645</v>
      </c>
      <c r="D28" t="s">
        <v>4691</v>
      </c>
      <c r="E28" t="s">
        <v>4681</v>
      </c>
      <c r="F28" t="s">
        <v>4692</v>
      </c>
      <c r="G28" t="s">
        <v>1031</v>
      </c>
      <c r="H28" t="s">
        <v>1031</v>
      </c>
      <c r="I28" t="s">
        <v>1253</v>
      </c>
      <c r="J28" t="s">
        <v>1150</v>
      </c>
      <c r="K28" t="s">
        <v>4693</v>
      </c>
      <c r="L28" t="s">
        <v>1041</v>
      </c>
      <c r="M28" t="s">
        <v>4694</v>
      </c>
    </row>
    <row r="29" spans="1:13" x14ac:dyDescent="0.25">
      <c r="C29" t="s">
        <v>4647</v>
      </c>
      <c r="D29" t="s">
        <v>4695</v>
      </c>
      <c r="E29" t="s">
        <v>4696</v>
      </c>
      <c r="F29" t="s">
        <v>4697</v>
      </c>
      <c r="G29" t="s">
        <v>4698</v>
      </c>
      <c r="H29" t="s">
        <v>1031</v>
      </c>
      <c r="I29" t="s">
        <v>4699</v>
      </c>
      <c r="J29" t="s">
        <v>4700</v>
      </c>
      <c r="K29" t="s">
        <v>4701</v>
      </c>
      <c r="L29" t="s">
        <v>1041</v>
      </c>
      <c r="M29" t="s">
        <v>4702</v>
      </c>
    </row>
    <row r="30" spans="1:13" x14ac:dyDescent="0.25">
      <c r="C30" t="s">
        <v>4649</v>
      </c>
      <c r="D30" t="s">
        <v>4703</v>
      </c>
      <c r="E30" t="s">
        <v>4704</v>
      </c>
      <c r="F30" t="s">
        <v>4705</v>
      </c>
      <c r="G30" t="s">
        <v>1031</v>
      </c>
      <c r="H30" t="s">
        <v>1031</v>
      </c>
      <c r="I30" t="s">
        <v>1107</v>
      </c>
      <c r="J30" t="s">
        <v>1039</v>
      </c>
      <c r="K30" t="s">
        <v>4706</v>
      </c>
      <c r="L30" t="s">
        <v>1041</v>
      </c>
      <c r="M30" t="s">
        <v>4707</v>
      </c>
    </row>
    <row r="31" spans="1:13" x14ac:dyDescent="0.25">
      <c r="C31" t="s">
        <v>4651</v>
      </c>
      <c r="D31" t="s">
        <v>4708</v>
      </c>
      <c r="E31" t="s">
        <v>4681</v>
      </c>
      <c r="F31" t="s">
        <v>4709</v>
      </c>
      <c r="G31" t="s">
        <v>4710</v>
      </c>
      <c r="H31" t="s">
        <v>4711</v>
      </c>
      <c r="I31" t="s">
        <v>4712</v>
      </c>
      <c r="J31" t="s">
        <v>1086</v>
      </c>
      <c r="K31" t="s">
        <v>4713</v>
      </c>
      <c r="L31" t="s">
        <v>1041</v>
      </c>
      <c r="M31" t="s">
        <v>4714</v>
      </c>
    </row>
    <row r="32" spans="1:13" x14ac:dyDescent="0.25">
      <c r="C32" t="s">
        <v>4652</v>
      </c>
      <c r="D32" t="s">
        <v>4715</v>
      </c>
      <c r="E32" t="s">
        <v>4675</v>
      </c>
      <c r="F32" t="s">
        <v>4716</v>
      </c>
      <c r="G32" t="s">
        <v>1031</v>
      </c>
      <c r="H32" t="s">
        <v>1031</v>
      </c>
      <c r="I32" t="s">
        <v>4717</v>
      </c>
      <c r="J32" t="s">
        <v>1367</v>
      </c>
      <c r="K32" t="s">
        <v>4718</v>
      </c>
      <c r="L32" t="s">
        <v>1041</v>
      </c>
      <c r="M32" t="s">
        <v>4719</v>
      </c>
    </row>
    <row r="33" spans="3:13" x14ac:dyDescent="0.25">
      <c r="C33" t="s">
        <v>4654</v>
      </c>
      <c r="D33" t="s">
        <v>4720</v>
      </c>
      <c r="E33" t="s">
        <v>4721</v>
      </c>
      <c r="F33" t="s">
        <v>4722</v>
      </c>
      <c r="G33" t="s">
        <v>1031</v>
      </c>
      <c r="H33" t="s">
        <v>1031</v>
      </c>
      <c r="I33" t="s">
        <v>4723</v>
      </c>
      <c r="J33" t="s">
        <v>1367</v>
      </c>
      <c r="K33" t="s">
        <v>4724</v>
      </c>
      <c r="L33" t="s">
        <v>1041</v>
      </c>
      <c r="M33" t="s">
        <v>4725</v>
      </c>
    </row>
    <row r="34" spans="3:13" x14ac:dyDescent="0.25">
      <c r="C34" t="s">
        <v>4655</v>
      </c>
      <c r="D34" t="s">
        <v>4726</v>
      </c>
      <c r="E34" t="s">
        <v>4675</v>
      </c>
      <c r="F34" t="s">
        <v>4727</v>
      </c>
      <c r="G34" t="s">
        <v>1031</v>
      </c>
      <c r="H34" t="s">
        <v>1031</v>
      </c>
      <c r="I34" t="s">
        <v>4728</v>
      </c>
      <c r="J34" t="s">
        <v>1199</v>
      </c>
      <c r="K34" t="s">
        <v>4729</v>
      </c>
      <c r="L34" t="s">
        <v>1041</v>
      </c>
      <c r="M34" t="s">
        <v>4730</v>
      </c>
    </row>
    <row r="35" spans="3:13" x14ac:dyDescent="0.25">
      <c r="C35" t="s">
        <v>4659</v>
      </c>
      <c r="D35" t="s">
        <v>4731</v>
      </c>
      <c r="E35" t="s">
        <v>4681</v>
      </c>
      <c r="F35" t="s">
        <v>4732</v>
      </c>
      <c r="G35" t="s">
        <v>4733</v>
      </c>
      <c r="H35" t="s">
        <v>1031</v>
      </c>
      <c r="I35" t="s">
        <v>1120</v>
      </c>
      <c r="J35" t="s">
        <v>1121</v>
      </c>
      <c r="K35" t="s">
        <v>1611</v>
      </c>
      <c r="L35" t="s">
        <v>1041</v>
      </c>
      <c r="M35" t="s">
        <v>4734</v>
      </c>
    </row>
    <row r="36" spans="3:13" x14ac:dyDescent="0.25">
      <c r="C36" t="s">
        <v>4661</v>
      </c>
      <c r="D36" t="s">
        <v>4735</v>
      </c>
      <c r="E36" t="s">
        <v>4681</v>
      </c>
      <c r="F36" t="s">
        <v>4736</v>
      </c>
      <c r="G36" t="s">
        <v>1031</v>
      </c>
      <c r="H36" t="s">
        <v>1031</v>
      </c>
      <c r="I36" t="s">
        <v>4737</v>
      </c>
      <c r="J36" t="s">
        <v>1206</v>
      </c>
      <c r="K36" t="s">
        <v>4738</v>
      </c>
      <c r="L36" t="s">
        <v>1041</v>
      </c>
      <c r="M36" t="s">
        <v>4739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8E006-D674-4054-B6D0-5E76AF5DDCE8}">
  <sheetPr codeName="Sheet4"/>
  <dimension ref="A1:AV125"/>
  <sheetViews>
    <sheetView zoomScale="80" zoomScaleNormal="80" workbookViewId="0">
      <pane xSplit="3" ySplit="1" topLeftCell="D87" activePane="bottomRight" state="frozen"/>
      <selection pane="topRight" activeCell="D1" sqref="D1"/>
      <selection pane="bottomLeft" activeCell="A2" sqref="A2"/>
      <selection pane="bottomRight" activeCell="AV1" sqref="A1:AV1"/>
    </sheetView>
  </sheetViews>
  <sheetFormatPr defaultRowHeight="15" x14ac:dyDescent="0.25"/>
  <cols>
    <col min="4" max="4" width="36.28515625" customWidth="1"/>
    <col min="5" max="5" width="27.28515625" bestFit="1" customWidth="1"/>
    <col min="6" max="6" width="44.7109375" customWidth="1"/>
    <col min="7" max="7" width="37.28515625" bestFit="1" customWidth="1"/>
    <col min="8" max="8" width="37.28515625" customWidth="1"/>
    <col min="9" max="9" width="20.42578125" customWidth="1"/>
    <col min="10" max="13" width="9.140625" customWidth="1"/>
    <col min="14" max="15" width="32.85546875" customWidth="1"/>
    <col min="16" max="17" width="9.140625" customWidth="1"/>
    <col min="24" max="24" width="9.140625" customWidth="1"/>
    <col min="25" max="25" width="31.28515625" bestFit="1" customWidth="1"/>
    <col min="26" max="26" width="40" bestFit="1" customWidth="1"/>
    <col min="27" max="27" width="12.42578125" bestFit="1" customWidth="1"/>
    <col min="28" max="28" width="13.85546875" bestFit="1" customWidth="1"/>
    <col min="29" max="29" width="14.28515625" bestFit="1" customWidth="1"/>
    <col min="30" max="30" width="33.140625" bestFit="1" customWidth="1"/>
    <col min="31" max="31" width="15.85546875" bestFit="1" customWidth="1"/>
    <col min="32" max="32" width="30.28515625" bestFit="1" customWidth="1"/>
    <col min="33" max="33" width="30.85546875" bestFit="1" customWidth="1"/>
    <col min="34" max="34" width="16.7109375" bestFit="1" customWidth="1"/>
  </cols>
  <sheetData>
    <row r="1" spans="1:48" x14ac:dyDescent="0.25">
      <c r="A1" t="s">
        <v>3930</v>
      </c>
      <c r="B1" t="s">
        <v>4596</v>
      </c>
      <c r="C1" t="s">
        <v>1032</v>
      </c>
      <c r="D1" t="s">
        <v>3931</v>
      </c>
      <c r="E1" t="s">
        <v>1033</v>
      </c>
      <c r="F1" t="s">
        <v>1034</v>
      </c>
      <c r="G1" t="s">
        <v>874</v>
      </c>
      <c r="H1" t="s">
        <v>875</v>
      </c>
      <c r="I1" t="s">
        <v>877</v>
      </c>
      <c r="J1" t="s">
        <v>878</v>
      </c>
      <c r="L1" t="s">
        <v>892</v>
      </c>
      <c r="M1" t="s">
        <v>893</v>
      </c>
      <c r="N1" t="s">
        <v>2316</v>
      </c>
      <c r="O1" t="s">
        <v>5265</v>
      </c>
      <c r="Q1" t="s">
        <v>4618</v>
      </c>
      <c r="R1" s="13" t="s">
        <v>5162</v>
      </c>
      <c r="S1" s="13" t="s">
        <v>5163</v>
      </c>
      <c r="T1" s="13" t="s">
        <v>5164</v>
      </c>
      <c r="U1" s="13"/>
      <c r="V1" s="13" t="s">
        <v>4744</v>
      </c>
      <c r="W1" s="13" t="s">
        <v>5165</v>
      </c>
      <c r="Y1" t="s">
        <v>5152</v>
      </c>
      <c r="Z1" t="s">
        <v>5153</v>
      </c>
      <c r="AA1" t="s">
        <v>5154</v>
      </c>
      <c r="AB1" t="s">
        <v>5155</v>
      </c>
      <c r="AC1" t="s">
        <v>5156</v>
      </c>
      <c r="AD1" t="s">
        <v>5157</v>
      </c>
      <c r="AE1" t="s">
        <v>5158</v>
      </c>
      <c r="AF1" t="s">
        <v>5159</v>
      </c>
      <c r="AG1" t="s">
        <v>5160</v>
      </c>
      <c r="AH1" t="s">
        <v>5161</v>
      </c>
      <c r="AI1" t="s">
        <v>4663</v>
      </c>
      <c r="AJ1" t="s">
        <v>5274</v>
      </c>
      <c r="AK1" t="s">
        <v>4664</v>
      </c>
      <c r="AL1" t="s">
        <v>4665</v>
      </c>
      <c r="AM1" t="s">
        <v>4666</v>
      </c>
      <c r="AN1" t="s">
        <v>4667</v>
      </c>
      <c r="AO1" t="s">
        <v>4668</v>
      </c>
      <c r="AP1" t="s">
        <v>4669</v>
      </c>
      <c r="AQ1" t="s">
        <v>4670</v>
      </c>
      <c r="AR1" t="s">
        <v>4671</v>
      </c>
      <c r="AS1" t="s">
        <v>4672</v>
      </c>
      <c r="AT1" t="s">
        <v>4673</v>
      </c>
      <c r="AU1" t="s">
        <v>5166</v>
      </c>
      <c r="AV1" t="s">
        <v>5167</v>
      </c>
    </row>
    <row r="2" spans="1:48" x14ac:dyDescent="0.25">
      <c r="A2" t="s">
        <v>894</v>
      </c>
      <c r="B2" t="str">
        <f>IFERROR(IF(LEN(INDEX('N-Numbers'!$A:$M,MATCH($A2&amp;"*",'N-Numbers'!$A:$A,0),MATCH(B$1,'N-Numbers'!$A$1:$M$1,0)))=0,"",INDEX('N-Numbers'!$A:$M,MATCH($A2&amp;"*",'N-Numbers'!$A:$A,0),MATCH(B$1,'N-Numbers'!$A$1:$M$1,0))),"")</f>
        <v/>
      </c>
      <c r="C2" t="str">
        <f>IF(LEN(INDEX('N-Numbers'!A:M,MATCH(A2&amp;"*",'N-Numbers'!A:A,0),2))=0,INDEX('N-Numbers'!A:M,MATCH(A2&amp;"*",'N-Numbers'!A:A,0),3),INDEX('N-Numbers'!A:M,MATCH(A2&amp;"*",'N-Numbers'!A:A,0),2))</f>
        <v>N150GV</v>
      </c>
      <c r="D2" t="str">
        <f>INDEX('ICAO Country Codes'!$A$1:$K$229,MATCH(IFERROR(LEFT(C2,SEARCH("-",C2)),LEFT(C2)),'ICAO Country Codes'!$A$1:$A$229,0),3)</f>
        <v>United States of America</v>
      </c>
      <c r="E2" t="str">
        <f>IFERROR(IF(LEN(INDEX('N-Numbers'!$A:$M,MATCH($A2&amp;"*",'N-Numbers'!$A:$A,0),MATCH(E$1,'N-Numbers'!$A$1:$M$1,0)))=0,"",INDEX('N-Numbers'!$A:$M,MATCH($A2&amp;"*",'N-Numbers'!$A:$A,0),MATCH(E$1,'N-Numbers'!$A$1:$M$1,0))),"")</f>
        <v xml:space="preserve">Gulfstream Aerospace </v>
      </c>
      <c r="F2" t="str">
        <f>IFERROR(IF(LEN(INDEX('N-Numbers'!$A:$M,MATCH($A2&amp;"*",'N-Numbers'!$A:$A,0),MATCH(F$1,'N-Numbers'!$A$1:$M$1,0)))=0,"",INDEX('N-Numbers'!$A:$M,MATCH($A2&amp;"*",'N-Numbers'!$A:$A,0),MATCH(F$1,'N-Numbers'!$A$1:$M$1,0))),"")</f>
        <v>Gulfstream rrg 8/30/10. Gulfstream Leasing, Savannah GA bought 1/7/11</v>
      </c>
      <c r="G2" t="str">
        <f>IFERROR(IF(LEN(INDEX('N-Numbers'!$A:$M,MATCH($A2&amp;"*",'N-Numbers'!$A:$A,0),MATCH(G$1,'N-Numbers'!$A$1:$M$1,0)))=0,"",INDEX('N-Numbers'!$A:$M,MATCH($A2&amp;"*",'N-Numbers'!$A:$A,0),MATCH(G$1,'N-Numbers'!$A$1:$M$1,0))),"")</f>
        <v>GULFSTREAM LEASING LLC</v>
      </c>
      <c r="H2" t="str">
        <f>IFERROR(IF(LEN(INDEX('N-Numbers'!$A:$M,MATCH($A2&amp;"*",'N-Numbers'!$A:$A,0),MATCH(H$1,'N-Numbers'!$A$1:$M$1,0)))=0,"",INDEX('N-Numbers'!$A:$M,MATCH($A2&amp;"*",'N-Numbers'!$A:$A,0),MATCH(H$1,'N-Numbers'!$A$1:$M$1,0))),"")</f>
        <v>500 GULFSTREAM RD</v>
      </c>
      <c r="I2" t="str">
        <f>IFERROR(IF(LEN(INDEX('N-Numbers'!$A:$M,MATCH($A2&amp;"*",'N-Numbers'!$A:$A,0),MATCH(I$1,'N-Numbers'!$A$1:$M$1,0)))=0,"",INDEX('N-Numbers'!$A:$M,MATCH($A2&amp;"*",'N-Numbers'!$A:$A,0),MATCH(I$1,'N-Numbers'!$A$1:$M$1,0))),"")</f>
        <v>SAVANNAH</v>
      </c>
      <c r="J2" t="str">
        <f>IFERROR(IF(LEN(INDEX('N-Numbers'!$A:$M,MATCH($A2&amp;"*",'N-Numbers'!$A:$A,0),MATCH(J$1,'N-Numbers'!$A$1:$M$1,0)))=0,"",INDEX('N-Numbers'!$A:$M,MATCH($A2&amp;"*",'N-Numbers'!$A:$A,0),MATCH(J$1,'N-Numbers'!$A$1:$M$1,0))),"")</f>
        <v>GA</v>
      </c>
      <c r="L2" t="str">
        <f>IFERROR(IF(LEN(INDEX('N-Numbers'!$A:$M,MATCH($A2&amp;"*",'N-Numbers'!$A:$A,0),MATCH(L$1,'N-Numbers'!$A$1:$M$1,0)))=0,"",INDEX('N-Numbers'!$A:$M,MATCH($A2&amp;"*",'N-Numbers'!$A:$A,0),MATCH(L$1,'N-Numbers'!$A$1:$M$1,0))),"")</f>
        <v/>
      </c>
      <c r="M2" t="str">
        <f>IFERROR(IF(LEN(INDEX('N-Numbers'!$A:$M,MATCH($A2&amp;"*",'N-Numbers'!$A:$A,0),MATCH(M$1,'N-Numbers'!$A$1:$M$1,0)))=0,"",INDEX('N-Numbers'!$A:$M,MATCH($A2&amp;"*",'N-Numbers'!$A:$A,0),MATCH(M$1,'N-Numbers'!$A$1:$M$1,0))),"")</f>
        <v/>
      </c>
      <c r="N2" t="str">
        <f>IFERROR(IF(LEN(INDEX('N-Numbers'!$A:$M,MATCH($A2&amp;"*",'N-Numbers'!$A:$A,0),MATCH(N$1,'N-Numbers'!$A$1:$M$1,0)))=0,"",INDEX('N-Numbers'!$A:$M,MATCH($A2&amp;"*",'N-Numbers'!$A:$A,0),MATCH(N$1,'N-Numbers'!$A$1:$M$1,0))),"")</f>
        <v/>
      </c>
      <c r="P2" t="str">
        <f>IFERROR(IF(LEN(INDEX('N-Numbers'!$A:$M,MATCH($A2,'N-Numbers'!$A2,0),MATCH(P$1,'N-Numbers'!$A$1:$M$1,0)))=0,""),"")</f>
        <v/>
      </c>
      <c r="Q2" t="str">
        <f>IFERROR(IF(LEN(INDEX('N-Numbers'!$A:$M,MATCH($A2,'N-Numbers'!$A2,0),MATCH(Q$1,'N-Numbers'!$A$1:$M$1,0)))=0,""),"")</f>
        <v/>
      </c>
      <c r="R2" s="13"/>
      <c r="S2" s="13"/>
      <c r="T2" s="13"/>
      <c r="U2" s="13"/>
      <c r="V2" s="13"/>
      <c r="W2" s="13"/>
      <c r="Y2" t="str">
        <f>IFERROR(IF(LEN(INDEX('NBAA Data'!$A:$U,MATCH($C2,'NBAA Data'!$C:$C,0),MATCH(Y$1,'NBAA Data'!$A$1:$U$1,0)))=0,"",INDEX('NBAA Data'!$A:$U,MATCH($C2,'NBAA Data'!$C:$C,0),MATCH(Y$1,'NBAA Data'!$A$1:$U$1,0))),"")</f>
        <v/>
      </c>
      <c r="Z2" t="str">
        <f>IFERROR(IF(LEN(INDEX('NBAA Data'!$A:$U,MATCH($C2,'NBAA Data'!$C:$C,0),MATCH(Z$1,'NBAA Data'!$A$1:$U$1,0)))=0,"",INDEX('NBAA Data'!$A:$U,MATCH($C2,'NBAA Data'!$C:$C,0),MATCH(Z$1,'NBAA Data'!$A$1:$U$1,0))),"")</f>
        <v/>
      </c>
      <c r="AA2" t="str">
        <f>IFERROR(IF(LEN(INDEX('NBAA Data'!$A:$U,MATCH($C2,'NBAA Data'!$C:$C,0),MATCH(AA$1,'NBAA Data'!$A$1:$U$1,0)))=0,"",INDEX('NBAA Data'!$A:$U,MATCH($C2,'NBAA Data'!$C:$C,0),MATCH(AA$1,'NBAA Data'!$A$1:$U$1,0))),"")</f>
        <v/>
      </c>
      <c r="AB2" t="str">
        <f>IFERROR(IF(LEN(INDEX('NBAA Data'!$A:$U,MATCH($C2,'NBAA Data'!$C:$C,0),MATCH(AB$1,'NBAA Data'!$A$1:$U$1,0)))=0,"",INDEX('NBAA Data'!$A:$U,MATCH($C2,'NBAA Data'!$C:$C,0),MATCH(AB$1,'NBAA Data'!$A$1:$U$1,0))),"")</f>
        <v/>
      </c>
      <c r="AC2" t="str">
        <f>IFERROR(IF(LEN(INDEX('NBAA Data'!$A:$U,MATCH($C2,'NBAA Data'!$C:$C,0),MATCH(AC$1,'NBAA Data'!$A$1:$U$1,0)))=0,"",INDEX('NBAA Data'!$A:$U,MATCH($C2,'NBAA Data'!$C:$C,0),MATCH(AC$1,'NBAA Data'!$A$1:$U$1,0))),"")</f>
        <v/>
      </c>
      <c r="AD2" t="str">
        <f>IFERROR(IF(LEN(INDEX('NBAA Data'!$A:$U,MATCH($C2,'NBAA Data'!$C:$C,0),MATCH(AD$1,'NBAA Data'!$A$1:$U$1,0)))=0,"",INDEX('NBAA Data'!$A:$U,MATCH($C2,'NBAA Data'!$C:$C,0),MATCH(AD$1,'NBAA Data'!$A$1:$U$1,0))),"")</f>
        <v/>
      </c>
      <c r="AE2" t="str">
        <f>IFERROR(IF(LEN(INDEX('NBAA Data'!$A:$U,MATCH($C2,'NBAA Data'!$C:$C,0),MATCH(AE$1,'NBAA Data'!$A$1:$U$1,0)))=0,"",INDEX('NBAA Data'!$A:$U,MATCH($C2,'NBAA Data'!$C:$C,0),MATCH(AE$1,'NBAA Data'!$A$1:$U$1,0))),"")</f>
        <v/>
      </c>
      <c r="AF2" t="str">
        <f>IFERROR(IF(LEN(INDEX('NBAA Data'!$A:$U,MATCH($C2,'NBAA Data'!$C:$C,0),MATCH(AF$1,'NBAA Data'!$A$1:$U$1,0)))=0,"",INDEX('NBAA Data'!$A:$U,MATCH($C2,'NBAA Data'!$C:$C,0),MATCH(AF$1,'NBAA Data'!$A$1:$U$1,0))),"")</f>
        <v/>
      </c>
      <c r="AG2" t="str">
        <f>IFERROR(IF(LEN(INDEX('NBAA Data'!$A:$U,MATCH($C2,'NBAA Data'!$C:$C,0),MATCH(AG$1,'NBAA Data'!$A$1:$U$1,0)))=0,"",INDEX('NBAA Data'!$A:$U,MATCH($C2,'NBAA Data'!$C:$C,0),MATCH(AG$1,'NBAA Data'!$A$1:$U$1,0))),"")</f>
        <v/>
      </c>
      <c r="AH2" t="str">
        <f>IFERROR(IF(LEN(INDEX('NBAA Data'!$A:$U,MATCH($C2,'NBAA Data'!$C:$C,0),MATCH(AH$1,'NBAA Data'!$A$1:$U$1,0)))=0,"",INDEX('NBAA Data'!$A:$U,MATCH($C2,'NBAA Data'!$C:$C,0),MATCH(AH$1,'NBAA Data'!$A$1:$U$1,0))),"")</f>
        <v/>
      </c>
      <c r="AI2" t="str">
        <f>IFERROR(IF(LEN(INDEX('NBAA Data'!$A:$U,MATCH($C2,'NBAA Data'!$C:$C,0),MATCH(AI$1,'NBAA Data'!$A$1:$U$1,0)))=0,"",INDEX('NBAA Data'!$A:$U,MATCH($C2,'NBAA Data'!$C:$C,0),MATCH(AI$1,'NBAA Data'!$A$1:$U$1,0))),"")</f>
        <v/>
      </c>
    </row>
    <row r="3" spans="1:48" x14ac:dyDescent="0.25">
      <c r="A3" t="s">
        <v>895</v>
      </c>
      <c r="B3" t="str">
        <f>IFERROR(IF(LEN(INDEX('N-Numbers'!$A:$M,MATCH($A3&amp;"*",'N-Numbers'!$A:$A,0),MATCH(B$1,'N-Numbers'!$A$1:$M$1,0)))=0,"",INDEX('N-Numbers'!$A:$M,MATCH($A3&amp;"*",'N-Numbers'!$A:$A,0),MATCH(B$1,'N-Numbers'!$A$1:$M$1,0))),"")</f>
        <v/>
      </c>
      <c r="C3" t="str">
        <f>IF(LEN(INDEX('N-Numbers'!A:M,MATCH(A3&amp;"*",'N-Numbers'!A:A,0),2))=0,INDEX('N-Numbers'!A:M,MATCH(A3&amp;"*",'N-Numbers'!A:A,0),3),INDEX('N-Numbers'!A:M,MATCH(A3&amp;"*",'N-Numbers'!A:A,0),2))</f>
        <v>N703HA</v>
      </c>
      <c r="D3" t="str">
        <f>INDEX('ICAO Country Codes'!$A$1:$K$229,MATCH(IFERROR(LEFT(C3,SEARCH("-",C3)),LEFT(C3)),'ICAO Country Codes'!$A$1:$A$229,0),3)</f>
        <v>United States of America</v>
      </c>
      <c r="E3" t="str">
        <f>IFERROR(IF(LEN(INDEX('N-Numbers'!$A:$M,MATCH($A3&amp;"*",'N-Numbers'!$A:$A,0),MATCH(E$1,'N-Numbers'!$A$1:$M$1,0)))=0,"",INDEX('N-Numbers'!$A:$M,MATCH($A3&amp;"*",'N-Numbers'!$A:$A,0),MATCH(E$1,'N-Numbers'!$A$1:$M$1,0))),"")</f>
        <v/>
      </c>
      <c r="F3" t="str">
        <f>IFERROR(IF(LEN(INDEX('N-Numbers'!$A:$M,MATCH($A3&amp;"*",'N-Numbers'!$A:$A,0),MATCH(F$1,'N-Numbers'!$A$1:$M$1,0)))=0,"",INDEX('N-Numbers'!$A:$M,MATCH($A3&amp;"*",'N-Numbers'!$A:$A,0),MATCH(F$1,'N-Numbers'!$A$1:$M$1,0))),"")</f>
        <v>Full Send Aviation LLC, Wilmington NC bought 12/15/21</v>
      </c>
      <c r="G3" t="str">
        <f>IFERROR(IF(LEN(INDEX('N-Numbers'!$A:$M,MATCH($A3&amp;"*",'N-Numbers'!$A:$A,0),MATCH(G$1,'N-Numbers'!$A$1:$M$1,0)))=0,"",INDEX('N-Numbers'!$A:$M,MATCH($A3&amp;"*",'N-Numbers'!$A:$A,0),MATCH(G$1,'N-Numbers'!$A$1:$M$1,0))),"")</f>
        <v>WASHINGTON PENN PLASTIC CO INC</v>
      </c>
      <c r="H3" t="str">
        <f>IFERROR(IF(LEN(INDEX('N-Numbers'!$A:$M,MATCH($A3&amp;"*",'N-Numbers'!$A:$A,0),MATCH(H$1,'N-Numbers'!$A$1:$M$1,0)))=0,"",INDEX('N-Numbers'!$A:$M,MATCH($A3&amp;"*",'N-Numbers'!$A:$A,0),MATCH(H$1,'N-Numbers'!$A$1:$M$1,0))),"")</f>
        <v>450 RACETRACK RD</v>
      </c>
      <c r="I3" t="str">
        <f>IFERROR(IF(LEN(INDEX('N-Numbers'!$A:$M,MATCH($A3&amp;"*",'N-Numbers'!$A:$A,0),MATCH(I$1,'N-Numbers'!$A$1:$M$1,0)))=0,"",INDEX('N-Numbers'!$A:$M,MATCH($A3&amp;"*",'N-Numbers'!$A:$A,0),MATCH(I$1,'N-Numbers'!$A$1:$M$1,0))),"")</f>
        <v>WASHINGTON</v>
      </c>
      <c r="J3" t="str">
        <f>IFERROR(IF(LEN(INDEX('N-Numbers'!$A:$M,MATCH($A3&amp;"*",'N-Numbers'!$A:$A,0),MATCH(J$1,'N-Numbers'!$A$1:$M$1,0)))=0,"",INDEX('N-Numbers'!$A:$M,MATCH($A3&amp;"*",'N-Numbers'!$A:$A,0),MATCH(J$1,'N-Numbers'!$A$1:$M$1,0))),"")</f>
        <v>PA</v>
      </c>
      <c r="L3" t="str">
        <f>IFERROR(IF(LEN(INDEX('N-Numbers'!$A:$M,MATCH($A3&amp;"*",'N-Numbers'!$A:$A,0),MATCH(L$1,'N-Numbers'!$A$1:$M$1,0)))=0,"",INDEX('N-Numbers'!$A:$M,MATCH($A3&amp;"*",'N-Numbers'!$A:$A,0),MATCH(L$1,'N-Numbers'!$A$1:$M$1,0))),"")</f>
        <v/>
      </c>
      <c r="M3" t="str">
        <f>IFERROR(IF(LEN(INDEX('N-Numbers'!$A:$M,MATCH($A3&amp;"*",'N-Numbers'!$A:$A,0),MATCH(M$1,'N-Numbers'!$A$1:$M$1,0)))=0,"",INDEX('N-Numbers'!$A:$M,MATCH($A3&amp;"*",'N-Numbers'!$A:$A,0),MATCH(M$1,'N-Numbers'!$A$1:$M$1,0))),"")</f>
        <v/>
      </c>
      <c r="N3" t="str">
        <f>IFERROR(IF(LEN(INDEX('N-Numbers'!$A:$M,MATCH($A3&amp;"*",'N-Numbers'!$A:$A,0),MATCH(N$1,'N-Numbers'!$A$1:$M$1,0)))=0,"",INDEX('N-Numbers'!$A:$M,MATCH($A3&amp;"*",'N-Numbers'!$A:$A,0),MATCH(N$1,'N-Numbers'!$A$1:$M$1,0))),"")</f>
        <v/>
      </c>
      <c r="R3" s="13"/>
      <c r="S3" s="13"/>
      <c r="T3" s="13"/>
      <c r="U3" s="13"/>
      <c r="V3" s="13"/>
      <c r="W3" s="13"/>
      <c r="Y3" t="str">
        <f>IFERROR(IF(LEN(INDEX('NBAA Data'!$A:$U,MATCH($C3,'NBAA Data'!$C:$C,0),MATCH(Y$1,'NBAA Data'!$A$1:$U$1,0)))=0,"",INDEX('NBAA Data'!$A:$U,MATCH($C3,'NBAA Data'!$C:$C,0),MATCH(Y$1,'NBAA Data'!$A$1:$U$1,0))),"")</f>
        <v/>
      </c>
      <c r="Z3" t="str">
        <f>IFERROR(IF(LEN(INDEX('NBAA Data'!$A:$U,MATCH($C3,'NBAA Data'!$C:$C,0),MATCH(Z$1,'NBAA Data'!$A$1:$U$1,0)))=0,"",INDEX('NBAA Data'!$A:$U,MATCH($C3,'NBAA Data'!$C:$C,0),MATCH(Z$1,'NBAA Data'!$A$1:$U$1,0))),"")</f>
        <v/>
      </c>
      <c r="AA3" t="str">
        <f>IFERROR(IF(LEN(INDEX('NBAA Data'!$A:$U,MATCH($C3,'NBAA Data'!$C:$C,0),MATCH(AA$1,'NBAA Data'!$A$1:$U$1,0)))=0,"",INDEX('NBAA Data'!$A:$U,MATCH($C3,'NBAA Data'!$C:$C,0),MATCH(AA$1,'NBAA Data'!$A$1:$U$1,0))),"")</f>
        <v/>
      </c>
      <c r="AB3" t="str">
        <f>IFERROR(IF(LEN(INDEX('NBAA Data'!$A:$U,MATCH($C3,'NBAA Data'!$C:$C,0),MATCH(AB$1,'NBAA Data'!$A$1:$U$1,0)))=0,"",INDEX('NBAA Data'!$A:$U,MATCH($C3,'NBAA Data'!$C:$C,0),MATCH(AB$1,'NBAA Data'!$A$1:$U$1,0))),"")</f>
        <v/>
      </c>
      <c r="AC3" t="str">
        <f>IFERROR(IF(LEN(INDEX('NBAA Data'!$A:$U,MATCH($C3,'NBAA Data'!$C:$C,0),MATCH(AC$1,'NBAA Data'!$A$1:$U$1,0)))=0,"",INDEX('NBAA Data'!$A:$U,MATCH($C3,'NBAA Data'!$C:$C,0),MATCH(AC$1,'NBAA Data'!$A$1:$U$1,0))),"")</f>
        <v/>
      </c>
      <c r="AD3" t="str">
        <f>IFERROR(IF(LEN(INDEX('NBAA Data'!$A:$U,MATCH($C3,'NBAA Data'!$C:$C,0),MATCH(AD$1,'NBAA Data'!$A$1:$U$1,0)))=0,"",INDEX('NBAA Data'!$A:$U,MATCH($C3,'NBAA Data'!$C:$C,0),MATCH(AD$1,'NBAA Data'!$A$1:$U$1,0))),"")</f>
        <v/>
      </c>
      <c r="AE3" t="str">
        <f>IFERROR(IF(LEN(INDEX('NBAA Data'!$A:$U,MATCH($C3,'NBAA Data'!$C:$C,0),MATCH(AE$1,'NBAA Data'!$A$1:$U$1,0)))=0,"",INDEX('NBAA Data'!$A:$U,MATCH($C3,'NBAA Data'!$C:$C,0),MATCH(AE$1,'NBAA Data'!$A$1:$U$1,0))),"")</f>
        <v/>
      </c>
      <c r="AF3" t="str">
        <f>IFERROR(IF(LEN(INDEX('NBAA Data'!$A:$U,MATCH($C3,'NBAA Data'!$C:$C,0),MATCH(AF$1,'NBAA Data'!$A$1:$U$1,0)))=0,"",INDEX('NBAA Data'!$A:$U,MATCH($C3,'NBAA Data'!$C:$C,0),MATCH(AF$1,'NBAA Data'!$A$1:$U$1,0))),"")</f>
        <v/>
      </c>
      <c r="AG3" t="str">
        <f>IFERROR(IF(LEN(INDEX('NBAA Data'!$A:$U,MATCH($C3,'NBAA Data'!$C:$C,0),MATCH(AG$1,'NBAA Data'!$A$1:$U$1,0)))=0,"",INDEX('NBAA Data'!$A:$U,MATCH($C3,'NBAA Data'!$C:$C,0),MATCH(AG$1,'NBAA Data'!$A$1:$U$1,0))),"")</f>
        <v/>
      </c>
      <c r="AH3" t="str">
        <f>IFERROR(IF(LEN(INDEX('NBAA Data'!$A:$U,MATCH($C3,'NBAA Data'!$C:$C,0),MATCH(AH$1,'NBAA Data'!$A$1:$U$1,0)))=0,"",INDEX('NBAA Data'!$A:$U,MATCH($C3,'NBAA Data'!$C:$C,0),MATCH(AH$1,'NBAA Data'!$A$1:$U$1,0))),"")</f>
        <v/>
      </c>
      <c r="AI3" t="str">
        <f>IFERROR(IF(LEN(INDEX('NBAA Data'!$A:$U,MATCH($C3,'NBAA Data'!$C:$C,0),MATCH(AI$1,'NBAA Data'!$A$1:$U$1,0)))=0,"",INDEX('NBAA Data'!$A:$U,MATCH($C3,'NBAA Data'!$C:$C,0),MATCH(AI$1,'NBAA Data'!$A$1:$U$1,0))),"")</f>
        <v/>
      </c>
    </row>
    <row r="4" spans="1:48" x14ac:dyDescent="0.25">
      <c r="A4" t="s">
        <v>897</v>
      </c>
      <c r="B4" t="str">
        <f>IFERROR(IF(LEN(INDEX('N-Numbers'!$A:$M,MATCH($A4&amp;"*",'N-Numbers'!$A:$A,0),MATCH(B$1,'N-Numbers'!$A$1:$M$1,0)))=0,"",INDEX('N-Numbers'!$A:$M,MATCH($A4&amp;"*",'N-Numbers'!$A:$A,0),MATCH(B$1,'N-Numbers'!$A$1:$M$1,0))),"")</f>
        <v/>
      </c>
      <c r="C4" t="str">
        <f>IF(LEN(INDEX('N-Numbers'!A:M,MATCH(A4&amp;"*",'N-Numbers'!A:A,0),2))=0,INDEX('N-Numbers'!A:M,MATCH(A4&amp;"*",'N-Numbers'!A:A,0),3),INDEX('N-Numbers'!A:M,MATCH(A4&amp;"*",'N-Numbers'!A:A,0),2))</f>
        <v>N530LD</v>
      </c>
      <c r="D4" t="str">
        <f>INDEX('ICAO Country Codes'!$A$1:$K$229,MATCH(IFERROR(LEFT(C4,SEARCH("-",C4)),LEFT(C4)),'ICAO Country Codes'!$A$1:$A$229,0),3)</f>
        <v>United States of America</v>
      </c>
      <c r="E4" t="str">
        <f>IFERROR(IF(LEN(INDEX('N-Numbers'!$A:$M,MATCH($A4&amp;"*",'N-Numbers'!$A:$A,0),MATCH(E$1,'N-Numbers'!$A$1:$M$1,0)))=0,"",INDEX('N-Numbers'!$A:$M,MATCH($A4&amp;"*",'N-Numbers'!$A:$A,0),MATCH(E$1,'N-Numbers'!$A$1:$M$1,0))),"")</f>
        <v xml:space="preserve">Jet Linx Aviation Inc. </v>
      </c>
      <c r="F4" t="str">
        <f>IFERROR(IF(LEN(INDEX('N-Numbers'!$A:$M,MATCH($A4&amp;"*",'N-Numbers'!$A:$A,0),MATCH(F$1,'N-Numbers'!$A$1:$M$1,0)))=0,"",INDEX('N-Numbers'!$A:$M,MATCH($A4&amp;"*",'N-Numbers'!$A:$A,0),MATCH(F$1,'N-Numbers'!$A$1:$M$1,0))),"")</f>
        <v>4 Love of Flight rrg 9/10/20</v>
      </c>
      <c r="G4" t="str">
        <f>IFERROR(IF(LEN(INDEX('N-Numbers'!$A:$M,MATCH($A4&amp;"*",'N-Numbers'!$A:$A,0),MATCH(G$1,'N-Numbers'!$A$1:$M$1,0)))=0,"",INDEX('N-Numbers'!$A:$M,MATCH($A4&amp;"*",'N-Numbers'!$A:$A,0),MATCH(G$1,'N-Numbers'!$A$1:$M$1,0))),"")</f>
        <v>4 LOVE OF FLIGHT LLC</v>
      </c>
      <c r="H4" t="str">
        <f>IFERROR(IF(LEN(INDEX('N-Numbers'!$A:$M,MATCH($A4&amp;"*",'N-Numbers'!$A:$A,0),MATCH(H$1,'N-Numbers'!$A$1:$M$1,0)))=0,"",INDEX('N-Numbers'!$A:$M,MATCH($A4&amp;"*",'N-Numbers'!$A:$A,0),MATCH(H$1,'N-Numbers'!$A$1:$M$1,0))),"")</f>
        <v>16150 FITZHUGH RD</v>
      </c>
      <c r="I4" t="str">
        <f>IFERROR(IF(LEN(INDEX('N-Numbers'!$A:$M,MATCH($A4&amp;"*",'N-Numbers'!$A:$A,0),MATCH(I$1,'N-Numbers'!$A$1:$M$1,0)))=0,"",INDEX('N-Numbers'!$A:$M,MATCH($A4&amp;"*",'N-Numbers'!$A:$A,0),MATCH(I$1,'N-Numbers'!$A$1:$M$1,0))),"")</f>
        <v>DRIPPING SPRINGS</v>
      </c>
      <c r="J4" t="str">
        <f>IFERROR(IF(LEN(INDEX('N-Numbers'!$A:$M,MATCH($A4&amp;"*",'N-Numbers'!$A:$A,0),MATCH(J$1,'N-Numbers'!$A$1:$M$1,0)))=0,"",INDEX('N-Numbers'!$A:$M,MATCH($A4&amp;"*",'N-Numbers'!$A:$A,0),MATCH(J$1,'N-Numbers'!$A$1:$M$1,0))),"")</f>
        <v>TX</v>
      </c>
      <c r="L4" t="str">
        <f>IFERROR(IF(LEN(INDEX('N-Numbers'!$A:$M,MATCH($A4&amp;"*",'N-Numbers'!$A:$A,0),MATCH(L$1,'N-Numbers'!$A$1:$M$1,0)))=0,"",INDEX('N-Numbers'!$A:$M,MATCH($A4&amp;"*",'N-Numbers'!$A:$A,0),MATCH(L$1,'N-Numbers'!$A$1:$M$1,0))),"")</f>
        <v/>
      </c>
      <c r="M4" t="str">
        <f>IFERROR(IF(LEN(INDEX('N-Numbers'!$A:$M,MATCH($A4&amp;"*",'N-Numbers'!$A:$A,0),MATCH(M$1,'N-Numbers'!$A$1:$M$1,0)))=0,"",INDEX('N-Numbers'!$A:$M,MATCH($A4&amp;"*",'N-Numbers'!$A:$A,0),MATCH(M$1,'N-Numbers'!$A$1:$M$1,0))),"")</f>
        <v/>
      </c>
      <c r="N4" t="str">
        <f>IFERROR(IF(LEN(INDEX('N-Numbers'!$A:$M,MATCH($A4&amp;"*",'N-Numbers'!$A:$A,0),MATCH(N$1,'N-Numbers'!$A$1:$M$1,0)))=0,"",INDEX('N-Numbers'!$A:$M,MATCH($A4&amp;"*",'N-Numbers'!$A:$A,0),MATCH(N$1,'N-Numbers'!$A$1:$M$1,0))),"")</f>
        <v>Jet Linx Aviation, LLC</v>
      </c>
      <c r="O4" t="s">
        <v>4647</v>
      </c>
      <c r="Q4" s="5" t="s">
        <v>4619</v>
      </c>
      <c r="R4" s="13"/>
      <c r="S4" s="13"/>
      <c r="T4" s="13"/>
      <c r="U4" s="13"/>
      <c r="V4" s="13"/>
      <c r="W4" s="13"/>
      <c r="Y4" t="str">
        <f>IFERROR(IF(LEN(INDEX('NBAA Data'!$A:$U,MATCH($C4,'NBAA Data'!$C:$C,0),MATCH(Y$1,'NBAA Data'!$A$1:$U$1,0)))=0,"",INDEX('NBAA Data'!$A:$U,MATCH($C4,'NBAA Data'!$C:$C,0),MATCH(Y$1,'NBAA Data'!$A$1:$U$1,0))),"")</f>
        <v/>
      </c>
      <c r="Z4" t="str">
        <f>IFERROR(IF(LEN(INDEX('NBAA Data'!$A:$U,MATCH($C4,'NBAA Data'!$C:$C,0),MATCH(Z$1,'NBAA Data'!$A$1:$U$1,0)))=0,"",INDEX('NBAA Data'!$A:$U,MATCH($C4,'NBAA Data'!$C:$C,0),MATCH(Z$1,'NBAA Data'!$A$1:$U$1,0))),"")</f>
        <v/>
      </c>
      <c r="AA4" t="str">
        <f>IFERROR(IF(LEN(INDEX('NBAA Data'!$A:$U,MATCH($C4,'NBAA Data'!$C:$C,0),MATCH(AA$1,'NBAA Data'!$A$1:$U$1,0)))=0,"",INDEX('NBAA Data'!$A:$U,MATCH($C4,'NBAA Data'!$C:$C,0),MATCH(AA$1,'NBAA Data'!$A$1:$U$1,0))),"")</f>
        <v/>
      </c>
      <c r="AB4" t="str">
        <f>IFERROR(IF(LEN(INDEX('NBAA Data'!$A:$U,MATCH($C4,'NBAA Data'!$C:$C,0),MATCH(AB$1,'NBAA Data'!$A$1:$U$1,0)))=0,"",INDEX('NBAA Data'!$A:$U,MATCH($C4,'NBAA Data'!$C:$C,0),MATCH(AB$1,'NBAA Data'!$A$1:$U$1,0))),"")</f>
        <v/>
      </c>
      <c r="AC4" t="str">
        <f>IFERROR(IF(LEN(INDEX('NBAA Data'!$A:$U,MATCH($C4,'NBAA Data'!$C:$C,0),MATCH(AC$1,'NBAA Data'!$A$1:$U$1,0)))=0,"",INDEX('NBAA Data'!$A:$U,MATCH($C4,'NBAA Data'!$C:$C,0),MATCH(AC$1,'NBAA Data'!$A$1:$U$1,0))),"")</f>
        <v/>
      </c>
      <c r="AD4" t="str">
        <f>IFERROR(IF(LEN(INDEX('NBAA Data'!$A:$U,MATCH($C4,'NBAA Data'!$C:$C,0),MATCH(AD$1,'NBAA Data'!$A$1:$U$1,0)))=0,"",INDEX('NBAA Data'!$A:$U,MATCH($C4,'NBAA Data'!$C:$C,0),MATCH(AD$1,'NBAA Data'!$A$1:$U$1,0))),"")</f>
        <v/>
      </c>
      <c r="AE4" t="str">
        <f>IFERROR(IF(LEN(INDEX('NBAA Data'!$A:$U,MATCH($C4,'NBAA Data'!$C:$C,0),MATCH(AE$1,'NBAA Data'!$A$1:$U$1,0)))=0,"",INDEX('NBAA Data'!$A:$U,MATCH($C4,'NBAA Data'!$C:$C,0),MATCH(AE$1,'NBAA Data'!$A$1:$U$1,0))),"")</f>
        <v/>
      </c>
      <c r="AF4" t="str">
        <f>IFERROR(IF(LEN(INDEX('NBAA Data'!$A:$U,MATCH($C4,'NBAA Data'!$C:$C,0),MATCH(AF$1,'NBAA Data'!$A$1:$U$1,0)))=0,"",INDEX('NBAA Data'!$A:$U,MATCH($C4,'NBAA Data'!$C:$C,0),MATCH(AF$1,'NBAA Data'!$A$1:$U$1,0))),"")</f>
        <v/>
      </c>
      <c r="AG4" t="str">
        <f>IFERROR(IF(LEN(INDEX('NBAA Data'!$A:$U,MATCH($C4,'NBAA Data'!$C:$C,0),MATCH(AG$1,'NBAA Data'!$A$1:$U$1,0)))=0,"",INDEX('NBAA Data'!$A:$U,MATCH($C4,'NBAA Data'!$C:$C,0),MATCH(AG$1,'NBAA Data'!$A$1:$U$1,0))),"")</f>
        <v/>
      </c>
      <c r="AH4" t="str">
        <f>IFERROR(IF(LEN(INDEX('NBAA Data'!$A:$U,MATCH($C4,'NBAA Data'!$C:$C,0),MATCH(AH$1,'NBAA Data'!$A$1:$U$1,0)))=0,"",INDEX('NBAA Data'!$A:$U,MATCH($C4,'NBAA Data'!$C:$C,0),MATCH(AH$1,'NBAA Data'!$A$1:$U$1,0))),"")</f>
        <v/>
      </c>
      <c r="AI4" t="str">
        <f>IFERROR(IF(LEN(INDEX('Part 135 Data'!$A:$N,MATCH($O4,'Part 135 Data'!$A:$A,0),MATCH(AI$1,'Part 135 Data'!$A$1:$N$1,0)))=0,"",INDEX('Part 135 Data'!$A:$N,MATCH($O4,'Part 135 Data'!$A:$A,0),MATCH(AI$1,'Part 135 Data'!$A$1:$N$1,0))),"")</f>
        <v>9JLA</v>
      </c>
      <c r="AJ4" t="str">
        <f>IFERROR(IF(LEN(INDEX('Part 135 Data'!$A:$N,MATCH($O4,'Part 135 Data'!$A:$A,0),MATCH(AJ$1,'Part 135 Data'!$A$1:$N$1,0)))=0,"",INDEX('Part 135 Data'!$A:$N,MATCH($O4,'Part 135 Data'!$A:$A,0),MATCH(AJ$1,'Part 135 Data'!$A$1:$N$1,0))),"")</f>
        <v>JET LINX AVIATION LLC</v>
      </c>
      <c r="AK4" t="str">
        <f>IFERROR(IF(LEN(INDEX('Part 135 Data'!$A:$N,MATCH($O4,'Part 135 Data'!$A:$A,0),MATCH(AK$1,'Part 135 Data'!$A$1:$N$1,0)))=0,"",INDEX('Part 135 Data'!$A:$N,MATCH($O4,'Part 135 Data'!$A:$A,0),MATCH(AK$1,'Part 135 Data'!$A$1:$N$1,0))),"")</f>
        <v>WALKER, JAMIE</v>
      </c>
      <c r="AL4" t="str">
        <f>IFERROR(IF(LEN(INDEX('Part 135 Data'!$A:$N,MATCH($O4,'Part 135 Data'!$A:$A,0),MATCH(AL$1,'Part 135 Data'!$A$1:$N$1,0)))=0,"",INDEX('Part 135 Data'!$A:$N,MATCH($O4,'Part 135 Data'!$A:$A,0),MATCH(AL$1,'Part 135 Data'!$A$1:$N$1,0))),"")</f>
        <v>PRESIDENT AND CHIEF EXECUTIVE OFFICER</v>
      </c>
      <c r="AM4" t="str">
        <f>IFERROR(IF(LEN(INDEX('Part 135 Data'!$A:$N,MATCH($O4,'Part 135 Data'!$A:$A,0),MATCH(AM$1,'Part 135 Data'!$A$1:$N$1,0)))=0,"",INDEX('Part 135 Data'!$A:$N,MATCH($O4,'Part 135 Data'!$A:$A,0),MATCH(AM$1,'Part 135 Data'!$A$1:$N$1,0))),"")</f>
        <v>13030 Pierce St</v>
      </c>
      <c r="AN4" t="str">
        <f>IFERROR(IF(LEN(INDEX('Part 135 Data'!$A:$N,MATCH($O4,'Part 135 Data'!$A:$A,0),MATCH(AN$1,'Part 135 Data'!$A$1:$N$1,0)))=0,"",INDEX('Part 135 Data'!$A:$N,MATCH($O4,'Part 135 Data'!$A:$A,0),MATCH(AN$1,'Part 135 Data'!$A$1:$N$1,0))),"")</f>
        <v>SUITE 100</v>
      </c>
      <c r="AO4" t="str">
        <f>IFERROR(IF(LEN(INDEX('Part 135 Data'!$A:$N,MATCH($O4,'Part 135 Data'!$A:$A,0),MATCH(AO$1,'Part 135 Data'!$A$1:$N$1,0)))=0,"",INDEX('Part 135 Data'!$A:$N,MATCH($O4,'Part 135 Data'!$A:$A,0),MATCH(AO$1,'Part 135 Data'!$A$1:$N$1,0))),"")</f>
        <v/>
      </c>
      <c r="AP4" t="str">
        <f>IFERROR(IF(LEN(INDEX('Part 135 Data'!$A:$N,MATCH($O4,'Part 135 Data'!$A:$A,0),MATCH(AP$1,'Part 135 Data'!$A$1:$N$1,0)))=0,"",INDEX('Part 135 Data'!$A:$N,MATCH($O4,'Part 135 Data'!$A:$A,0),MATCH(AP$1,'Part 135 Data'!$A$1:$N$1,0))),"")</f>
        <v>OMAHA</v>
      </c>
      <c r="AQ4" t="str">
        <f>IFERROR(IF(LEN(INDEX('Part 135 Data'!$A:$N,MATCH($O4,'Part 135 Data'!$A:$A,0),MATCH(AQ$1,'Part 135 Data'!$A$1:$N$1,0)))=0,"",INDEX('Part 135 Data'!$A:$N,MATCH($O4,'Part 135 Data'!$A:$A,0),MATCH(AQ$1,'Part 135 Data'!$A$1:$N$1,0))),"")</f>
        <v>NE</v>
      </c>
      <c r="AR4" t="str">
        <f>IFERROR(IF(LEN(INDEX('Part 135 Data'!$A:$N,MATCH($O4,'Part 135 Data'!$A:$A,0),MATCH(AR$1,'Part 135 Data'!$A$1:$N$1,0)))=0,"",INDEX('Part 135 Data'!$A:$N,MATCH($O4,'Part 135 Data'!$A:$A,0),MATCH(AR$1,'Part 135 Data'!$A$1:$N$1,0))),"")</f>
        <v>68144</v>
      </c>
      <c r="AS4" t="str">
        <f>IFERROR(IF(LEN(INDEX('Part 135 Data'!$A:$N,MATCH($O4,'Part 135 Data'!$A:$A,0),MATCH(AS$1,'Part 135 Data'!$A$1:$N$1,0)))=0,"",INDEX('Part 135 Data'!$A:$N,MATCH($O4,'Part 135 Data'!$A:$A,0),MATCH(AS$1,'Part 135 Data'!$A$1:$N$1,0))),"")</f>
        <v>US</v>
      </c>
      <c r="AT4" t="str">
        <f>IFERROR(IF(LEN(INDEX('Part 135 Data'!$A:$N,MATCH($O4,'Part 135 Data'!$A:$A,0),MATCH(AT$1,'Part 135 Data'!$A$1:$N$1,0)))=0,"",INDEX('Part 135 Data'!$A:$N,MATCH($O4,'Part 135 Data'!$A:$A,0),MATCH(AT$1,'Part 135 Data'!$A$1:$N$1,0))),"")</f>
        <v>4029918060</v>
      </c>
      <c r="AU4" t="str">
        <f>IFERROR(IF(LEN(INDEX('Part 135 Data'!$A:$N,MATCH($O4,'Part 135 Data'!$A:$A,0),MATCH(AU$1,'Part 135 Data'!$A$1:$N$1,0)))=0,"",INDEX('Part 135 Data'!$A:$N,MATCH($O4,'Part 135 Data'!$A:$A,0),MATCH(AU$1,'Part 135 Data'!$A$1:$N$1,0))),"")</f>
        <v/>
      </c>
      <c r="AV4" t="str">
        <f>IFERROR(IF(LEN(INDEX('Part 135 Data'!$A:$N,MATCH($O4,'Part 135 Data'!$A:$A,0),MATCH(AV$1,'Part 135 Data'!$A$1:$N$1,0)))=0,"",INDEX('Part 135 Data'!$A:$N,MATCH($O4,'Part 135 Data'!$A:$A,0),MATCH(AV$1,'Part 135 Data'!$A$1:$N$1,0))),"")</f>
        <v/>
      </c>
    </row>
    <row r="5" spans="1:48" x14ac:dyDescent="0.25">
      <c r="A5" t="s">
        <v>2712</v>
      </c>
      <c r="B5" t="str">
        <f>IFERROR(IF(LEN(INDEX('N-Numbers'!$A:$M,MATCH($A5&amp;"*",'N-Numbers'!$A:$A,0),MATCH(B$1,'N-Numbers'!$A$1:$M$1,0)))=0,"",INDEX('N-Numbers'!$A:$M,MATCH($A5&amp;"*",'N-Numbers'!$A:$A,0),MATCH(B$1,'N-Numbers'!$A$1:$M$1,0))),"")</f>
        <v/>
      </c>
      <c r="C5" t="str">
        <f>IF(LEN(INDEX('N-Numbers'!A:M,MATCH(A5&amp;"*",'N-Numbers'!A:A,0),2))=0,INDEX('N-Numbers'!A:M,MATCH(A5&amp;"*",'N-Numbers'!A:A,0),3),INDEX('N-Numbers'!A:M,MATCH(A5&amp;"*",'N-Numbers'!A:A,0),2))</f>
        <v>N7476C</v>
      </c>
      <c r="E5" t="str">
        <f>IFERROR(IF(LEN(INDEX('N-Numbers'!$A:$M,MATCH($A5&amp;"*",'N-Numbers'!$A:$A,0),MATCH(E$1,'N-Numbers'!$A$1:$M$1,0)))=0,"",INDEX('N-Numbers'!$A:$M,MATCH($A5&amp;"*",'N-Numbers'!$A:$A,0),MATCH(E$1,'N-Numbers'!$A$1:$M$1,0))),"")</f>
        <v/>
      </c>
      <c r="F5" t="str">
        <f>IFERROR(IF(LEN(INDEX('N-Numbers'!$A:$M,MATCH($A5&amp;"*",'N-Numbers'!$A:$A,0),MATCH(F$1,'N-Numbers'!$A$1:$M$1,0)))=0,"",INDEX('N-Numbers'!$A:$M,MATCH($A5&amp;"*",'N-Numbers'!$A:$A,0),MATCH(F$1,'N-Numbers'!$A$1:$M$1,0))),"")</f>
        <v>Compass Aviation, Danbury CT bought 12/5/19</v>
      </c>
      <c r="G5" t="str">
        <f>IFERROR(IF(LEN(INDEX('N-Numbers'!$A:$M,MATCH($A5&amp;"*",'N-Numbers'!$A:$A,0),MATCH(G$1,'N-Numbers'!$A$1:$M$1,0)))=0,"",INDEX('N-Numbers'!$A:$M,MATCH($A5&amp;"*",'N-Numbers'!$A:$A,0),MATCH(G$1,'N-Numbers'!$A$1:$M$1,0))),"")</f>
        <v>SALE REPORTED</v>
      </c>
      <c r="H5" t="str">
        <f>IFERROR(IF(LEN(INDEX('N-Numbers'!$A:$M,MATCH($A5&amp;"*",'N-Numbers'!$A:$A,0),MATCH(H$1,'N-Numbers'!$A$1:$M$1,0)))=0,"",INDEX('N-Numbers'!$A:$M,MATCH($A5&amp;"*",'N-Numbers'!$A:$A,0),MATCH(H$1,'N-Numbers'!$A$1:$M$1,0))),"")</f>
        <v>2155 VERMONT RD</v>
      </c>
      <c r="I5" t="str">
        <f>IFERROR(IF(LEN(INDEX('N-Numbers'!$A:$M,MATCH($A5&amp;"*",'N-Numbers'!$A:$A,0),MATCH(I$1,'N-Numbers'!$A$1:$M$1,0)))=0,"",INDEX('N-Numbers'!$A:$M,MATCH($A5&amp;"*",'N-Numbers'!$A:$A,0),MATCH(I$1,'N-Numbers'!$A$1:$M$1,0))),"")</f>
        <v>RANTOUL</v>
      </c>
      <c r="J5" t="str">
        <f>IFERROR(IF(LEN(INDEX('N-Numbers'!$A:$M,MATCH($A5&amp;"*",'N-Numbers'!$A:$A,0),MATCH(J$1,'N-Numbers'!$A$1:$M$1,0)))=0,"",INDEX('N-Numbers'!$A:$M,MATCH($A5&amp;"*",'N-Numbers'!$A:$A,0),MATCH(J$1,'N-Numbers'!$A$1:$M$1,0))),"")</f>
        <v>KS</v>
      </c>
      <c r="L5" t="str">
        <f>IFERROR(IF(LEN(INDEX('N-Numbers'!$A:$M,MATCH($A5&amp;"*",'N-Numbers'!$A:$A,0),MATCH(L$1,'N-Numbers'!$A$1:$M$1,0)))=0,"",INDEX('N-Numbers'!$A:$M,MATCH($A5&amp;"*",'N-Numbers'!$A:$A,0),MATCH(L$1,'N-Numbers'!$A$1:$M$1,0))),"")</f>
        <v/>
      </c>
      <c r="M5" t="str">
        <f>IFERROR(IF(LEN(INDEX('N-Numbers'!$A:$M,MATCH($A5&amp;"*",'N-Numbers'!$A:$A,0),MATCH(M$1,'N-Numbers'!$A$1:$M$1,0)))=0,"",INDEX('N-Numbers'!$A:$M,MATCH($A5&amp;"*",'N-Numbers'!$A:$A,0),MATCH(M$1,'N-Numbers'!$A$1:$M$1,0))),"")</f>
        <v/>
      </c>
      <c r="N5" t="str">
        <f>IFERROR(IF(LEN(INDEX('N-Numbers'!$A:$M,MATCH($A5&amp;"*",'N-Numbers'!$A:$A,0),MATCH(N$1,'N-Numbers'!$A$1:$M$1,0)))=0,"",INDEX('N-Numbers'!$A:$M,MATCH($A5&amp;"*",'N-Numbers'!$A:$A,0),MATCH(N$1,'N-Numbers'!$A$1:$M$1,0))),"")</f>
        <v/>
      </c>
      <c r="R5" s="13"/>
      <c r="S5" s="13"/>
      <c r="T5" s="13"/>
      <c r="U5" s="13"/>
      <c r="V5" s="13"/>
      <c r="W5" s="13"/>
      <c r="Y5" t="str">
        <f>IFERROR(IF(LEN(INDEX('NBAA Data'!$A:$U,MATCH($C5,'NBAA Data'!$C:$C,0),MATCH(Y$1,'NBAA Data'!$A$1:$U$1,0)))=0,"",INDEX('NBAA Data'!$A:$U,MATCH($C5,'NBAA Data'!$C:$C,0),MATCH(Y$1,'NBAA Data'!$A$1:$U$1,0))),"")</f>
        <v/>
      </c>
      <c r="Z5" t="str">
        <f>IFERROR(IF(LEN(INDEX('NBAA Data'!$A:$U,MATCH($C5,'NBAA Data'!$C:$C,0),MATCH(Z$1,'NBAA Data'!$A$1:$U$1,0)))=0,"",INDEX('NBAA Data'!$A:$U,MATCH($C5,'NBAA Data'!$C:$C,0),MATCH(Z$1,'NBAA Data'!$A$1:$U$1,0))),"")</f>
        <v/>
      </c>
      <c r="AA5" t="str">
        <f>IFERROR(IF(LEN(INDEX('NBAA Data'!$A:$U,MATCH($C5,'NBAA Data'!$C:$C,0),MATCH(AA$1,'NBAA Data'!$A$1:$U$1,0)))=0,"",INDEX('NBAA Data'!$A:$U,MATCH($C5,'NBAA Data'!$C:$C,0),MATCH(AA$1,'NBAA Data'!$A$1:$U$1,0))),"")</f>
        <v/>
      </c>
      <c r="AB5" t="str">
        <f>IFERROR(IF(LEN(INDEX('NBAA Data'!$A:$U,MATCH($C5,'NBAA Data'!$C:$C,0),MATCH(AB$1,'NBAA Data'!$A$1:$U$1,0)))=0,"",INDEX('NBAA Data'!$A:$U,MATCH($C5,'NBAA Data'!$C:$C,0),MATCH(AB$1,'NBAA Data'!$A$1:$U$1,0))),"")</f>
        <v/>
      </c>
      <c r="AC5" t="str">
        <f>IFERROR(IF(LEN(INDEX('NBAA Data'!$A:$U,MATCH($C5,'NBAA Data'!$C:$C,0),MATCH(AC$1,'NBAA Data'!$A$1:$U$1,0)))=0,"",INDEX('NBAA Data'!$A:$U,MATCH($C5,'NBAA Data'!$C:$C,0),MATCH(AC$1,'NBAA Data'!$A$1:$U$1,0))),"")</f>
        <v/>
      </c>
      <c r="AD5" t="str">
        <f>IFERROR(IF(LEN(INDEX('NBAA Data'!$A:$U,MATCH($C5,'NBAA Data'!$C:$C,0),MATCH(AD$1,'NBAA Data'!$A$1:$U$1,0)))=0,"",INDEX('NBAA Data'!$A:$U,MATCH($C5,'NBAA Data'!$C:$C,0),MATCH(AD$1,'NBAA Data'!$A$1:$U$1,0))),"")</f>
        <v/>
      </c>
      <c r="AE5" t="str">
        <f>IFERROR(IF(LEN(INDEX('NBAA Data'!$A:$U,MATCH($C5,'NBAA Data'!$C:$C,0),MATCH(AE$1,'NBAA Data'!$A$1:$U$1,0)))=0,"",INDEX('NBAA Data'!$A:$U,MATCH($C5,'NBAA Data'!$C:$C,0),MATCH(AE$1,'NBAA Data'!$A$1:$U$1,0))),"")</f>
        <v/>
      </c>
      <c r="AF5" t="str">
        <f>IFERROR(IF(LEN(INDEX('NBAA Data'!$A:$U,MATCH($C5,'NBAA Data'!$C:$C,0),MATCH(AF$1,'NBAA Data'!$A$1:$U$1,0)))=0,"",INDEX('NBAA Data'!$A:$U,MATCH($C5,'NBAA Data'!$C:$C,0),MATCH(AF$1,'NBAA Data'!$A$1:$U$1,0))),"")</f>
        <v/>
      </c>
      <c r="AG5" t="str">
        <f>IFERROR(IF(LEN(INDEX('NBAA Data'!$A:$U,MATCH($C5,'NBAA Data'!$C:$C,0),MATCH(AG$1,'NBAA Data'!$A$1:$U$1,0)))=0,"",INDEX('NBAA Data'!$A:$U,MATCH($C5,'NBAA Data'!$C:$C,0),MATCH(AG$1,'NBAA Data'!$A$1:$U$1,0))),"")</f>
        <v/>
      </c>
      <c r="AH5" t="str">
        <f>IFERROR(IF(LEN(INDEX('NBAA Data'!$A:$U,MATCH($C5,'NBAA Data'!$C:$C,0),MATCH(AH$1,'NBAA Data'!$A$1:$U$1,0)))=0,"",INDEX('NBAA Data'!$A:$U,MATCH($C5,'NBAA Data'!$C:$C,0),MATCH(AH$1,'NBAA Data'!$A$1:$U$1,0))),"")</f>
        <v/>
      </c>
      <c r="AI5" t="str">
        <f>IFERROR(IF(LEN(INDEX('NBAA Data'!$A:$U,MATCH($C5,'NBAA Data'!$C:$C,0),MATCH(AI$1,'NBAA Data'!$A$1:$U$1,0)))=0,"",INDEX('NBAA Data'!$A:$U,MATCH($C5,'NBAA Data'!$C:$C,0),MATCH(AI$1,'NBAA Data'!$A$1:$U$1,0))),"")</f>
        <v/>
      </c>
    </row>
    <row r="6" spans="1:48" x14ac:dyDescent="0.25">
      <c r="A6" s="4" t="s">
        <v>2812</v>
      </c>
      <c r="B6" t="str">
        <f>IFERROR(IF(LEN(INDEX('N-Numbers'!$A:$M,MATCH($A6&amp;"*",'N-Numbers'!$A:$A,0),MATCH(B$1,'N-Numbers'!$A$1:$M$1,0)))=0,"",INDEX('N-Numbers'!$A:$M,MATCH($A6&amp;"*",'N-Numbers'!$A:$A,0),MATCH(B$1,'N-Numbers'!$A$1:$M$1,0))),"")</f>
        <v/>
      </c>
      <c r="C6" t="str">
        <f>IF(LEN(INDEX('N-Numbers'!A:M,MATCH(A6&amp;"*",'N-Numbers'!A:A,0),2))=0,INDEX('N-Numbers'!A:M,MATCH(A6&amp;"*",'N-Numbers'!A:A,0),3),INDEX('N-Numbers'!A:M,MATCH(A6&amp;"*",'N-Numbers'!A:A,0),2))</f>
        <v>N29JW</v>
      </c>
      <c r="D6" t="str">
        <f>INDEX('ICAO Country Codes'!$A$1:$K$229,MATCH(IFERROR(LEFT(C6,SEARCH("-",C6)),LEFT(C6)),'ICAO Country Codes'!$A$1:$A$229,0),3)</f>
        <v>United States of America</v>
      </c>
      <c r="E6" t="str">
        <f>IFERROR(IF(LEN(INDEX('N-Numbers'!$A:$M,MATCH($A6&amp;"*",'N-Numbers'!$A:$A,0),MATCH(E$1,'N-Numbers'!$A$1:$M$1,0)))=0,"",INDEX('N-Numbers'!$A:$M,MATCH($A6&amp;"*",'N-Numbers'!$A:$A,0),MATCH(E$1,'N-Numbers'!$A$1:$M$1,0))),"")</f>
        <v/>
      </c>
      <c r="F6" t="str">
        <f>IFERROR(IF(LEN(INDEX('N-Numbers'!$A:$M,MATCH($A6&amp;"*",'N-Numbers'!$A:$A,0),MATCH(F$1,'N-Numbers'!$A$1:$M$1,0)))=0,"",INDEX('N-Numbers'!$A:$M,MATCH($A6&amp;"*",'N-Numbers'!$A:$A,0),MATCH(F$1,'N-Numbers'!$A$1:$M$1,0))),"")</f>
        <v>Schussboomer Systems Inc. Anacortes WA bought 12/13/18</v>
      </c>
      <c r="G6" t="str">
        <f>IFERROR(IF(LEN(INDEX('N-Numbers'!$A:$M,MATCH($A6&amp;"*",'N-Numbers'!$A:$A,0),MATCH(G$1,'N-Numbers'!$A$1:$M$1,0)))=0,"",INDEX('N-Numbers'!$A:$M,MATCH($A6&amp;"*",'N-Numbers'!$A:$A,0),MATCH(G$1,'N-Numbers'!$A$1:$M$1,0))),"")</f>
        <v>SCHUSSBOOMER SYSTEMS INC</v>
      </c>
      <c r="H6" t="str">
        <f>IFERROR(IF(LEN(INDEX('N-Numbers'!$A:$M,MATCH($A6&amp;"*",'N-Numbers'!$A:$A,0),MATCH(H$1,'N-Numbers'!$A$1:$M$1,0)))=0,"",INDEX('N-Numbers'!$A:$M,MATCH($A6&amp;"*",'N-Numbers'!$A:$A,0),MATCH(H$1,'N-Numbers'!$A$1:$M$1,0))),"")</f>
        <v>301 COMMERCIAL AVE</v>
      </c>
      <c r="I6" t="str">
        <f>IFERROR(IF(LEN(INDEX('N-Numbers'!$A:$M,MATCH($A6&amp;"*",'N-Numbers'!$A:$A,0),MATCH(I$1,'N-Numbers'!$A$1:$M$1,0)))=0,"",INDEX('N-Numbers'!$A:$M,MATCH($A6&amp;"*",'N-Numbers'!$A:$A,0),MATCH(I$1,'N-Numbers'!$A$1:$M$1,0))),"")</f>
        <v>ANACORTES</v>
      </c>
      <c r="J6" t="str">
        <f>IFERROR(IF(LEN(INDEX('N-Numbers'!$A:$M,MATCH($A6&amp;"*",'N-Numbers'!$A:$A,0),MATCH(J$1,'N-Numbers'!$A$1:$M$1,0)))=0,"",INDEX('N-Numbers'!$A:$M,MATCH($A6&amp;"*",'N-Numbers'!$A:$A,0),MATCH(J$1,'N-Numbers'!$A$1:$M$1,0))),"")</f>
        <v>WA</v>
      </c>
      <c r="L6" t="str">
        <f>IFERROR(IF(LEN(INDEX('N-Numbers'!$A:$M,MATCH($A6&amp;"*",'N-Numbers'!$A:$A,0),MATCH(L$1,'N-Numbers'!$A$1:$M$1,0)))=0,"",INDEX('N-Numbers'!$A:$M,MATCH($A6&amp;"*",'N-Numbers'!$A:$A,0),MATCH(L$1,'N-Numbers'!$A$1:$M$1,0))),"")</f>
        <v/>
      </c>
      <c r="M6" t="str">
        <f>IFERROR(IF(LEN(INDEX('N-Numbers'!$A:$M,MATCH($A6&amp;"*",'N-Numbers'!$A:$A,0),MATCH(M$1,'N-Numbers'!$A$1:$M$1,0)))=0,"",INDEX('N-Numbers'!$A:$M,MATCH($A6&amp;"*",'N-Numbers'!$A:$A,0),MATCH(M$1,'N-Numbers'!$A$1:$M$1,0))),"")</f>
        <v/>
      </c>
      <c r="N6" t="str">
        <f>IFERROR(IF(LEN(INDEX('N-Numbers'!$A:$M,MATCH($A6&amp;"*",'N-Numbers'!$A:$A,0),MATCH(N$1,'N-Numbers'!$A$1:$M$1,0)))=0,"",INDEX('N-Numbers'!$A:$M,MATCH($A6&amp;"*",'N-Numbers'!$A:$A,0),MATCH(N$1,'N-Numbers'!$A$1:$M$1,0))),"")</f>
        <v/>
      </c>
      <c r="R6" s="13"/>
      <c r="S6" s="13"/>
      <c r="T6" s="13"/>
      <c r="U6" s="13"/>
      <c r="V6" s="13"/>
      <c r="W6" s="13"/>
      <c r="Y6" t="str">
        <f>IFERROR(IF(LEN(INDEX('NBAA Data'!$A:$U,MATCH($C6,'NBAA Data'!$C:$C,0),MATCH(Y$1,'NBAA Data'!$A$1:$U$1,0)))=0,"",INDEX('NBAA Data'!$A:$U,MATCH($C6,'NBAA Data'!$C:$C,0),MATCH(Y$1,'NBAA Data'!$A$1:$U$1,0))),"")</f>
        <v/>
      </c>
      <c r="Z6" t="str">
        <f>IFERROR(IF(LEN(INDEX('NBAA Data'!$A:$U,MATCH($C6,'NBAA Data'!$C:$C,0),MATCH(Z$1,'NBAA Data'!$A$1:$U$1,0)))=0,"",INDEX('NBAA Data'!$A:$U,MATCH($C6,'NBAA Data'!$C:$C,0),MATCH(Z$1,'NBAA Data'!$A$1:$U$1,0))),"")</f>
        <v/>
      </c>
      <c r="AA6" t="str">
        <f>IFERROR(IF(LEN(INDEX('NBAA Data'!$A:$U,MATCH($C6,'NBAA Data'!$C:$C,0),MATCH(AA$1,'NBAA Data'!$A$1:$U$1,0)))=0,"",INDEX('NBAA Data'!$A:$U,MATCH($C6,'NBAA Data'!$C:$C,0),MATCH(AA$1,'NBAA Data'!$A$1:$U$1,0))),"")</f>
        <v/>
      </c>
      <c r="AB6" t="str">
        <f>IFERROR(IF(LEN(INDEX('NBAA Data'!$A:$U,MATCH($C6,'NBAA Data'!$C:$C,0),MATCH(AB$1,'NBAA Data'!$A$1:$U$1,0)))=0,"",INDEX('NBAA Data'!$A:$U,MATCH($C6,'NBAA Data'!$C:$C,0),MATCH(AB$1,'NBAA Data'!$A$1:$U$1,0))),"")</f>
        <v/>
      </c>
      <c r="AC6" t="str">
        <f>IFERROR(IF(LEN(INDEX('NBAA Data'!$A:$U,MATCH($C6,'NBAA Data'!$C:$C,0),MATCH(AC$1,'NBAA Data'!$A$1:$U$1,0)))=0,"",INDEX('NBAA Data'!$A:$U,MATCH($C6,'NBAA Data'!$C:$C,0),MATCH(AC$1,'NBAA Data'!$A$1:$U$1,0))),"")</f>
        <v/>
      </c>
      <c r="AD6" t="str">
        <f>IFERROR(IF(LEN(INDEX('NBAA Data'!$A:$U,MATCH($C6,'NBAA Data'!$C:$C,0),MATCH(AD$1,'NBAA Data'!$A$1:$U$1,0)))=0,"",INDEX('NBAA Data'!$A:$U,MATCH($C6,'NBAA Data'!$C:$C,0),MATCH(AD$1,'NBAA Data'!$A$1:$U$1,0))),"")</f>
        <v/>
      </c>
      <c r="AE6" t="str">
        <f>IFERROR(IF(LEN(INDEX('NBAA Data'!$A:$U,MATCH($C6,'NBAA Data'!$C:$C,0),MATCH(AE$1,'NBAA Data'!$A$1:$U$1,0)))=0,"",INDEX('NBAA Data'!$A:$U,MATCH($C6,'NBAA Data'!$C:$C,0),MATCH(AE$1,'NBAA Data'!$A$1:$U$1,0))),"")</f>
        <v/>
      </c>
      <c r="AF6" t="str">
        <f>IFERROR(IF(LEN(INDEX('NBAA Data'!$A:$U,MATCH($C6,'NBAA Data'!$C:$C,0),MATCH(AF$1,'NBAA Data'!$A$1:$U$1,0)))=0,"",INDEX('NBAA Data'!$A:$U,MATCH($C6,'NBAA Data'!$C:$C,0),MATCH(AF$1,'NBAA Data'!$A$1:$U$1,0))),"")</f>
        <v/>
      </c>
      <c r="AG6" t="str">
        <f>IFERROR(IF(LEN(INDEX('NBAA Data'!$A:$U,MATCH($C6,'NBAA Data'!$C:$C,0),MATCH(AG$1,'NBAA Data'!$A$1:$U$1,0)))=0,"",INDEX('NBAA Data'!$A:$U,MATCH($C6,'NBAA Data'!$C:$C,0),MATCH(AG$1,'NBAA Data'!$A$1:$U$1,0))),"")</f>
        <v/>
      </c>
      <c r="AH6" t="str">
        <f>IFERROR(IF(LEN(INDEX('NBAA Data'!$A:$U,MATCH($C6,'NBAA Data'!$C:$C,0),MATCH(AH$1,'NBAA Data'!$A$1:$U$1,0)))=0,"",INDEX('NBAA Data'!$A:$U,MATCH($C6,'NBAA Data'!$C:$C,0),MATCH(AH$1,'NBAA Data'!$A$1:$U$1,0))),"")</f>
        <v/>
      </c>
      <c r="AI6" t="str">
        <f>IFERROR(IF(LEN(INDEX('NBAA Data'!$A:$U,MATCH($C6,'NBAA Data'!$C:$C,0),MATCH(AI$1,'NBAA Data'!$A$1:$U$1,0)))=0,"",INDEX('NBAA Data'!$A:$U,MATCH($C6,'NBAA Data'!$C:$C,0),MATCH(AI$1,'NBAA Data'!$A$1:$U$1,0))),"")</f>
        <v/>
      </c>
    </row>
    <row r="7" spans="1:48" x14ac:dyDescent="0.25">
      <c r="A7" t="s">
        <v>1559</v>
      </c>
      <c r="B7" t="str">
        <f>IFERROR(IF(LEN(INDEX('N-Numbers'!$A:$M,MATCH($A7&amp;"*",'N-Numbers'!$A:$A,0),MATCH(B$1,'N-Numbers'!$A$1:$M$1,0)))=0,"",INDEX('N-Numbers'!$A:$M,MATCH($A7&amp;"*",'N-Numbers'!$A:$A,0),MATCH(B$1,'N-Numbers'!$A$1:$M$1,0))),"")</f>
        <v/>
      </c>
      <c r="C7" t="str">
        <f>IF(LEN(INDEX('N-Numbers'!A:M,MATCH(A7&amp;"*",'N-Numbers'!A:A,0),2))=0,INDEX('N-Numbers'!A:M,MATCH(A7&amp;"*",'N-Numbers'!A:A,0),3),INDEX('N-Numbers'!A:M,MATCH(A7&amp;"*",'N-Numbers'!A:A,0),2))</f>
        <v>N150CH</v>
      </c>
      <c r="D7" t="str">
        <f>INDEX('ICAO Country Codes'!$A$1:$K$229,MATCH(IFERROR(LEFT(C7,SEARCH("-",C7)),LEFT(C7)),'ICAO Country Codes'!$A$1:$A$229,0),3)</f>
        <v>United States of America</v>
      </c>
      <c r="E7" t="str">
        <f>IFERROR(IF(LEN(INDEX('N-Numbers'!$A:$M,MATCH($A7&amp;"*",'N-Numbers'!$A:$A,0),MATCH(E$1,'N-Numbers'!$A$1:$M$1,0)))=0,"",INDEX('N-Numbers'!$A:$M,MATCH($A7&amp;"*",'N-Numbers'!$A:$A,0),MATCH(E$1,'N-Numbers'!$A$1:$M$1,0))),"")</f>
        <v/>
      </c>
      <c r="F7" t="str">
        <f>IFERROR(IF(LEN(INDEX('N-Numbers'!$A:$M,MATCH($A7&amp;"*",'N-Numbers'!$A:$A,0),MATCH(F$1,'N-Numbers'!$A$1:$M$1,0)))=0,"",INDEX('N-Numbers'!$A:$M,MATCH($A7&amp;"*",'N-Numbers'!$A:$A,0),MATCH(F$1,'N-Numbers'!$A$1:$M$1,0))),"")</f>
        <v>North Houston Pole Line bought 4/23/21, rg 06/25/21 TVPX Trustee for Quanta Services</v>
      </c>
      <c r="G7" t="str">
        <f>IFERROR(IF(LEN(INDEX('N-Numbers'!$A:$M,MATCH($A7&amp;"*",'N-Numbers'!$A:$A,0),MATCH(G$1,'N-Numbers'!$A$1:$M$1,0)))=0,"",INDEX('N-Numbers'!$A:$M,MATCH($A7&amp;"*",'N-Numbers'!$A:$A,0),MATCH(G$1,'N-Numbers'!$A$1:$M$1,0))),"")</f>
        <v>TVPX AIRCRAFT SOLUTIONS INC TRUSTEE</v>
      </c>
      <c r="H7" t="str">
        <f>IFERROR(IF(LEN(INDEX('N-Numbers'!$A:$M,MATCH($A7&amp;"*",'N-Numbers'!$A:$A,0),MATCH(H$1,'N-Numbers'!$A$1:$M$1,0)))=0,"",INDEX('N-Numbers'!$A:$M,MATCH($A7&amp;"*",'N-Numbers'!$A:$A,0),MATCH(H$1,'N-Numbers'!$A$1:$M$1,0))),"")</f>
        <v>39 E EAGLE RIDGE DR STE 201</v>
      </c>
      <c r="I7" t="str">
        <f>IFERROR(IF(LEN(INDEX('N-Numbers'!$A:$M,MATCH($A7&amp;"*",'N-Numbers'!$A:$A,0),MATCH(I$1,'N-Numbers'!$A$1:$M$1,0)))=0,"",INDEX('N-Numbers'!$A:$M,MATCH($A7&amp;"*",'N-Numbers'!$A:$A,0),MATCH(I$1,'N-Numbers'!$A$1:$M$1,0))),"")</f>
        <v>NORTH SALT LAKE</v>
      </c>
      <c r="J7" t="str">
        <f>IFERROR(IF(LEN(INDEX('N-Numbers'!$A:$M,MATCH($A7&amp;"*",'N-Numbers'!$A:$A,0),MATCH(J$1,'N-Numbers'!$A$1:$M$1,0)))=0,"",INDEX('N-Numbers'!$A:$M,MATCH($A7&amp;"*",'N-Numbers'!$A:$A,0),MATCH(J$1,'N-Numbers'!$A$1:$M$1,0))),"")</f>
        <v>UT</v>
      </c>
      <c r="L7" t="str">
        <f>IFERROR(IF(LEN(INDEX('N-Numbers'!$A:$M,MATCH($A7&amp;"*",'N-Numbers'!$A:$A,0),MATCH(L$1,'N-Numbers'!$A$1:$M$1,0)))=0,"",INDEX('N-Numbers'!$A:$M,MATCH($A7&amp;"*",'N-Numbers'!$A:$A,0),MATCH(L$1,'N-Numbers'!$A$1:$M$1,0))),"")</f>
        <v/>
      </c>
      <c r="M7" t="str">
        <f>IFERROR(IF(LEN(INDEX('N-Numbers'!$A:$M,MATCH($A7&amp;"*",'N-Numbers'!$A:$A,0),MATCH(M$1,'N-Numbers'!$A$1:$M$1,0)))=0,"",INDEX('N-Numbers'!$A:$M,MATCH($A7&amp;"*",'N-Numbers'!$A:$A,0),MATCH(M$1,'N-Numbers'!$A$1:$M$1,0))),"")</f>
        <v/>
      </c>
      <c r="N7" t="str">
        <f>IFERROR(IF(LEN(INDEX('N-Numbers'!$A:$M,MATCH($A7&amp;"*",'N-Numbers'!$A:$A,0),MATCH(N$1,'N-Numbers'!$A$1:$M$1,0)))=0,"",INDEX('N-Numbers'!$A:$M,MATCH($A7&amp;"*",'N-Numbers'!$A:$A,0),MATCH(N$1,'N-Numbers'!$A$1:$M$1,0))),"")</f>
        <v/>
      </c>
      <c r="R7" s="13"/>
      <c r="S7" s="13"/>
      <c r="T7" s="13"/>
      <c r="U7" s="13"/>
      <c r="V7" s="13"/>
      <c r="W7" s="13"/>
      <c r="Y7" t="str">
        <f>IFERROR(IF(LEN(INDEX('NBAA Data'!$A:$U,MATCH($C7,'NBAA Data'!$C:$C,0),MATCH(Y$1,'NBAA Data'!$A$1:$U$1,0)))=0,"",INDEX('NBAA Data'!$A:$U,MATCH($C7,'NBAA Data'!$C:$C,0),MATCH(Y$1,'NBAA Data'!$A$1:$U$1,0))),"")</f>
        <v/>
      </c>
      <c r="Z7" t="str">
        <f>IFERROR(IF(LEN(INDEX('NBAA Data'!$A:$U,MATCH($C7,'NBAA Data'!$C:$C,0),MATCH(Z$1,'NBAA Data'!$A$1:$U$1,0)))=0,"",INDEX('NBAA Data'!$A:$U,MATCH($C7,'NBAA Data'!$C:$C,0),MATCH(Z$1,'NBAA Data'!$A$1:$U$1,0))),"")</f>
        <v/>
      </c>
      <c r="AA7" t="str">
        <f>IFERROR(IF(LEN(INDEX('NBAA Data'!$A:$U,MATCH($C7,'NBAA Data'!$C:$C,0),MATCH(AA$1,'NBAA Data'!$A$1:$U$1,0)))=0,"",INDEX('NBAA Data'!$A:$U,MATCH($C7,'NBAA Data'!$C:$C,0),MATCH(AA$1,'NBAA Data'!$A$1:$U$1,0))),"")</f>
        <v/>
      </c>
      <c r="AB7" t="str">
        <f>IFERROR(IF(LEN(INDEX('NBAA Data'!$A:$U,MATCH($C7,'NBAA Data'!$C:$C,0),MATCH(AB$1,'NBAA Data'!$A$1:$U$1,0)))=0,"",INDEX('NBAA Data'!$A:$U,MATCH($C7,'NBAA Data'!$C:$C,0),MATCH(AB$1,'NBAA Data'!$A$1:$U$1,0))),"")</f>
        <v/>
      </c>
      <c r="AC7" t="str">
        <f>IFERROR(IF(LEN(INDEX('NBAA Data'!$A:$U,MATCH($C7,'NBAA Data'!$C:$C,0),MATCH(AC$1,'NBAA Data'!$A$1:$U$1,0)))=0,"",INDEX('NBAA Data'!$A:$U,MATCH($C7,'NBAA Data'!$C:$C,0),MATCH(AC$1,'NBAA Data'!$A$1:$U$1,0))),"")</f>
        <v/>
      </c>
      <c r="AD7" t="str">
        <f>IFERROR(IF(LEN(INDEX('NBAA Data'!$A:$U,MATCH($C7,'NBAA Data'!$C:$C,0),MATCH(AD$1,'NBAA Data'!$A$1:$U$1,0)))=0,"",INDEX('NBAA Data'!$A:$U,MATCH($C7,'NBAA Data'!$C:$C,0),MATCH(AD$1,'NBAA Data'!$A$1:$U$1,0))),"")</f>
        <v/>
      </c>
      <c r="AE7" t="str">
        <f>IFERROR(IF(LEN(INDEX('NBAA Data'!$A:$U,MATCH($C7,'NBAA Data'!$C:$C,0),MATCH(AE$1,'NBAA Data'!$A$1:$U$1,0)))=0,"",INDEX('NBAA Data'!$A:$U,MATCH($C7,'NBAA Data'!$C:$C,0),MATCH(AE$1,'NBAA Data'!$A$1:$U$1,0))),"")</f>
        <v/>
      </c>
      <c r="AF7" t="str">
        <f>IFERROR(IF(LEN(INDEX('NBAA Data'!$A:$U,MATCH($C7,'NBAA Data'!$C:$C,0),MATCH(AF$1,'NBAA Data'!$A$1:$U$1,0)))=0,"",INDEX('NBAA Data'!$A:$U,MATCH($C7,'NBAA Data'!$C:$C,0),MATCH(AF$1,'NBAA Data'!$A$1:$U$1,0))),"")</f>
        <v/>
      </c>
      <c r="AG7" t="str">
        <f>IFERROR(IF(LEN(INDEX('NBAA Data'!$A:$U,MATCH($C7,'NBAA Data'!$C:$C,0),MATCH(AG$1,'NBAA Data'!$A$1:$U$1,0)))=0,"",INDEX('NBAA Data'!$A:$U,MATCH($C7,'NBAA Data'!$C:$C,0),MATCH(AG$1,'NBAA Data'!$A$1:$U$1,0))),"")</f>
        <v/>
      </c>
      <c r="AH7" t="str">
        <f>IFERROR(IF(LEN(INDEX('NBAA Data'!$A:$U,MATCH($C7,'NBAA Data'!$C:$C,0),MATCH(AH$1,'NBAA Data'!$A$1:$U$1,0)))=0,"",INDEX('NBAA Data'!$A:$U,MATCH($C7,'NBAA Data'!$C:$C,0),MATCH(AH$1,'NBAA Data'!$A$1:$U$1,0))),"")</f>
        <v/>
      </c>
      <c r="AI7" t="str">
        <f>IFERROR(IF(LEN(INDEX('NBAA Data'!$A:$U,MATCH($C7,'NBAA Data'!$C:$C,0),MATCH(AI$1,'NBAA Data'!$A$1:$U$1,0)))=0,"",INDEX('NBAA Data'!$A:$U,MATCH($C7,'NBAA Data'!$C:$C,0),MATCH(AI$1,'NBAA Data'!$A$1:$U$1,0))),"")</f>
        <v/>
      </c>
    </row>
    <row r="8" spans="1:48" x14ac:dyDescent="0.25">
      <c r="A8" t="s">
        <v>1935</v>
      </c>
      <c r="B8" t="str">
        <f>IFERROR(IF(LEN(INDEX('N-Numbers'!$A:$M,MATCH($A8&amp;"*",'N-Numbers'!$A:$A,0),MATCH(B$1,'N-Numbers'!$A$1:$M$1,0)))=0,"",INDEX('N-Numbers'!$A:$M,MATCH($A8&amp;"*",'N-Numbers'!$A:$A,0),MATCH(B$1,'N-Numbers'!$A$1:$M$1,0))),"")</f>
        <v/>
      </c>
      <c r="C8" t="str">
        <f>IF(LEN(INDEX('N-Numbers'!A:M,MATCH(A8&amp;"*",'N-Numbers'!A:A,0),2))=0,INDEX('N-Numbers'!A:M,MATCH(A8&amp;"*",'N-Numbers'!A:A,0),3),INDEX('N-Numbers'!A:M,MATCH(A8&amp;"*",'N-Numbers'!A:A,0),2))</f>
        <v>N531GP</v>
      </c>
      <c r="D8" t="str">
        <f>INDEX('ICAO Country Codes'!$A$1:$K$229,MATCH(IFERROR(LEFT(C8,SEARCH("-",C8)),LEFT(C8)),'ICAO Country Codes'!$A$1:$A$229,0),3)</f>
        <v>United States of America</v>
      </c>
      <c r="E8" t="str">
        <f>IFERROR(IF(LEN(INDEX('N-Numbers'!$A:$M,MATCH($A8&amp;"*",'N-Numbers'!$A:$A,0),MATCH(E$1,'N-Numbers'!$A$1:$M$1,0)))=0,"",INDEX('N-Numbers'!$A:$M,MATCH($A8&amp;"*",'N-Numbers'!$A:$A,0),MATCH(E$1,'N-Numbers'!$A$1:$M$1,0))),"")</f>
        <v/>
      </c>
      <c r="F8" t="str">
        <f>IFERROR(IF(LEN(INDEX('N-Numbers'!$A:$M,MATCH($A8&amp;"*",'N-Numbers'!$A:$A,0),MATCH(F$1,'N-Numbers'!$A$1:$M$1,0)))=0,"",INDEX('N-Numbers'!$A:$M,MATCH($A8&amp;"*",'N-Numbers'!$A:$A,0),MATCH(F$1,'N-Numbers'!$A$1:$M$1,0))),"")</f>
        <v>Blue Flag Two Ltd, Dayton OH bought 9/25/19</v>
      </c>
      <c r="G8" t="str">
        <f>IFERROR(IF(LEN(INDEX('N-Numbers'!$A:$M,MATCH($A8&amp;"*",'N-Numbers'!$A:$A,0),MATCH(G$1,'N-Numbers'!$A$1:$M$1,0)))=0,"",INDEX('N-Numbers'!$A:$M,MATCH($A8&amp;"*",'N-Numbers'!$A:$A,0),MATCH(G$1,'N-Numbers'!$A$1:$M$1,0))),"")</f>
        <v>BLUE FLAG TWO LTD</v>
      </c>
      <c r="H8" t="str">
        <f>IFERROR(IF(LEN(INDEX('N-Numbers'!$A:$M,MATCH($A8&amp;"*",'N-Numbers'!$A:$A,0),MATCH(H$1,'N-Numbers'!$A$1:$M$1,0)))=0,"",INDEX('N-Numbers'!$A:$M,MATCH($A8&amp;"*",'N-Numbers'!$A:$A,0),MATCH(H$1,'N-Numbers'!$A$1:$M$1,0))),"")</f>
        <v>PO BOX 3806</v>
      </c>
      <c r="I8" t="str">
        <f>IFERROR(IF(LEN(INDEX('N-Numbers'!$A:$M,MATCH($A8&amp;"*",'N-Numbers'!$A:$A,0),MATCH(I$1,'N-Numbers'!$A$1:$M$1,0)))=0,"",INDEX('N-Numbers'!$A:$M,MATCH($A8&amp;"*",'N-Numbers'!$A:$A,0),MATCH(I$1,'N-Numbers'!$A$1:$M$1,0))),"")</f>
        <v>DAYTON</v>
      </c>
      <c r="J8" t="str">
        <f>IFERROR(IF(LEN(INDEX('N-Numbers'!$A:$M,MATCH($A8&amp;"*",'N-Numbers'!$A:$A,0),MATCH(J$1,'N-Numbers'!$A$1:$M$1,0)))=0,"",INDEX('N-Numbers'!$A:$M,MATCH($A8&amp;"*",'N-Numbers'!$A:$A,0),MATCH(J$1,'N-Numbers'!$A$1:$M$1,0))),"")</f>
        <v>OH</v>
      </c>
      <c r="L8" t="str">
        <f>IFERROR(IF(LEN(INDEX('N-Numbers'!$A:$M,MATCH($A8&amp;"*",'N-Numbers'!$A:$A,0),MATCH(L$1,'N-Numbers'!$A$1:$M$1,0)))=0,"",INDEX('N-Numbers'!$A:$M,MATCH($A8&amp;"*",'N-Numbers'!$A:$A,0),MATCH(L$1,'N-Numbers'!$A$1:$M$1,0))),"")</f>
        <v/>
      </c>
      <c r="M8" t="str">
        <f>IFERROR(IF(LEN(INDEX('N-Numbers'!$A:$M,MATCH($A8&amp;"*",'N-Numbers'!$A:$A,0),MATCH(M$1,'N-Numbers'!$A$1:$M$1,0)))=0,"",INDEX('N-Numbers'!$A:$M,MATCH($A8&amp;"*",'N-Numbers'!$A:$A,0),MATCH(M$1,'N-Numbers'!$A$1:$M$1,0))),"")</f>
        <v/>
      </c>
      <c r="N8" t="str">
        <f>IFERROR(IF(LEN(INDEX('N-Numbers'!$A:$M,MATCH($A8&amp;"*",'N-Numbers'!$A:$A,0),MATCH(N$1,'N-Numbers'!$A$1:$M$1,0)))=0,"",INDEX('N-Numbers'!$A:$M,MATCH($A8&amp;"*",'N-Numbers'!$A:$A,0),MATCH(N$1,'N-Numbers'!$A$1:$M$1,0))),"")</f>
        <v/>
      </c>
      <c r="R8" s="13"/>
      <c r="S8" s="13"/>
      <c r="T8" s="13"/>
      <c r="U8" s="13"/>
      <c r="V8" s="13"/>
      <c r="W8" s="13"/>
      <c r="Y8" t="str">
        <f>IFERROR(IF(LEN(INDEX('NBAA Data'!$A:$U,MATCH($C8,'NBAA Data'!$C:$C,0),MATCH(Y$1,'NBAA Data'!$A$1:$U$1,0)))=0,"",INDEX('NBAA Data'!$A:$U,MATCH($C8,'NBAA Data'!$C:$C,0),MATCH(Y$1,'NBAA Data'!$A$1:$U$1,0))),"")</f>
        <v/>
      </c>
      <c r="Z8" t="str">
        <f>IFERROR(IF(LEN(INDEX('NBAA Data'!$A:$U,MATCH($C8,'NBAA Data'!$C:$C,0),MATCH(Z$1,'NBAA Data'!$A$1:$U$1,0)))=0,"",INDEX('NBAA Data'!$A:$U,MATCH($C8,'NBAA Data'!$C:$C,0),MATCH(Z$1,'NBAA Data'!$A$1:$U$1,0))),"")</f>
        <v/>
      </c>
      <c r="AA8" t="str">
        <f>IFERROR(IF(LEN(INDEX('NBAA Data'!$A:$U,MATCH($C8,'NBAA Data'!$C:$C,0),MATCH(AA$1,'NBAA Data'!$A$1:$U$1,0)))=0,"",INDEX('NBAA Data'!$A:$U,MATCH($C8,'NBAA Data'!$C:$C,0),MATCH(AA$1,'NBAA Data'!$A$1:$U$1,0))),"")</f>
        <v/>
      </c>
      <c r="AB8" t="str">
        <f>IFERROR(IF(LEN(INDEX('NBAA Data'!$A:$U,MATCH($C8,'NBAA Data'!$C:$C,0),MATCH(AB$1,'NBAA Data'!$A$1:$U$1,0)))=0,"",INDEX('NBAA Data'!$A:$U,MATCH($C8,'NBAA Data'!$C:$C,0),MATCH(AB$1,'NBAA Data'!$A$1:$U$1,0))),"")</f>
        <v/>
      </c>
      <c r="AC8" t="str">
        <f>IFERROR(IF(LEN(INDEX('NBAA Data'!$A:$U,MATCH($C8,'NBAA Data'!$C:$C,0),MATCH(AC$1,'NBAA Data'!$A$1:$U$1,0)))=0,"",INDEX('NBAA Data'!$A:$U,MATCH($C8,'NBAA Data'!$C:$C,0),MATCH(AC$1,'NBAA Data'!$A$1:$U$1,0))),"")</f>
        <v/>
      </c>
      <c r="AD8" t="str">
        <f>IFERROR(IF(LEN(INDEX('NBAA Data'!$A:$U,MATCH($C8,'NBAA Data'!$C:$C,0),MATCH(AD$1,'NBAA Data'!$A$1:$U$1,0)))=0,"",INDEX('NBAA Data'!$A:$U,MATCH($C8,'NBAA Data'!$C:$C,0),MATCH(AD$1,'NBAA Data'!$A$1:$U$1,0))),"")</f>
        <v/>
      </c>
      <c r="AE8" t="str">
        <f>IFERROR(IF(LEN(INDEX('NBAA Data'!$A:$U,MATCH($C8,'NBAA Data'!$C:$C,0),MATCH(AE$1,'NBAA Data'!$A$1:$U$1,0)))=0,"",INDEX('NBAA Data'!$A:$U,MATCH($C8,'NBAA Data'!$C:$C,0),MATCH(AE$1,'NBAA Data'!$A$1:$U$1,0))),"")</f>
        <v/>
      </c>
      <c r="AF8" t="str">
        <f>IFERROR(IF(LEN(INDEX('NBAA Data'!$A:$U,MATCH($C8,'NBAA Data'!$C:$C,0),MATCH(AF$1,'NBAA Data'!$A$1:$U$1,0)))=0,"",INDEX('NBAA Data'!$A:$U,MATCH($C8,'NBAA Data'!$C:$C,0),MATCH(AF$1,'NBAA Data'!$A$1:$U$1,0))),"")</f>
        <v/>
      </c>
      <c r="AG8" t="str">
        <f>IFERROR(IF(LEN(INDEX('NBAA Data'!$A:$U,MATCH($C8,'NBAA Data'!$C:$C,0),MATCH(AG$1,'NBAA Data'!$A$1:$U$1,0)))=0,"",INDEX('NBAA Data'!$A:$U,MATCH($C8,'NBAA Data'!$C:$C,0),MATCH(AG$1,'NBAA Data'!$A$1:$U$1,0))),"")</f>
        <v/>
      </c>
      <c r="AH8" t="str">
        <f>IFERROR(IF(LEN(INDEX('NBAA Data'!$A:$U,MATCH($C8,'NBAA Data'!$C:$C,0),MATCH(AH$1,'NBAA Data'!$A$1:$U$1,0)))=0,"",INDEX('NBAA Data'!$A:$U,MATCH($C8,'NBAA Data'!$C:$C,0),MATCH(AH$1,'NBAA Data'!$A$1:$U$1,0))),"")</f>
        <v/>
      </c>
      <c r="AI8" t="str">
        <f>IFERROR(IF(LEN(INDEX('NBAA Data'!$A:$U,MATCH($C8,'NBAA Data'!$C:$C,0),MATCH(AI$1,'NBAA Data'!$A$1:$U$1,0)))=0,"",INDEX('NBAA Data'!$A:$U,MATCH($C8,'NBAA Data'!$C:$C,0),MATCH(AI$1,'NBAA Data'!$A$1:$U$1,0))),"")</f>
        <v/>
      </c>
    </row>
    <row r="9" spans="1:48" x14ac:dyDescent="0.25">
      <c r="A9" t="s">
        <v>1571</v>
      </c>
      <c r="B9" t="str">
        <f>IFERROR(IF(LEN(INDEX('N-Numbers'!$A:$M,MATCH($A9&amp;"*",'N-Numbers'!$A:$A,0),MATCH(B$1,'N-Numbers'!$A$1:$M$1,0)))=0,"",INDEX('N-Numbers'!$A:$M,MATCH($A9&amp;"*",'N-Numbers'!$A:$A,0),MATCH(B$1,'N-Numbers'!$A$1:$M$1,0))),"")</f>
        <v/>
      </c>
      <c r="C9" t="str">
        <f>IF(LEN(INDEX('N-Numbers'!A:M,MATCH(A9&amp;"*",'N-Numbers'!A:A,0),2))=0,INDEX('N-Numbers'!A:M,MATCH(A9&amp;"*",'N-Numbers'!A:A,0),3),INDEX('N-Numbers'!A:M,MATCH(A9&amp;"*",'N-Numbers'!A:A,0),2))</f>
        <v>N150CT</v>
      </c>
      <c r="D9" t="str">
        <f>INDEX('ICAO Country Codes'!$A$1:$K$229,MATCH(IFERROR(LEFT(C9,SEARCH("-",C9)),LEFT(C9)),'ICAO Country Codes'!$A$1:$A$229,0),3)</f>
        <v>United States of America</v>
      </c>
      <c r="E9" t="str">
        <f>IFERROR(IF(LEN(INDEX('N-Numbers'!$A:$M,MATCH($A9&amp;"*",'N-Numbers'!$A:$A,0),MATCH(E$1,'N-Numbers'!$A$1:$M$1,0)))=0,"",INDEX('N-Numbers'!$A:$M,MATCH($A9&amp;"*",'N-Numbers'!$A:$A,0),MATCH(E$1,'N-Numbers'!$A$1:$M$1,0))),"")</f>
        <v/>
      </c>
      <c r="F9" t="str">
        <f>IFERROR(IF(LEN(INDEX('N-Numbers'!$A:$M,MATCH($A9&amp;"*",'N-Numbers'!$A:$A,0),MATCH(F$1,'N-Numbers'!$A$1:$M$1,0)))=0,"",INDEX('N-Numbers'!$A:$M,MATCH($A9&amp;"*",'N-Numbers'!$A:$A,0),MATCH(F$1,'N-Numbers'!$A$1:$M$1,0))),"")</f>
        <v>Leon Air LLC bought 12/20/13</v>
      </c>
      <c r="G9" t="str">
        <f>IFERROR(IF(LEN(INDEX('N-Numbers'!$A:$M,MATCH($A9&amp;"*",'N-Numbers'!$A:$A,0),MATCH(G$1,'N-Numbers'!$A$1:$M$1,0)))=0,"",INDEX('N-Numbers'!$A:$M,MATCH($A9&amp;"*",'N-Numbers'!$A:$A,0),MATCH(G$1,'N-Numbers'!$A$1:$M$1,0))),"")</f>
        <v>BANK OF UTAH TRUSTEE</v>
      </c>
      <c r="H9" t="str">
        <f>IFERROR(IF(LEN(INDEX('N-Numbers'!$A:$M,MATCH($A9&amp;"*",'N-Numbers'!$A:$A,0),MATCH(H$1,'N-Numbers'!$A$1:$M$1,0)))=0,"",INDEX('N-Numbers'!$A:$M,MATCH($A9&amp;"*",'N-Numbers'!$A:$A,0),MATCH(H$1,'N-Numbers'!$A$1:$M$1,0))),"")</f>
        <v>50 S 200 E STE 110</v>
      </c>
      <c r="I9" t="str">
        <f>IFERROR(IF(LEN(INDEX('N-Numbers'!$A:$M,MATCH($A9&amp;"*",'N-Numbers'!$A:$A,0),MATCH(I$1,'N-Numbers'!$A$1:$M$1,0)))=0,"",INDEX('N-Numbers'!$A:$M,MATCH($A9&amp;"*",'N-Numbers'!$A:$A,0),MATCH(I$1,'N-Numbers'!$A$1:$M$1,0))),"")</f>
        <v>SALT LAKE CITY</v>
      </c>
      <c r="J9" t="str">
        <f>IFERROR(IF(LEN(INDEX('N-Numbers'!$A:$M,MATCH($A9&amp;"*",'N-Numbers'!$A:$A,0),MATCH(J$1,'N-Numbers'!$A$1:$M$1,0)))=0,"",INDEX('N-Numbers'!$A:$M,MATCH($A9&amp;"*",'N-Numbers'!$A:$A,0),MATCH(J$1,'N-Numbers'!$A$1:$M$1,0))),"")</f>
        <v>UT</v>
      </c>
      <c r="L9" t="str">
        <f>IFERROR(IF(LEN(INDEX('N-Numbers'!$A:$M,MATCH($A9&amp;"*",'N-Numbers'!$A:$A,0),MATCH(L$1,'N-Numbers'!$A$1:$M$1,0)))=0,"",INDEX('N-Numbers'!$A:$M,MATCH($A9&amp;"*",'N-Numbers'!$A:$A,0),MATCH(L$1,'N-Numbers'!$A$1:$M$1,0))),"")</f>
        <v/>
      </c>
      <c r="M9" t="str">
        <f>IFERROR(IF(LEN(INDEX('N-Numbers'!$A:$M,MATCH($A9&amp;"*",'N-Numbers'!$A:$A,0),MATCH(M$1,'N-Numbers'!$A$1:$M$1,0)))=0,"",INDEX('N-Numbers'!$A:$M,MATCH($A9&amp;"*",'N-Numbers'!$A:$A,0),MATCH(M$1,'N-Numbers'!$A$1:$M$1,0))),"")</f>
        <v/>
      </c>
      <c r="N9" t="str">
        <f>IFERROR(IF(LEN(INDEX('N-Numbers'!$A:$M,MATCH($A9&amp;"*",'N-Numbers'!$A:$A,0),MATCH(N$1,'N-Numbers'!$A$1:$M$1,0)))=0,"",INDEX('N-Numbers'!$A:$M,MATCH($A9&amp;"*",'N-Numbers'!$A:$A,0),MATCH(N$1,'N-Numbers'!$A$1:$M$1,0))),"")</f>
        <v/>
      </c>
      <c r="R9" s="13"/>
      <c r="S9" s="13"/>
      <c r="T9" s="13"/>
      <c r="U9" s="13"/>
      <c r="V9" s="13"/>
      <c r="W9" s="13"/>
      <c r="Y9" t="str">
        <f>IFERROR(IF(LEN(INDEX('NBAA Data'!$A:$U,MATCH($C9,'NBAA Data'!$C:$C,0),MATCH(Y$1,'NBAA Data'!$A$1:$U$1,0)))=0,"",INDEX('NBAA Data'!$A:$U,MATCH($C9,'NBAA Data'!$C:$C,0),MATCH(Y$1,'NBAA Data'!$A$1:$U$1,0))),"")</f>
        <v/>
      </c>
      <c r="Z9" t="str">
        <f>IFERROR(IF(LEN(INDEX('NBAA Data'!$A:$U,MATCH($C9,'NBAA Data'!$C:$C,0),MATCH(Z$1,'NBAA Data'!$A$1:$U$1,0)))=0,"",INDEX('NBAA Data'!$A:$U,MATCH($C9,'NBAA Data'!$C:$C,0),MATCH(Z$1,'NBAA Data'!$A$1:$U$1,0))),"")</f>
        <v/>
      </c>
      <c r="AA9" t="str">
        <f>IFERROR(IF(LEN(INDEX('NBAA Data'!$A:$U,MATCH($C9,'NBAA Data'!$C:$C,0),MATCH(AA$1,'NBAA Data'!$A$1:$U$1,0)))=0,"",INDEX('NBAA Data'!$A:$U,MATCH($C9,'NBAA Data'!$C:$C,0),MATCH(AA$1,'NBAA Data'!$A$1:$U$1,0))),"")</f>
        <v/>
      </c>
      <c r="AB9" t="str">
        <f>IFERROR(IF(LEN(INDEX('NBAA Data'!$A:$U,MATCH($C9,'NBAA Data'!$C:$C,0),MATCH(AB$1,'NBAA Data'!$A$1:$U$1,0)))=0,"",INDEX('NBAA Data'!$A:$U,MATCH($C9,'NBAA Data'!$C:$C,0),MATCH(AB$1,'NBAA Data'!$A$1:$U$1,0))),"")</f>
        <v/>
      </c>
      <c r="AC9" t="str">
        <f>IFERROR(IF(LEN(INDEX('NBAA Data'!$A:$U,MATCH($C9,'NBAA Data'!$C:$C,0),MATCH(AC$1,'NBAA Data'!$A$1:$U$1,0)))=0,"",INDEX('NBAA Data'!$A:$U,MATCH($C9,'NBAA Data'!$C:$C,0),MATCH(AC$1,'NBAA Data'!$A$1:$U$1,0))),"")</f>
        <v/>
      </c>
      <c r="AD9" t="str">
        <f>IFERROR(IF(LEN(INDEX('NBAA Data'!$A:$U,MATCH($C9,'NBAA Data'!$C:$C,0),MATCH(AD$1,'NBAA Data'!$A$1:$U$1,0)))=0,"",INDEX('NBAA Data'!$A:$U,MATCH($C9,'NBAA Data'!$C:$C,0),MATCH(AD$1,'NBAA Data'!$A$1:$U$1,0))),"")</f>
        <v/>
      </c>
      <c r="AE9" t="str">
        <f>IFERROR(IF(LEN(INDEX('NBAA Data'!$A:$U,MATCH($C9,'NBAA Data'!$C:$C,0),MATCH(AE$1,'NBAA Data'!$A$1:$U$1,0)))=0,"",INDEX('NBAA Data'!$A:$U,MATCH($C9,'NBAA Data'!$C:$C,0),MATCH(AE$1,'NBAA Data'!$A$1:$U$1,0))),"")</f>
        <v/>
      </c>
      <c r="AF9" t="str">
        <f>IFERROR(IF(LEN(INDEX('NBAA Data'!$A:$U,MATCH($C9,'NBAA Data'!$C:$C,0),MATCH(AF$1,'NBAA Data'!$A$1:$U$1,0)))=0,"",INDEX('NBAA Data'!$A:$U,MATCH($C9,'NBAA Data'!$C:$C,0),MATCH(AF$1,'NBAA Data'!$A$1:$U$1,0))),"")</f>
        <v/>
      </c>
      <c r="AG9" t="str">
        <f>IFERROR(IF(LEN(INDEX('NBAA Data'!$A:$U,MATCH($C9,'NBAA Data'!$C:$C,0),MATCH(AG$1,'NBAA Data'!$A$1:$U$1,0)))=0,"",INDEX('NBAA Data'!$A:$U,MATCH($C9,'NBAA Data'!$C:$C,0),MATCH(AG$1,'NBAA Data'!$A$1:$U$1,0))),"")</f>
        <v/>
      </c>
      <c r="AH9" t="str">
        <f>IFERROR(IF(LEN(INDEX('NBAA Data'!$A:$U,MATCH($C9,'NBAA Data'!$C:$C,0),MATCH(AH$1,'NBAA Data'!$A$1:$U$1,0)))=0,"",INDEX('NBAA Data'!$A:$U,MATCH($C9,'NBAA Data'!$C:$C,0),MATCH(AH$1,'NBAA Data'!$A$1:$U$1,0))),"")</f>
        <v/>
      </c>
      <c r="AI9" t="str">
        <f>IFERROR(IF(LEN(INDEX('NBAA Data'!$A:$U,MATCH($C9,'NBAA Data'!$C:$C,0),MATCH(AI$1,'NBAA Data'!$A$1:$U$1,0)))=0,"",INDEX('NBAA Data'!$A:$U,MATCH($C9,'NBAA Data'!$C:$C,0),MATCH(AI$1,'NBAA Data'!$A$1:$U$1,0))),"")</f>
        <v/>
      </c>
    </row>
    <row r="10" spans="1:48" x14ac:dyDescent="0.25">
      <c r="A10" t="s">
        <v>1682</v>
      </c>
      <c r="B10" t="str">
        <f>IFERROR(IF(LEN(INDEX('N-Numbers'!$A:$M,MATCH($A10&amp;"*",'N-Numbers'!$A:$A,0),MATCH(B$1,'N-Numbers'!$A$1:$M$1,0)))=0,"",INDEX('N-Numbers'!$A:$M,MATCH($A10&amp;"*",'N-Numbers'!$A:$A,0),MATCH(B$1,'N-Numbers'!$A$1:$M$1,0))),"")</f>
        <v/>
      </c>
      <c r="C10" t="str">
        <f>IF(LEN(INDEX('N-Numbers'!A:M,MATCH(A10&amp;"*",'N-Numbers'!A:A,0),2))=0,INDEX('N-Numbers'!A:M,MATCH(A10&amp;"*",'N-Numbers'!A:A,0),3),INDEX('N-Numbers'!A:M,MATCH(A10&amp;"*",'N-Numbers'!A:A,0),2))</f>
        <v>N209AW</v>
      </c>
      <c r="D10" t="str">
        <f>INDEX('ICAO Country Codes'!$A$1:$K$229,MATCH(IFERROR(LEFT(C10,SEARCH("-",C10)),LEFT(C10)),'ICAO Country Codes'!$A$1:$A$229,0),3)</f>
        <v>United States of America</v>
      </c>
      <c r="E10" t="str">
        <f>IFERROR(IF(LEN(INDEX('N-Numbers'!$A:$M,MATCH($A10&amp;"*",'N-Numbers'!$A:$A,0),MATCH(E$1,'N-Numbers'!$A$1:$M$1,0)))=0,"",INDEX('N-Numbers'!$A:$M,MATCH($A10&amp;"*",'N-Numbers'!$A:$A,0),MATCH(E$1,'N-Numbers'!$A$1:$M$1,0))),"")</f>
        <v/>
      </c>
      <c r="F10" t="str">
        <f>IFERROR(IF(LEN(INDEX('N-Numbers'!$A:$M,MATCH($A10&amp;"*",'N-Numbers'!$A:$A,0),MATCH(F$1,'N-Numbers'!$A$1:$M$1,0)))=0,"",INDEX('N-Numbers'!$A:$M,MATCH($A10&amp;"*",'N-Numbers'!$A:$A,0),MATCH(F$1,'N-Numbers'!$A$1:$M$1,0))),"")</f>
        <v>Blue Star Management LLC, Craig AK bought 7/27/21</v>
      </c>
      <c r="G10" t="str">
        <f>IFERROR(IF(LEN(INDEX('N-Numbers'!$A:$M,MATCH($A10&amp;"*",'N-Numbers'!$A:$A,0),MATCH(G$1,'N-Numbers'!$A$1:$M$1,0)))=0,"",INDEX('N-Numbers'!$A:$M,MATCH($A10&amp;"*",'N-Numbers'!$A:$A,0),MATCH(G$1,'N-Numbers'!$A$1:$M$1,0))),"")</f>
        <v>BLUE STAR MANAGEMENT LLC</v>
      </c>
      <c r="H10" t="str">
        <f>IFERROR(IF(LEN(INDEX('N-Numbers'!$A:$M,MATCH($A10&amp;"*",'N-Numbers'!$A:$A,0),MATCH(H$1,'N-Numbers'!$A$1:$M$1,0)))=0,"",INDEX('N-Numbers'!$A:$M,MATCH($A10&amp;"*",'N-Numbers'!$A:$A,0),MATCH(H$1,'N-Numbers'!$A$1:$M$1,0))),"")</f>
        <v>PO BOX 686</v>
      </c>
      <c r="I10" t="str">
        <f>IFERROR(IF(LEN(INDEX('N-Numbers'!$A:$M,MATCH($A10&amp;"*",'N-Numbers'!$A:$A,0),MATCH(I$1,'N-Numbers'!$A$1:$M$1,0)))=0,"",INDEX('N-Numbers'!$A:$M,MATCH($A10&amp;"*",'N-Numbers'!$A:$A,0),MATCH(I$1,'N-Numbers'!$A$1:$M$1,0))),"")</f>
        <v>CRAIG</v>
      </c>
      <c r="J10" t="str">
        <f>IFERROR(IF(LEN(INDEX('N-Numbers'!$A:$M,MATCH($A10&amp;"*",'N-Numbers'!$A:$A,0),MATCH(J$1,'N-Numbers'!$A$1:$M$1,0)))=0,"",INDEX('N-Numbers'!$A:$M,MATCH($A10&amp;"*",'N-Numbers'!$A:$A,0),MATCH(J$1,'N-Numbers'!$A$1:$M$1,0))),"")</f>
        <v>AK</v>
      </c>
      <c r="L10" t="str">
        <f>IFERROR(IF(LEN(INDEX('N-Numbers'!$A:$M,MATCH($A10&amp;"*",'N-Numbers'!$A:$A,0),MATCH(L$1,'N-Numbers'!$A$1:$M$1,0)))=0,"",INDEX('N-Numbers'!$A:$M,MATCH($A10&amp;"*",'N-Numbers'!$A:$A,0),MATCH(L$1,'N-Numbers'!$A$1:$M$1,0))),"")</f>
        <v/>
      </c>
      <c r="M10" t="str">
        <f>IFERROR(IF(LEN(INDEX('N-Numbers'!$A:$M,MATCH($A10&amp;"*",'N-Numbers'!$A:$A,0),MATCH(M$1,'N-Numbers'!$A$1:$M$1,0)))=0,"",INDEX('N-Numbers'!$A:$M,MATCH($A10&amp;"*",'N-Numbers'!$A:$A,0),MATCH(M$1,'N-Numbers'!$A$1:$M$1,0))),"")</f>
        <v/>
      </c>
      <c r="N10" t="str">
        <f>IFERROR(IF(LEN(INDEX('N-Numbers'!$A:$M,MATCH($A10&amp;"*",'N-Numbers'!$A:$A,0),MATCH(N$1,'N-Numbers'!$A$1:$M$1,0)))=0,"",INDEX('N-Numbers'!$A:$M,MATCH($A10&amp;"*",'N-Numbers'!$A:$A,0),MATCH(N$1,'N-Numbers'!$A$1:$M$1,0))),"")</f>
        <v/>
      </c>
      <c r="R10" s="13"/>
      <c r="S10" s="13"/>
      <c r="T10" s="13"/>
      <c r="U10" s="13"/>
      <c r="V10" s="13"/>
      <c r="W10" s="13"/>
      <c r="Y10" t="str">
        <f>IFERROR(IF(LEN(INDEX('NBAA Data'!$A:$U,MATCH($C10,'NBAA Data'!$C:$C,0),MATCH(Y$1,'NBAA Data'!$A$1:$U$1,0)))=0,"",INDEX('NBAA Data'!$A:$U,MATCH($C10,'NBAA Data'!$C:$C,0),MATCH(Y$1,'NBAA Data'!$A$1:$U$1,0))),"")</f>
        <v/>
      </c>
      <c r="Z10" t="str">
        <f>IFERROR(IF(LEN(INDEX('NBAA Data'!$A:$U,MATCH($C10,'NBAA Data'!$C:$C,0),MATCH(Z$1,'NBAA Data'!$A$1:$U$1,0)))=0,"",INDEX('NBAA Data'!$A:$U,MATCH($C10,'NBAA Data'!$C:$C,0),MATCH(Z$1,'NBAA Data'!$A$1:$U$1,0))),"")</f>
        <v/>
      </c>
      <c r="AA10" t="str">
        <f>IFERROR(IF(LEN(INDEX('NBAA Data'!$A:$U,MATCH($C10,'NBAA Data'!$C:$C,0),MATCH(AA$1,'NBAA Data'!$A$1:$U$1,0)))=0,"",INDEX('NBAA Data'!$A:$U,MATCH($C10,'NBAA Data'!$C:$C,0),MATCH(AA$1,'NBAA Data'!$A$1:$U$1,0))),"")</f>
        <v/>
      </c>
      <c r="AB10" t="str">
        <f>IFERROR(IF(LEN(INDEX('NBAA Data'!$A:$U,MATCH($C10,'NBAA Data'!$C:$C,0),MATCH(AB$1,'NBAA Data'!$A$1:$U$1,0)))=0,"",INDEX('NBAA Data'!$A:$U,MATCH($C10,'NBAA Data'!$C:$C,0),MATCH(AB$1,'NBAA Data'!$A$1:$U$1,0))),"")</f>
        <v/>
      </c>
      <c r="AC10" t="str">
        <f>IFERROR(IF(LEN(INDEX('NBAA Data'!$A:$U,MATCH($C10,'NBAA Data'!$C:$C,0),MATCH(AC$1,'NBAA Data'!$A$1:$U$1,0)))=0,"",INDEX('NBAA Data'!$A:$U,MATCH($C10,'NBAA Data'!$C:$C,0),MATCH(AC$1,'NBAA Data'!$A$1:$U$1,0))),"")</f>
        <v/>
      </c>
      <c r="AD10" t="str">
        <f>IFERROR(IF(LEN(INDEX('NBAA Data'!$A:$U,MATCH($C10,'NBAA Data'!$C:$C,0),MATCH(AD$1,'NBAA Data'!$A$1:$U$1,0)))=0,"",INDEX('NBAA Data'!$A:$U,MATCH($C10,'NBAA Data'!$C:$C,0),MATCH(AD$1,'NBAA Data'!$A$1:$U$1,0))),"")</f>
        <v/>
      </c>
      <c r="AE10" t="str">
        <f>IFERROR(IF(LEN(INDEX('NBAA Data'!$A:$U,MATCH($C10,'NBAA Data'!$C:$C,0),MATCH(AE$1,'NBAA Data'!$A$1:$U$1,0)))=0,"",INDEX('NBAA Data'!$A:$U,MATCH($C10,'NBAA Data'!$C:$C,0),MATCH(AE$1,'NBAA Data'!$A$1:$U$1,0))),"")</f>
        <v/>
      </c>
      <c r="AF10" t="str">
        <f>IFERROR(IF(LEN(INDEX('NBAA Data'!$A:$U,MATCH($C10,'NBAA Data'!$C:$C,0),MATCH(AF$1,'NBAA Data'!$A$1:$U$1,0)))=0,"",INDEX('NBAA Data'!$A:$U,MATCH($C10,'NBAA Data'!$C:$C,0),MATCH(AF$1,'NBAA Data'!$A$1:$U$1,0))),"")</f>
        <v/>
      </c>
      <c r="AG10" t="str">
        <f>IFERROR(IF(LEN(INDEX('NBAA Data'!$A:$U,MATCH($C10,'NBAA Data'!$C:$C,0),MATCH(AG$1,'NBAA Data'!$A$1:$U$1,0)))=0,"",INDEX('NBAA Data'!$A:$U,MATCH($C10,'NBAA Data'!$C:$C,0),MATCH(AG$1,'NBAA Data'!$A$1:$U$1,0))),"")</f>
        <v/>
      </c>
      <c r="AH10" t="str">
        <f>IFERROR(IF(LEN(INDEX('NBAA Data'!$A:$U,MATCH($C10,'NBAA Data'!$C:$C,0),MATCH(AH$1,'NBAA Data'!$A$1:$U$1,0)))=0,"",INDEX('NBAA Data'!$A:$U,MATCH($C10,'NBAA Data'!$C:$C,0),MATCH(AH$1,'NBAA Data'!$A$1:$U$1,0))),"")</f>
        <v/>
      </c>
      <c r="AI10" t="str">
        <f>IFERROR(IF(LEN(INDEX('NBAA Data'!$A:$U,MATCH($C10,'NBAA Data'!$C:$C,0),MATCH(AI$1,'NBAA Data'!$A$1:$U$1,0)))=0,"",INDEX('NBAA Data'!$A:$U,MATCH($C10,'NBAA Data'!$C:$C,0),MATCH(AI$1,'NBAA Data'!$A$1:$U$1,0))),"")</f>
        <v/>
      </c>
    </row>
    <row r="11" spans="1:48" x14ac:dyDescent="0.25">
      <c r="A11" t="s">
        <v>1841</v>
      </c>
      <c r="B11" t="str">
        <f>IFERROR(IF(LEN(INDEX('N-Numbers'!$A:$M,MATCH($A11&amp;"*",'N-Numbers'!$A:$A,0),MATCH(B$1,'N-Numbers'!$A$1:$M$1,0)))=0,"",INDEX('N-Numbers'!$A:$M,MATCH($A11&amp;"*",'N-Numbers'!$A:$A,0),MATCH(B$1,'N-Numbers'!$A$1:$M$1,0))),"")</f>
        <v/>
      </c>
      <c r="C11" t="str">
        <f>IF(LEN(INDEX('N-Numbers'!A:M,MATCH(A11&amp;"*",'N-Numbers'!A:A,0),2))=0,INDEX('N-Numbers'!A:M,MATCH(A11&amp;"*",'N-Numbers'!A:A,0),3),INDEX('N-Numbers'!A:M,MATCH(A11&amp;"*",'N-Numbers'!A:A,0),2))</f>
        <v>N428JD</v>
      </c>
      <c r="D11" t="str">
        <f>INDEX('ICAO Country Codes'!$A$1:$K$229,MATCH(IFERROR(LEFT(C11,SEARCH("-",C11)),LEFT(C11)),'ICAO Country Codes'!$A$1:$A$229,0),3)</f>
        <v>United States of America</v>
      </c>
      <c r="E11" t="str">
        <f>IFERROR(IF(LEN(INDEX('N-Numbers'!$A:$M,MATCH($A11&amp;"*",'N-Numbers'!$A:$A,0),MATCH(E$1,'N-Numbers'!$A$1:$M$1,0)))=0,"",INDEX('N-Numbers'!$A:$M,MATCH($A11&amp;"*",'N-Numbers'!$A:$A,0),MATCH(E$1,'N-Numbers'!$A$1:$M$1,0))),"")</f>
        <v/>
      </c>
      <c r="F11" t="str">
        <f>IFERROR(IF(LEN(INDEX('N-Numbers'!$A:$M,MATCH($A11&amp;"*",'N-Numbers'!$A:$A,0),MATCH(F$1,'N-Numbers'!$A$1:$M$1,0)))=0,"",INDEX('N-Numbers'!$A:$M,MATCH($A11&amp;"*",'N-Numbers'!$A:$A,0),MATCH(F$1,'N-Numbers'!$A$1:$M$1,0))),"")</f>
        <v>Dewberry Air LLC, Atlanta GA bought 8/22/14, rrg 5/8/15</v>
      </c>
      <c r="G11" t="str">
        <f>IFERROR(IF(LEN(INDEX('N-Numbers'!$A:$M,MATCH($A11&amp;"*",'N-Numbers'!$A:$A,0),MATCH(G$1,'N-Numbers'!$A$1:$M$1,0)))=0,"",INDEX('N-Numbers'!$A:$M,MATCH($A11&amp;"*",'N-Numbers'!$A:$A,0),MATCH(G$1,'N-Numbers'!$A$1:$M$1,0))),"")</f>
        <v>DEWBERRY AIR LLC</v>
      </c>
      <c r="H11" t="str">
        <f>IFERROR(IF(LEN(INDEX('N-Numbers'!$A:$M,MATCH($A11&amp;"*",'N-Numbers'!$A:$A,0),MATCH(H$1,'N-Numbers'!$A$1:$M$1,0)))=0,"",INDEX('N-Numbers'!$A:$M,MATCH($A11&amp;"*",'N-Numbers'!$A:$A,0),MATCH(H$1,'N-Numbers'!$A$1:$M$1,0))),"")</f>
        <v>1545 PEACHTREE ST NW STE 250</v>
      </c>
      <c r="I11" t="str">
        <f>IFERROR(IF(LEN(INDEX('N-Numbers'!$A:$M,MATCH($A11&amp;"*",'N-Numbers'!$A:$A,0),MATCH(I$1,'N-Numbers'!$A$1:$M$1,0)))=0,"",INDEX('N-Numbers'!$A:$M,MATCH($A11&amp;"*",'N-Numbers'!$A:$A,0),MATCH(I$1,'N-Numbers'!$A$1:$M$1,0))),"")</f>
        <v>ATLANTA</v>
      </c>
      <c r="J11" t="str">
        <f>IFERROR(IF(LEN(INDEX('N-Numbers'!$A:$M,MATCH($A11&amp;"*",'N-Numbers'!$A:$A,0),MATCH(J$1,'N-Numbers'!$A$1:$M$1,0)))=0,"",INDEX('N-Numbers'!$A:$M,MATCH($A11&amp;"*",'N-Numbers'!$A:$A,0),MATCH(J$1,'N-Numbers'!$A$1:$M$1,0))),"")</f>
        <v>GA</v>
      </c>
      <c r="L11" t="str">
        <f>IFERROR(IF(LEN(INDEX('N-Numbers'!$A:$M,MATCH($A11&amp;"*",'N-Numbers'!$A:$A,0),MATCH(L$1,'N-Numbers'!$A$1:$M$1,0)))=0,"",INDEX('N-Numbers'!$A:$M,MATCH($A11&amp;"*",'N-Numbers'!$A:$A,0),MATCH(L$1,'N-Numbers'!$A$1:$M$1,0))),"")</f>
        <v/>
      </c>
      <c r="M11" t="str">
        <f>IFERROR(IF(LEN(INDEX('N-Numbers'!$A:$M,MATCH($A11&amp;"*",'N-Numbers'!$A:$A,0),MATCH(M$1,'N-Numbers'!$A$1:$M$1,0)))=0,"",INDEX('N-Numbers'!$A:$M,MATCH($A11&amp;"*",'N-Numbers'!$A:$A,0),MATCH(M$1,'N-Numbers'!$A$1:$M$1,0))),"")</f>
        <v/>
      </c>
      <c r="N11" t="str">
        <f>IFERROR(IF(LEN(INDEX('N-Numbers'!$A:$M,MATCH($A11&amp;"*",'N-Numbers'!$A:$A,0),MATCH(N$1,'N-Numbers'!$A$1:$M$1,0)))=0,"",INDEX('N-Numbers'!$A:$M,MATCH($A11&amp;"*",'N-Numbers'!$A:$A,0),MATCH(N$1,'N-Numbers'!$A$1:$M$1,0))),"")</f>
        <v/>
      </c>
      <c r="R11" s="13"/>
      <c r="S11" s="13"/>
      <c r="T11" s="13"/>
      <c r="U11" s="13"/>
      <c r="V11" s="13"/>
      <c r="W11" s="13"/>
      <c r="Y11" t="str">
        <f>IFERROR(IF(LEN(INDEX('NBAA Data'!$A:$U,MATCH($C11,'NBAA Data'!$C:$C,0),MATCH(Y$1,'NBAA Data'!$A$1:$U$1,0)))=0,"",INDEX('NBAA Data'!$A:$U,MATCH($C11,'NBAA Data'!$C:$C,0),MATCH(Y$1,'NBAA Data'!$A$1:$U$1,0))),"")</f>
        <v/>
      </c>
      <c r="Z11" t="str">
        <f>IFERROR(IF(LEN(INDEX('NBAA Data'!$A:$U,MATCH($C11,'NBAA Data'!$C:$C,0),MATCH(Z$1,'NBAA Data'!$A$1:$U$1,0)))=0,"",INDEX('NBAA Data'!$A:$U,MATCH($C11,'NBAA Data'!$C:$C,0),MATCH(Z$1,'NBAA Data'!$A$1:$U$1,0))),"")</f>
        <v/>
      </c>
      <c r="AA11" t="str">
        <f>IFERROR(IF(LEN(INDEX('NBAA Data'!$A:$U,MATCH($C11,'NBAA Data'!$C:$C,0),MATCH(AA$1,'NBAA Data'!$A$1:$U$1,0)))=0,"",INDEX('NBAA Data'!$A:$U,MATCH($C11,'NBAA Data'!$C:$C,0),MATCH(AA$1,'NBAA Data'!$A$1:$U$1,0))),"")</f>
        <v/>
      </c>
      <c r="AB11" t="str">
        <f>IFERROR(IF(LEN(INDEX('NBAA Data'!$A:$U,MATCH($C11,'NBAA Data'!$C:$C,0),MATCH(AB$1,'NBAA Data'!$A$1:$U$1,0)))=0,"",INDEX('NBAA Data'!$A:$U,MATCH($C11,'NBAA Data'!$C:$C,0),MATCH(AB$1,'NBAA Data'!$A$1:$U$1,0))),"")</f>
        <v/>
      </c>
      <c r="AC11" t="str">
        <f>IFERROR(IF(LEN(INDEX('NBAA Data'!$A:$U,MATCH($C11,'NBAA Data'!$C:$C,0),MATCH(AC$1,'NBAA Data'!$A$1:$U$1,0)))=0,"",INDEX('NBAA Data'!$A:$U,MATCH($C11,'NBAA Data'!$C:$C,0),MATCH(AC$1,'NBAA Data'!$A$1:$U$1,0))),"")</f>
        <v/>
      </c>
      <c r="AD11" t="str">
        <f>IFERROR(IF(LEN(INDEX('NBAA Data'!$A:$U,MATCH($C11,'NBAA Data'!$C:$C,0),MATCH(AD$1,'NBAA Data'!$A$1:$U$1,0)))=0,"",INDEX('NBAA Data'!$A:$U,MATCH($C11,'NBAA Data'!$C:$C,0),MATCH(AD$1,'NBAA Data'!$A$1:$U$1,0))),"")</f>
        <v/>
      </c>
      <c r="AE11" t="str">
        <f>IFERROR(IF(LEN(INDEX('NBAA Data'!$A:$U,MATCH($C11,'NBAA Data'!$C:$C,0),MATCH(AE$1,'NBAA Data'!$A$1:$U$1,0)))=0,"",INDEX('NBAA Data'!$A:$U,MATCH($C11,'NBAA Data'!$C:$C,0),MATCH(AE$1,'NBAA Data'!$A$1:$U$1,0))),"")</f>
        <v/>
      </c>
      <c r="AF11" t="str">
        <f>IFERROR(IF(LEN(INDEX('NBAA Data'!$A:$U,MATCH($C11,'NBAA Data'!$C:$C,0),MATCH(AF$1,'NBAA Data'!$A$1:$U$1,0)))=0,"",INDEX('NBAA Data'!$A:$U,MATCH($C11,'NBAA Data'!$C:$C,0),MATCH(AF$1,'NBAA Data'!$A$1:$U$1,0))),"")</f>
        <v/>
      </c>
      <c r="AG11" t="str">
        <f>IFERROR(IF(LEN(INDEX('NBAA Data'!$A:$U,MATCH($C11,'NBAA Data'!$C:$C,0),MATCH(AG$1,'NBAA Data'!$A$1:$U$1,0)))=0,"",INDEX('NBAA Data'!$A:$U,MATCH($C11,'NBAA Data'!$C:$C,0),MATCH(AG$1,'NBAA Data'!$A$1:$U$1,0))),"")</f>
        <v/>
      </c>
      <c r="AH11" t="str">
        <f>IFERROR(IF(LEN(INDEX('NBAA Data'!$A:$U,MATCH($C11,'NBAA Data'!$C:$C,0),MATCH(AH$1,'NBAA Data'!$A$1:$U$1,0)))=0,"",INDEX('NBAA Data'!$A:$U,MATCH($C11,'NBAA Data'!$C:$C,0),MATCH(AH$1,'NBAA Data'!$A$1:$U$1,0))),"")</f>
        <v/>
      </c>
      <c r="AI11" t="str">
        <f>IFERROR(IF(LEN(INDEX('NBAA Data'!$A:$U,MATCH($C11,'NBAA Data'!$C:$C,0),MATCH(AI$1,'NBAA Data'!$A$1:$U$1,0)))=0,"",INDEX('NBAA Data'!$A:$U,MATCH($C11,'NBAA Data'!$C:$C,0),MATCH(AI$1,'NBAA Data'!$A$1:$U$1,0))),"")</f>
        <v/>
      </c>
    </row>
    <row r="12" spans="1:48" x14ac:dyDescent="0.25">
      <c r="A12" t="s">
        <v>1763</v>
      </c>
      <c r="B12" t="str">
        <f>IFERROR(IF(LEN(INDEX('N-Numbers'!$A:$M,MATCH($A12&amp;"*",'N-Numbers'!$A:$A,0),MATCH(B$1,'N-Numbers'!$A$1:$M$1,0)))=0,"",INDEX('N-Numbers'!$A:$M,MATCH($A12&amp;"*",'N-Numbers'!$A:$A,0),MATCH(B$1,'N-Numbers'!$A$1:$M$1,0))),"")</f>
        <v/>
      </c>
      <c r="C12" t="str">
        <f>IF(LEN(INDEX('N-Numbers'!A:M,MATCH(A12&amp;"*",'N-Numbers'!A:A,0),2))=0,INDEX('N-Numbers'!A:M,MATCH(A12&amp;"*",'N-Numbers'!A:A,0),3),INDEX('N-Numbers'!A:M,MATCH(A12&amp;"*",'N-Numbers'!A:A,0),2))</f>
        <v>N248SL</v>
      </c>
      <c r="D12" t="str">
        <f>INDEX('ICAO Country Codes'!$A$1:$K$229,MATCH(IFERROR(LEFT(C12,SEARCH("-",C12)),LEFT(C12)),'ICAO Country Codes'!$A$1:$A$229,0),3)</f>
        <v>United States of America</v>
      </c>
      <c r="E12" t="str">
        <f>IFERROR(IF(LEN(INDEX('N-Numbers'!$A:$M,MATCH($A12&amp;"*",'N-Numbers'!$A:$A,0),MATCH(E$1,'N-Numbers'!$A$1:$M$1,0)))=0,"",INDEX('N-Numbers'!$A:$M,MATCH($A12&amp;"*",'N-Numbers'!$A:$A,0),MATCH(E$1,'N-Numbers'!$A$1:$M$1,0))),"")</f>
        <v/>
      </c>
      <c r="F12" t="str">
        <f>IFERROR(IF(LEN(INDEX('N-Numbers'!$A:$M,MATCH($A12&amp;"*",'N-Numbers'!$A:$A,0),MATCH(F$1,'N-Numbers'!$A$1:$M$1,0)))=0,"",INDEX('N-Numbers'!$A:$M,MATCH($A12&amp;"*",'N-Numbers'!$A:$A,0),MATCH(F$1,'N-Numbers'!$A$1:$M$1,0))),"")</f>
        <v>Stim-Air Inc. Portland OR delivered 1/11/07, rrg 5/22/07</v>
      </c>
      <c r="G12" t="str">
        <f>IFERROR(IF(LEN(INDEX('N-Numbers'!$A:$M,MATCH($A12&amp;"*",'N-Numbers'!$A:$A,0),MATCH(G$1,'N-Numbers'!$A$1:$M$1,0)))=0,"",INDEX('N-Numbers'!$A:$M,MATCH($A12&amp;"*",'N-Numbers'!$A:$A,0),MATCH(G$1,'N-Numbers'!$A$1:$M$1,0))),"")</f>
        <v>BANK OF UTAH TRUSTEE</v>
      </c>
      <c r="H12" t="str">
        <f>IFERROR(IF(LEN(INDEX('N-Numbers'!$A:$M,MATCH($A12&amp;"*",'N-Numbers'!$A:$A,0),MATCH(H$1,'N-Numbers'!$A$1:$M$1,0)))=0,"",INDEX('N-Numbers'!$A:$M,MATCH($A12&amp;"*",'N-Numbers'!$A:$A,0),MATCH(H$1,'N-Numbers'!$A$1:$M$1,0))),"")</f>
        <v>50 SOUTH 200 EAST STE 110</v>
      </c>
      <c r="I12" t="str">
        <f>IFERROR(IF(LEN(INDEX('N-Numbers'!$A:$M,MATCH($A12&amp;"*",'N-Numbers'!$A:$A,0),MATCH(I$1,'N-Numbers'!$A$1:$M$1,0)))=0,"",INDEX('N-Numbers'!$A:$M,MATCH($A12&amp;"*",'N-Numbers'!$A:$A,0),MATCH(I$1,'N-Numbers'!$A$1:$M$1,0))),"")</f>
        <v>SALT LAKE CITY</v>
      </c>
      <c r="J12" t="str">
        <f>IFERROR(IF(LEN(INDEX('N-Numbers'!$A:$M,MATCH($A12&amp;"*",'N-Numbers'!$A:$A,0),MATCH(J$1,'N-Numbers'!$A$1:$M$1,0)))=0,"",INDEX('N-Numbers'!$A:$M,MATCH($A12&amp;"*",'N-Numbers'!$A:$A,0),MATCH(J$1,'N-Numbers'!$A$1:$M$1,0))),"")</f>
        <v>UT</v>
      </c>
      <c r="L12" t="str">
        <f>IFERROR(IF(LEN(INDEX('N-Numbers'!$A:$M,MATCH($A12&amp;"*",'N-Numbers'!$A:$A,0),MATCH(L$1,'N-Numbers'!$A$1:$M$1,0)))=0,"",INDEX('N-Numbers'!$A:$M,MATCH($A12&amp;"*",'N-Numbers'!$A:$A,0),MATCH(L$1,'N-Numbers'!$A$1:$M$1,0))),"")</f>
        <v/>
      </c>
      <c r="M12" t="str">
        <f>IFERROR(IF(LEN(INDEX('N-Numbers'!$A:$M,MATCH($A12&amp;"*",'N-Numbers'!$A:$A,0),MATCH(M$1,'N-Numbers'!$A$1:$M$1,0)))=0,"",INDEX('N-Numbers'!$A:$M,MATCH($A12&amp;"*",'N-Numbers'!$A:$A,0),MATCH(M$1,'N-Numbers'!$A$1:$M$1,0))),"")</f>
        <v/>
      </c>
      <c r="N12" t="str">
        <f>IFERROR(IF(LEN(INDEX('N-Numbers'!$A:$M,MATCH($A12&amp;"*",'N-Numbers'!$A:$A,0),MATCH(N$1,'N-Numbers'!$A$1:$M$1,0)))=0,"",INDEX('N-Numbers'!$A:$M,MATCH($A12&amp;"*",'N-Numbers'!$A:$A,0),MATCH(N$1,'N-Numbers'!$A$1:$M$1,0))),"")</f>
        <v/>
      </c>
      <c r="R12" s="13"/>
      <c r="S12" s="13"/>
      <c r="T12" s="13"/>
      <c r="U12" s="13"/>
      <c r="V12" s="13"/>
      <c r="W12" s="13"/>
      <c r="Y12" t="str">
        <f>IFERROR(IF(LEN(INDEX('NBAA Data'!$A:$U,MATCH($C12,'NBAA Data'!$C:$C,0),MATCH(Y$1,'NBAA Data'!$A$1:$U$1,0)))=0,"",INDEX('NBAA Data'!$A:$U,MATCH($C12,'NBAA Data'!$C:$C,0),MATCH(Y$1,'NBAA Data'!$A$1:$U$1,0))),"")</f>
        <v/>
      </c>
      <c r="Z12" t="str">
        <f>IFERROR(IF(LEN(INDEX('NBAA Data'!$A:$U,MATCH($C12,'NBAA Data'!$C:$C,0),MATCH(Z$1,'NBAA Data'!$A$1:$U$1,0)))=0,"",INDEX('NBAA Data'!$A:$U,MATCH($C12,'NBAA Data'!$C:$C,0),MATCH(Z$1,'NBAA Data'!$A$1:$U$1,0))),"")</f>
        <v/>
      </c>
      <c r="AA12" t="str">
        <f>IFERROR(IF(LEN(INDEX('NBAA Data'!$A:$U,MATCH($C12,'NBAA Data'!$C:$C,0),MATCH(AA$1,'NBAA Data'!$A$1:$U$1,0)))=0,"",INDEX('NBAA Data'!$A:$U,MATCH($C12,'NBAA Data'!$C:$C,0),MATCH(AA$1,'NBAA Data'!$A$1:$U$1,0))),"")</f>
        <v/>
      </c>
      <c r="AB12" t="str">
        <f>IFERROR(IF(LEN(INDEX('NBAA Data'!$A:$U,MATCH($C12,'NBAA Data'!$C:$C,0),MATCH(AB$1,'NBAA Data'!$A$1:$U$1,0)))=0,"",INDEX('NBAA Data'!$A:$U,MATCH($C12,'NBAA Data'!$C:$C,0),MATCH(AB$1,'NBAA Data'!$A$1:$U$1,0))),"")</f>
        <v/>
      </c>
      <c r="AC12" t="str">
        <f>IFERROR(IF(LEN(INDEX('NBAA Data'!$A:$U,MATCH($C12,'NBAA Data'!$C:$C,0),MATCH(AC$1,'NBAA Data'!$A$1:$U$1,0)))=0,"",INDEX('NBAA Data'!$A:$U,MATCH($C12,'NBAA Data'!$C:$C,0),MATCH(AC$1,'NBAA Data'!$A$1:$U$1,0))),"")</f>
        <v/>
      </c>
      <c r="AD12" t="str">
        <f>IFERROR(IF(LEN(INDEX('NBAA Data'!$A:$U,MATCH($C12,'NBAA Data'!$C:$C,0),MATCH(AD$1,'NBAA Data'!$A$1:$U$1,0)))=0,"",INDEX('NBAA Data'!$A:$U,MATCH($C12,'NBAA Data'!$C:$C,0),MATCH(AD$1,'NBAA Data'!$A$1:$U$1,0))),"")</f>
        <v/>
      </c>
      <c r="AE12" t="str">
        <f>IFERROR(IF(LEN(INDEX('NBAA Data'!$A:$U,MATCH($C12,'NBAA Data'!$C:$C,0),MATCH(AE$1,'NBAA Data'!$A$1:$U$1,0)))=0,"",INDEX('NBAA Data'!$A:$U,MATCH($C12,'NBAA Data'!$C:$C,0),MATCH(AE$1,'NBAA Data'!$A$1:$U$1,0))),"")</f>
        <v/>
      </c>
      <c r="AF12" t="str">
        <f>IFERROR(IF(LEN(INDEX('NBAA Data'!$A:$U,MATCH($C12,'NBAA Data'!$C:$C,0),MATCH(AF$1,'NBAA Data'!$A$1:$U$1,0)))=0,"",INDEX('NBAA Data'!$A:$U,MATCH($C12,'NBAA Data'!$C:$C,0),MATCH(AF$1,'NBAA Data'!$A$1:$U$1,0))),"")</f>
        <v/>
      </c>
      <c r="AG12" t="str">
        <f>IFERROR(IF(LEN(INDEX('NBAA Data'!$A:$U,MATCH($C12,'NBAA Data'!$C:$C,0),MATCH(AG$1,'NBAA Data'!$A$1:$U$1,0)))=0,"",INDEX('NBAA Data'!$A:$U,MATCH($C12,'NBAA Data'!$C:$C,0),MATCH(AG$1,'NBAA Data'!$A$1:$U$1,0))),"")</f>
        <v/>
      </c>
      <c r="AH12" t="str">
        <f>IFERROR(IF(LEN(INDEX('NBAA Data'!$A:$U,MATCH($C12,'NBAA Data'!$C:$C,0),MATCH(AH$1,'NBAA Data'!$A$1:$U$1,0)))=0,"",INDEX('NBAA Data'!$A:$U,MATCH($C12,'NBAA Data'!$C:$C,0),MATCH(AH$1,'NBAA Data'!$A$1:$U$1,0))),"")</f>
        <v/>
      </c>
      <c r="AI12" t="str">
        <f>IFERROR(IF(LEN(INDEX('NBAA Data'!$A:$U,MATCH($C12,'NBAA Data'!$C:$C,0),MATCH(AI$1,'NBAA Data'!$A$1:$U$1,0)))=0,"",INDEX('NBAA Data'!$A:$U,MATCH($C12,'NBAA Data'!$C:$C,0),MATCH(AI$1,'NBAA Data'!$A$1:$U$1,0))),"")</f>
        <v/>
      </c>
    </row>
    <row r="13" spans="1:48" x14ac:dyDescent="0.25">
      <c r="A13" t="s">
        <v>2622</v>
      </c>
      <c r="B13" t="str">
        <f>IFERROR(IF(LEN(INDEX('N-Numbers'!$A:$M,MATCH($A13&amp;"*",'N-Numbers'!$A:$A,0),MATCH(B$1,'N-Numbers'!$A$1:$M$1,0)))=0,"",INDEX('N-Numbers'!$A:$M,MATCH($A13&amp;"*",'N-Numbers'!$A:$A,0),MATCH(B$1,'N-Numbers'!$A$1:$M$1,0))),"")</f>
        <v/>
      </c>
      <c r="C13" t="str">
        <f>IF(LEN(INDEX('N-Numbers'!A:M,MATCH(A13&amp;"*",'N-Numbers'!A:A,0),2))=0,INDEX('N-Numbers'!A:M,MATCH(A13&amp;"*",'N-Numbers'!A:A,0),3),INDEX('N-Numbers'!A:M,MATCH(A13&amp;"*",'N-Numbers'!A:A,0),2))</f>
        <v>N150JN</v>
      </c>
      <c r="D13" t="str">
        <f>INDEX('ICAO Country Codes'!$A$1:$K$229,MATCH(IFERROR(LEFT(C13,SEARCH("-",C13)),LEFT(C13)),'ICAO Country Codes'!$A$1:$A$229,0),3)</f>
        <v>United States of America</v>
      </c>
      <c r="E13" t="str">
        <f>IFERROR(IF(LEN(INDEX('N-Numbers'!$A:$M,MATCH($A13&amp;"*",'N-Numbers'!$A:$A,0),MATCH(E$1,'N-Numbers'!$A$1:$M$1,0)))=0,"",INDEX('N-Numbers'!$A:$M,MATCH($A13&amp;"*",'N-Numbers'!$A:$A,0),MATCH(E$1,'N-Numbers'!$A$1:$M$1,0))),"")</f>
        <v/>
      </c>
      <c r="F13" t="str">
        <f>IFERROR(IF(LEN(INDEX('N-Numbers'!$A:$M,MATCH($A13&amp;"*",'N-Numbers'!$A:$A,0),MATCH(F$1,'N-Numbers'!$A$1:$M$1,0)))=0,"",INDEX('N-Numbers'!$A:$M,MATCH($A13&amp;"*",'N-Numbers'!$A:$A,0),MATCH(F$1,'N-Numbers'!$A$1:$M$1,0))),"")</f>
        <v>Koselig LLC, Stanwood WA bought 6/17/21</v>
      </c>
      <c r="G13" t="str">
        <f>IFERROR(IF(LEN(INDEX('N-Numbers'!$A:$M,MATCH($A13&amp;"*",'N-Numbers'!$A:$A,0),MATCH(G$1,'N-Numbers'!$A$1:$M$1,0)))=0,"",INDEX('N-Numbers'!$A:$M,MATCH($A13&amp;"*",'N-Numbers'!$A:$A,0),MATCH(G$1,'N-Numbers'!$A$1:$M$1,0))),"")</f>
        <v>KOSELIG LLC</v>
      </c>
      <c r="H13" t="str">
        <f>IFERROR(IF(LEN(INDEX('N-Numbers'!$A:$M,MATCH($A13&amp;"*",'N-Numbers'!$A:$A,0),MATCH(H$1,'N-Numbers'!$A$1:$M$1,0)))=0,"",INDEX('N-Numbers'!$A:$M,MATCH($A13&amp;"*",'N-Numbers'!$A:$A,0),MATCH(H$1,'N-Numbers'!$A$1:$M$1,0))),"")</f>
        <v>27821 36TH AVE NW</v>
      </c>
      <c r="I13" t="str">
        <f>IFERROR(IF(LEN(INDEX('N-Numbers'!$A:$M,MATCH($A13&amp;"*",'N-Numbers'!$A:$A,0),MATCH(I$1,'N-Numbers'!$A$1:$M$1,0)))=0,"",INDEX('N-Numbers'!$A:$M,MATCH($A13&amp;"*",'N-Numbers'!$A:$A,0),MATCH(I$1,'N-Numbers'!$A$1:$M$1,0))),"")</f>
        <v>STANWOOD</v>
      </c>
      <c r="J13" t="str">
        <f>IFERROR(IF(LEN(INDEX('N-Numbers'!$A:$M,MATCH($A13&amp;"*",'N-Numbers'!$A:$A,0),MATCH(J$1,'N-Numbers'!$A$1:$M$1,0)))=0,"",INDEX('N-Numbers'!$A:$M,MATCH($A13&amp;"*",'N-Numbers'!$A:$A,0),MATCH(J$1,'N-Numbers'!$A$1:$M$1,0))),"")</f>
        <v>WA</v>
      </c>
      <c r="L13" t="str">
        <f>IFERROR(IF(LEN(INDEX('N-Numbers'!$A:$M,MATCH($A13&amp;"*",'N-Numbers'!$A:$A,0),MATCH(L$1,'N-Numbers'!$A$1:$M$1,0)))=0,"",INDEX('N-Numbers'!$A:$M,MATCH($A13&amp;"*",'N-Numbers'!$A:$A,0),MATCH(L$1,'N-Numbers'!$A$1:$M$1,0))),"")</f>
        <v/>
      </c>
      <c r="M13" t="str">
        <f>IFERROR(IF(LEN(INDEX('N-Numbers'!$A:$M,MATCH($A13&amp;"*",'N-Numbers'!$A:$A,0),MATCH(M$1,'N-Numbers'!$A$1:$M$1,0)))=0,"",INDEX('N-Numbers'!$A:$M,MATCH($A13&amp;"*",'N-Numbers'!$A:$A,0),MATCH(M$1,'N-Numbers'!$A$1:$M$1,0))),"")</f>
        <v/>
      </c>
      <c r="N13" t="str">
        <f>IFERROR(IF(LEN(INDEX('N-Numbers'!$A:$M,MATCH($A13&amp;"*",'N-Numbers'!$A:$A,0),MATCH(N$1,'N-Numbers'!$A$1:$M$1,0)))=0,"",INDEX('N-Numbers'!$A:$M,MATCH($A13&amp;"*",'N-Numbers'!$A:$A,0),MATCH(N$1,'N-Numbers'!$A$1:$M$1,0))),"")</f>
        <v/>
      </c>
      <c r="R13" s="13"/>
      <c r="S13" s="13"/>
      <c r="T13" s="13"/>
      <c r="U13" s="13"/>
      <c r="V13" s="13"/>
      <c r="W13" s="13"/>
      <c r="Y13" t="str">
        <f>IFERROR(IF(LEN(INDEX('NBAA Data'!$A:$U,MATCH($C13,'NBAA Data'!$C:$C,0),MATCH(Y$1,'NBAA Data'!$A$1:$U$1,0)))=0,"",INDEX('NBAA Data'!$A:$U,MATCH($C13,'NBAA Data'!$C:$C,0),MATCH(Y$1,'NBAA Data'!$A$1:$U$1,0))),"")</f>
        <v/>
      </c>
      <c r="Z13" t="str">
        <f>IFERROR(IF(LEN(INDEX('NBAA Data'!$A:$U,MATCH($C13,'NBAA Data'!$C:$C,0),MATCH(Z$1,'NBAA Data'!$A$1:$U$1,0)))=0,"",INDEX('NBAA Data'!$A:$U,MATCH($C13,'NBAA Data'!$C:$C,0),MATCH(Z$1,'NBAA Data'!$A$1:$U$1,0))),"")</f>
        <v/>
      </c>
      <c r="AA13" t="str">
        <f>IFERROR(IF(LEN(INDEX('NBAA Data'!$A:$U,MATCH($C13,'NBAA Data'!$C:$C,0),MATCH(AA$1,'NBAA Data'!$A$1:$U$1,0)))=0,"",INDEX('NBAA Data'!$A:$U,MATCH($C13,'NBAA Data'!$C:$C,0),MATCH(AA$1,'NBAA Data'!$A$1:$U$1,0))),"")</f>
        <v/>
      </c>
      <c r="AB13" t="str">
        <f>IFERROR(IF(LEN(INDEX('NBAA Data'!$A:$U,MATCH($C13,'NBAA Data'!$C:$C,0),MATCH(AB$1,'NBAA Data'!$A$1:$U$1,0)))=0,"",INDEX('NBAA Data'!$A:$U,MATCH($C13,'NBAA Data'!$C:$C,0),MATCH(AB$1,'NBAA Data'!$A$1:$U$1,0))),"")</f>
        <v/>
      </c>
      <c r="AC13" t="str">
        <f>IFERROR(IF(LEN(INDEX('NBAA Data'!$A:$U,MATCH($C13,'NBAA Data'!$C:$C,0),MATCH(AC$1,'NBAA Data'!$A$1:$U$1,0)))=0,"",INDEX('NBAA Data'!$A:$U,MATCH($C13,'NBAA Data'!$C:$C,0),MATCH(AC$1,'NBAA Data'!$A$1:$U$1,0))),"")</f>
        <v/>
      </c>
      <c r="AD13" t="str">
        <f>IFERROR(IF(LEN(INDEX('NBAA Data'!$A:$U,MATCH($C13,'NBAA Data'!$C:$C,0),MATCH(AD$1,'NBAA Data'!$A$1:$U$1,0)))=0,"",INDEX('NBAA Data'!$A:$U,MATCH($C13,'NBAA Data'!$C:$C,0),MATCH(AD$1,'NBAA Data'!$A$1:$U$1,0))),"")</f>
        <v/>
      </c>
      <c r="AE13" t="str">
        <f>IFERROR(IF(LEN(INDEX('NBAA Data'!$A:$U,MATCH($C13,'NBAA Data'!$C:$C,0),MATCH(AE$1,'NBAA Data'!$A$1:$U$1,0)))=0,"",INDEX('NBAA Data'!$A:$U,MATCH($C13,'NBAA Data'!$C:$C,0),MATCH(AE$1,'NBAA Data'!$A$1:$U$1,0))),"")</f>
        <v/>
      </c>
      <c r="AF13" t="str">
        <f>IFERROR(IF(LEN(INDEX('NBAA Data'!$A:$U,MATCH($C13,'NBAA Data'!$C:$C,0),MATCH(AF$1,'NBAA Data'!$A$1:$U$1,0)))=0,"",INDEX('NBAA Data'!$A:$U,MATCH($C13,'NBAA Data'!$C:$C,0),MATCH(AF$1,'NBAA Data'!$A$1:$U$1,0))),"")</f>
        <v/>
      </c>
      <c r="AG13" t="str">
        <f>IFERROR(IF(LEN(INDEX('NBAA Data'!$A:$U,MATCH($C13,'NBAA Data'!$C:$C,0),MATCH(AG$1,'NBAA Data'!$A$1:$U$1,0)))=0,"",INDEX('NBAA Data'!$A:$U,MATCH($C13,'NBAA Data'!$C:$C,0),MATCH(AG$1,'NBAA Data'!$A$1:$U$1,0))),"")</f>
        <v/>
      </c>
      <c r="AH13" t="str">
        <f>IFERROR(IF(LEN(INDEX('NBAA Data'!$A:$U,MATCH($C13,'NBAA Data'!$C:$C,0),MATCH(AH$1,'NBAA Data'!$A$1:$U$1,0)))=0,"",INDEX('NBAA Data'!$A:$U,MATCH($C13,'NBAA Data'!$C:$C,0),MATCH(AH$1,'NBAA Data'!$A$1:$U$1,0))),"")</f>
        <v/>
      </c>
      <c r="AI13" t="str">
        <f>IFERROR(IF(LEN(INDEX('NBAA Data'!$A:$U,MATCH($C13,'NBAA Data'!$C:$C,0),MATCH(AI$1,'NBAA Data'!$A$1:$U$1,0)))=0,"",INDEX('NBAA Data'!$A:$U,MATCH($C13,'NBAA Data'!$C:$C,0),MATCH(AI$1,'NBAA Data'!$A$1:$U$1,0))),"")</f>
        <v/>
      </c>
    </row>
    <row r="14" spans="1:48" x14ac:dyDescent="0.25">
      <c r="A14" t="s">
        <v>2001</v>
      </c>
      <c r="B14" t="str">
        <f>IFERROR(IF(LEN(INDEX('N-Numbers'!$A:$M,MATCH($A14&amp;"*",'N-Numbers'!$A:$A,0),MATCH(B$1,'N-Numbers'!$A$1:$M$1,0)))=0,"",INDEX('N-Numbers'!$A:$M,MATCH($A14&amp;"*",'N-Numbers'!$A:$A,0),MATCH(B$1,'N-Numbers'!$A$1:$M$1,0))),"")</f>
        <v/>
      </c>
      <c r="C14" t="str">
        <f>IF(LEN(INDEX('N-Numbers'!A:M,MATCH(A14&amp;"*",'N-Numbers'!A:A,0),2))=0,INDEX('N-Numbers'!A:M,MATCH(A14&amp;"*",'N-Numbers'!A:A,0),3),INDEX('N-Numbers'!A:M,MATCH(A14&amp;"*",'N-Numbers'!A:A,0),2))</f>
        <v>N5950C</v>
      </c>
      <c r="D14" t="str">
        <f>INDEX('ICAO Country Codes'!$A$1:$K$229,MATCH(IFERROR(LEFT(C14,SEARCH("-",C14)),LEFT(C14)),'ICAO Country Codes'!$A$1:$A$229,0),3)</f>
        <v>United States of America</v>
      </c>
      <c r="E14" t="str">
        <f>IFERROR(IF(LEN(INDEX('N-Numbers'!$A:$M,MATCH($A14&amp;"*",'N-Numbers'!$A:$A,0),MATCH(E$1,'N-Numbers'!$A$1:$M$1,0)))=0,"",INDEX('N-Numbers'!$A:$M,MATCH($A14&amp;"*",'N-Numbers'!$A:$A,0),MATCH(E$1,'N-Numbers'!$A$1:$M$1,0))),"")</f>
        <v xml:space="preserve">45 North Aviation </v>
      </c>
      <c r="F14" t="str">
        <f>IFERROR(IF(LEN(INDEX('N-Numbers'!$A:$M,MATCH($A14&amp;"*",'N-Numbers'!$A:$A,0),MATCH(F$1,'N-Numbers'!$A$1:$M$1,0)))=0,"",INDEX('N-Numbers'!$A:$M,MATCH($A14&amp;"*",'N-Numbers'!$A:$A,0),MATCH(F$1,'N-Numbers'!$A$1:$M$1,0))),"")</f>
        <v>Bravo Zulu G150 LLC, Portage MI bought 12/28/20</v>
      </c>
      <c r="G14" t="str">
        <f>IFERROR(IF(LEN(INDEX('N-Numbers'!$A:$M,MATCH($A14&amp;"*",'N-Numbers'!$A:$A,0),MATCH(G$1,'N-Numbers'!$A$1:$M$1,0)))=0,"",INDEX('N-Numbers'!$A:$M,MATCH($A14&amp;"*",'N-Numbers'!$A:$A,0),MATCH(G$1,'N-Numbers'!$A$1:$M$1,0))),"")</f>
        <v>BRAVO ZULU G150 LLC</v>
      </c>
      <c r="H14" t="str">
        <f>IFERROR(IF(LEN(INDEX('N-Numbers'!$A:$M,MATCH($A14&amp;"*",'N-Numbers'!$A:$A,0),MATCH(H$1,'N-Numbers'!$A$1:$M$1,0)))=0,"",INDEX('N-Numbers'!$A:$M,MATCH($A14&amp;"*",'N-Numbers'!$A:$A,0),MATCH(H$1,'N-Numbers'!$A$1:$M$1,0))),"")</f>
        <v>2186 E CENTRE AVE</v>
      </c>
      <c r="I14" t="str">
        <f>IFERROR(IF(LEN(INDEX('N-Numbers'!$A:$M,MATCH($A14&amp;"*",'N-Numbers'!$A:$A,0),MATCH(I$1,'N-Numbers'!$A$1:$M$1,0)))=0,"",INDEX('N-Numbers'!$A:$M,MATCH($A14&amp;"*",'N-Numbers'!$A:$A,0),MATCH(I$1,'N-Numbers'!$A$1:$M$1,0))),"")</f>
        <v>PORTAGE</v>
      </c>
      <c r="J14" t="str">
        <f>IFERROR(IF(LEN(INDEX('N-Numbers'!$A:$M,MATCH($A14&amp;"*",'N-Numbers'!$A:$A,0),MATCH(J$1,'N-Numbers'!$A$1:$M$1,0)))=0,"",INDEX('N-Numbers'!$A:$M,MATCH($A14&amp;"*",'N-Numbers'!$A:$A,0),MATCH(J$1,'N-Numbers'!$A$1:$M$1,0))),"")</f>
        <v>MI</v>
      </c>
      <c r="L14" t="str">
        <f>IFERROR(IF(LEN(INDEX('N-Numbers'!$A:$M,MATCH($A14&amp;"*",'N-Numbers'!$A:$A,0),MATCH(L$1,'N-Numbers'!$A$1:$M$1,0)))=0,"",INDEX('N-Numbers'!$A:$M,MATCH($A14&amp;"*",'N-Numbers'!$A:$A,0),MATCH(L$1,'N-Numbers'!$A$1:$M$1,0))),"")</f>
        <v/>
      </c>
      <c r="M14" t="str">
        <f>IFERROR(IF(LEN(INDEX('N-Numbers'!$A:$M,MATCH($A14&amp;"*",'N-Numbers'!$A:$A,0),MATCH(M$1,'N-Numbers'!$A$1:$M$1,0)))=0,"",INDEX('N-Numbers'!$A:$M,MATCH($A14&amp;"*",'N-Numbers'!$A:$A,0),MATCH(M$1,'N-Numbers'!$A$1:$M$1,0))),"")</f>
        <v/>
      </c>
      <c r="N14" t="str">
        <f>IFERROR(IF(LEN(INDEX('N-Numbers'!$A:$M,MATCH($A14&amp;"*",'N-Numbers'!$A:$A,0),MATCH(N$1,'N-Numbers'!$A$1:$M$1,0)))=0,"",INDEX('N-Numbers'!$A:$M,MATCH($A14&amp;"*",'N-Numbers'!$A:$A,0),MATCH(N$1,'N-Numbers'!$A$1:$M$1,0))),"")</f>
        <v/>
      </c>
      <c r="R14" s="13"/>
      <c r="S14" s="13"/>
      <c r="T14" s="13"/>
      <c r="U14" s="13"/>
      <c r="V14" s="13"/>
      <c r="W14" s="13"/>
      <c r="Y14" t="str">
        <f>IFERROR(IF(LEN(INDEX('NBAA Data'!$A:$U,MATCH($C14,'NBAA Data'!$C:$C,0),MATCH(Y$1,'NBAA Data'!$A$1:$U$1,0)))=0,"",INDEX('NBAA Data'!$A:$U,MATCH($C14,'NBAA Data'!$C:$C,0),MATCH(Y$1,'NBAA Data'!$A$1:$U$1,0))),"")</f>
        <v xml:space="preserve">Keystone Aviation </v>
      </c>
      <c r="Z14" t="str">
        <f>IFERROR(IF(LEN(INDEX('NBAA Data'!$A:$U,MATCH($C14,'NBAA Data'!$C:$C,0),MATCH(Z$1,'NBAA Data'!$A$1:$U$1,0)))=0,"",INDEX('NBAA Data'!$A:$U,MATCH($C14,'NBAA Data'!$C:$C,0),MATCH(Z$1,'NBAA Data'!$A$1:$U$1,0))),"")</f>
        <v>303 N 2370 W</v>
      </c>
      <c r="AA14" t="str">
        <f>IFERROR(IF(LEN(INDEX('NBAA Data'!$A:$U,MATCH($C14,'NBAA Data'!$C:$C,0),MATCH(AA$1,'NBAA Data'!$A$1:$U$1,0)))=0,"",INDEX('NBAA Data'!$A:$U,MATCH($C14,'NBAA Data'!$C:$C,0),MATCH(AA$1,'NBAA Data'!$A$1:$U$1,0))),"")</f>
        <v/>
      </c>
      <c r="AB14" t="str">
        <f>IFERROR(IF(LEN(INDEX('NBAA Data'!$A:$U,MATCH($C14,'NBAA Data'!$C:$C,0),MATCH(AB$1,'NBAA Data'!$A$1:$U$1,0)))=0,"",INDEX('NBAA Data'!$A:$U,MATCH($C14,'NBAA Data'!$C:$C,0),MATCH(AB$1,'NBAA Data'!$A$1:$U$1,0))),"")</f>
        <v>Salt Lake City</v>
      </c>
      <c r="AC14" t="str">
        <f>IFERROR(IF(LEN(INDEX('NBAA Data'!$A:$U,MATCH($C14,'NBAA Data'!$C:$C,0),MATCH(AC$1,'NBAA Data'!$A$1:$U$1,0)))=0,"",INDEX('NBAA Data'!$A:$U,MATCH($C14,'NBAA Data'!$C:$C,0),MATCH(AC$1,'NBAA Data'!$A$1:$U$1,0))),"")</f>
        <v>Utah</v>
      </c>
      <c r="AD14" t="str">
        <f>IFERROR(IF(LEN(INDEX('NBAA Data'!$A:$U,MATCH($C14,'NBAA Data'!$C:$C,0),MATCH(AD$1,'NBAA Data'!$A$1:$U$1,0)))=0,"",INDEX('NBAA Data'!$A:$U,MATCH($C14,'NBAA Data'!$C:$C,0),MATCH(AD$1,'NBAA Data'!$A$1:$U$1,0))),"")</f>
        <v>84116</v>
      </c>
      <c r="AE14" t="str">
        <f>IFERROR(IF(LEN(INDEX('NBAA Data'!$A:$U,MATCH($C14,'NBAA Data'!$C:$C,0),MATCH(AE$1,'NBAA Data'!$A$1:$U$1,0)))=0,"",INDEX('NBAA Data'!$A:$U,MATCH($C14,'NBAA Data'!$C:$C,0),MATCH(AE$1,'NBAA Data'!$A$1:$U$1,0))),"")</f>
        <v>+1 801.359.2085</v>
      </c>
      <c r="AF14" t="str">
        <f>IFERROR(IF(LEN(INDEX('NBAA Data'!$A:$U,MATCH($C14,'NBAA Data'!$C:$C,0),MATCH(AF$1,'NBAA Data'!$A$1:$U$1,0)))=0,"",INDEX('NBAA Data'!$A:$U,MATCH($C14,'NBAA Data'!$C:$C,0),MATCH(AF$1,'NBAA Data'!$A$1:$U$1,0))),"")</f>
        <v>www.keystoneaviation.com</v>
      </c>
      <c r="AG14" t="str">
        <f>IFERROR(IF(LEN(INDEX('NBAA Data'!$A:$U,MATCH($C14,'NBAA Data'!$C:$C,0),MATCH(AG$1,'NBAA Data'!$A$1:$U$1,0)))=0,"",INDEX('NBAA Data'!$A:$U,MATCH($C14,'NBAA Data'!$C:$C,0),MATCH(AG$1,'NBAA Data'!$A$1:$U$1,0))),"")</f>
        <v>ops@keystoneaviation.com</v>
      </c>
      <c r="AH14" t="str">
        <f>IFERROR(IF(LEN(INDEX('NBAA Data'!$A:$U,MATCH($C14,'NBAA Data'!$C:$C,0),MATCH(AH$1,'NBAA Data'!$A$1:$U$1,0)))=0,"",INDEX('NBAA Data'!$A:$U,MATCH($C14,'NBAA Data'!$C:$C,0),MATCH(AH$1,'NBAA Data'!$A$1:$U$1,0))),"")</f>
        <v/>
      </c>
      <c r="AI14" t="str">
        <f>IFERROR(IF(LEN(INDEX('NBAA Data'!$A:$U,MATCH($C14,'NBAA Data'!$C:$C,0),MATCH(AI$1,'NBAA Data'!$A$1:$U$1,0)))=0,"",INDEX('NBAA Data'!$A:$U,MATCH($C14,'NBAA Data'!$C:$C,0),MATCH(AI$1,'NBAA Data'!$A$1:$U$1,0))),"")</f>
        <v/>
      </c>
    </row>
    <row r="15" spans="1:48" x14ac:dyDescent="0.25">
      <c r="A15" t="s">
        <v>2167</v>
      </c>
      <c r="B15" t="str">
        <f>IFERROR(IF(LEN(INDEX('N-Numbers'!$A:$M,MATCH($A15&amp;"*",'N-Numbers'!$A:$A,0),MATCH(B$1,'N-Numbers'!$A$1:$M$1,0)))=0,"",INDEX('N-Numbers'!$A:$M,MATCH($A15&amp;"*",'N-Numbers'!$A:$A,0),MATCH(B$1,'N-Numbers'!$A$1:$M$1,0))),"")</f>
        <v/>
      </c>
      <c r="C15" t="str">
        <f>IF(LEN(INDEX('N-Numbers'!A:M,MATCH(A15&amp;"*",'N-Numbers'!A:A,0),2))=0,INDEX('N-Numbers'!A:M,MATCH(A15&amp;"*",'N-Numbers'!A:A,0),3),INDEX('N-Numbers'!A:M,MATCH(A15&amp;"*",'N-Numbers'!A:A,0),2))</f>
        <v>N777FL</v>
      </c>
      <c r="D15" t="str">
        <f>INDEX('ICAO Country Codes'!$A$1:$K$229,MATCH(IFERROR(LEFT(C15,SEARCH("-",C15)),LEFT(C15)),'ICAO Country Codes'!$A$1:$A$229,0),3)</f>
        <v>United States of America</v>
      </c>
      <c r="E15" t="str">
        <f>IFERROR(IF(LEN(INDEX('N-Numbers'!$A:$M,MATCH($A15&amp;"*",'N-Numbers'!$A:$A,0),MATCH(E$1,'N-Numbers'!$A$1:$M$1,0)))=0,"",INDEX('N-Numbers'!$A:$M,MATCH($A15&amp;"*",'N-Numbers'!$A:$A,0),MATCH(E$1,'N-Numbers'!$A$1:$M$1,0))),"")</f>
        <v/>
      </c>
      <c r="F15" t="str">
        <f>IFERROR(IF(LEN(INDEX('N-Numbers'!$A:$M,MATCH($A15&amp;"*",'N-Numbers'!$A:$A,0),MATCH(F$1,'N-Numbers'!$A$1:$M$1,0)))=0,"",INDEX('N-Numbers'!$A:$M,MATCH($A15&amp;"*",'N-Numbers'!$A:$A,0),MATCH(F$1,'N-Numbers'!$A$1:$M$1,0))),"")</f>
        <v>Agnes LLC, Ashland OR delivered 4/2/07, rrg 4/26/07</v>
      </c>
      <c r="G15" t="str">
        <f>IFERROR(IF(LEN(INDEX('N-Numbers'!$A:$M,MATCH($A15&amp;"*",'N-Numbers'!$A:$A,0),MATCH(G$1,'N-Numbers'!$A$1:$M$1,0)))=0,"",INDEX('N-Numbers'!$A:$M,MATCH($A15&amp;"*",'N-Numbers'!$A:$A,0),MATCH(G$1,'N-Numbers'!$A$1:$M$1,0))),"")</f>
        <v>AGNES LLC</v>
      </c>
      <c r="H15" t="str">
        <f>IFERROR(IF(LEN(INDEX('N-Numbers'!$A:$M,MATCH($A15&amp;"*",'N-Numbers'!$A:$A,0),MATCH(H$1,'N-Numbers'!$A$1:$M$1,0)))=0,"",INDEX('N-Numbers'!$A:$M,MATCH($A15&amp;"*",'N-Numbers'!$A:$A,0),MATCH(H$1,'N-Numbers'!$A$1:$M$1,0))),"")</f>
        <v>600 BEACH ST</v>
      </c>
      <c r="I15" t="str">
        <f>IFERROR(IF(LEN(INDEX('N-Numbers'!$A:$M,MATCH($A15&amp;"*",'N-Numbers'!$A:$A,0),MATCH(I$1,'N-Numbers'!$A$1:$M$1,0)))=0,"",INDEX('N-Numbers'!$A:$M,MATCH($A15&amp;"*",'N-Numbers'!$A:$A,0),MATCH(I$1,'N-Numbers'!$A$1:$M$1,0))),"")</f>
        <v>ASHLAND</v>
      </c>
      <c r="J15" t="str">
        <f>IFERROR(IF(LEN(INDEX('N-Numbers'!$A:$M,MATCH($A15&amp;"*",'N-Numbers'!$A:$A,0),MATCH(J$1,'N-Numbers'!$A$1:$M$1,0)))=0,"",INDEX('N-Numbers'!$A:$M,MATCH($A15&amp;"*",'N-Numbers'!$A:$A,0),MATCH(J$1,'N-Numbers'!$A$1:$M$1,0))),"")</f>
        <v>OR</v>
      </c>
      <c r="L15" t="str">
        <f>IFERROR(IF(LEN(INDEX('N-Numbers'!$A:$M,MATCH($A15&amp;"*",'N-Numbers'!$A:$A,0),MATCH(L$1,'N-Numbers'!$A$1:$M$1,0)))=0,"",INDEX('N-Numbers'!$A:$M,MATCH($A15&amp;"*",'N-Numbers'!$A:$A,0),MATCH(L$1,'N-Numbers'!$A$1:$M$1,0))),"")</f>
        <v/>
      </c>
      <c r="M15" t="str">
        <f>IFERROR(IF(LEN(INDEX('N-Numbers'!$A:$M,MATCH($A15&amp;"*",'N-Numbers'!$A:$A,0),MATCH(M$1,'N-Numbers'!$A$1:$M$1,0)))=0,"",INDEX('N-Numbers'!$A:$M,MATCH($A15&amp;"*",'N-Numbers'!$A:$A,0),MATCH(M$1,'N-Numbers'!$A$1:$M$1,0))),"")</f>
        <v/>
      </c>
      <c r="N15" t="str">
        <f>IFERROR(IF(LEN(INDEX('N-Numbers'!$A:$M,MATCH($A15&amp;"*",'N-Numbers'!$A:$A,0),MATCH(N$1,'N-Numbers'!$A$1:$M$1,0)))=0,"",INDEX('N-Numbers'!$A:$M,MATCH($A15&amp;"*",'N-Numbers'!$A:$A,0),MATCH(N$1,'N-Numbers'!$A$1:$M$1,0))),"")</f>
        <v/>
      </c>
      <c r="R15" s="13"/>
      <c r="S15" s="13"/>
      <c r="T15" s="13"/>
      <c r="U15" s="13"/>
      <c r="V15" s="13"/>
      <c r="W15" s="13"/>
      <c r="Y15" t="str">
        <f>IFERROR(IF(LEN(INDEX('NBAA Data'!$A:$U,MATCH($C15,'NBAA Data'!$C:$C,0),MATCH(Y$1,'NBAA Data'!$A$1:$U$1,0)))=0,"",INDEX('NBAA Data'!$A:$U,MATCH($C15,'NBAA Data'!$C:$C,0),MATCH(Y$1,'NBAA Data'!$A$1:$U$1,0))),"")</f>
        <v/>
      </c>
      <c r="Z15" t="str">
        <f>IFERROR(IF(LEN(INDEX('NBAA Data'!$A:$U,MATCH($C15,'NBAA Data'!$C:$C,0),MATCH(Z$1,'NBAA Data'!$A$1:$U$1,0)))=0,"",INDEX('NBAA Data'!$A:$U,MATCH($C15,'NBAA Data'!$C:$C,0),MATCH(Z$1,'NBAA Data'!$A$1:$U$1,0))),"")</f>
        <v/>
      </c>
      <c r="AA15" t="str">
        <f>IFERROR(IF(LEN(INDEX('NBAA Data'!$A:$U,MATCH($C15,'NBAA Data'!$C:$C,0),MATCH(AA$1,'NBAA Data'!$A$1:$U$1,0)))=0,"",INDEX('NBAA Data'!$A:$U,MATCH($C15,'NBAA Data'!$C:$C,0),MATCH(AA$1,'NBAA Data'!$A$1:$U$1,0))),"")</f>
        <v/>
      </c>
      <c r="AB15" t="str">
        <f>IFERROR(IF(LEN(INDEX('NBAA Data'!$A:$U,MATCH($C15,'NBAA Data'!$C:$C,0),MATCH(AB$1,'NBAA Data'!$A$1:$U$1,0)))=0,"",INDEX('NBAA Data'!$A:$U,MATCH($C15,'NBAA Data'!$C:$C,0),MATCH(AB$1,'NBAA Data'!$A$1:$U$1,0))),"")</f>
        <v/>
      </c>
      <c r="AC15" t="str">
        <f>IFERROR(IF(LEN(INDEX('NBAA Data'!$A:$U,MATCH($C15,'NBAA Data'!$C:$C,0),MATCH(AC$1,'NBAA Data'!$A$1:$U$1,0)))=0,"",INDEX('NBAA Data'!$A:$U,MATCH($C15,'NBAA Data'!$C:$C,0),MATCH(AC$1,'NBAA Data'!$A$1:$U$1,0))),"")</f>
        <v/>
      </c>
      <c r="AD15" t="str">
        <f>IFERROR(IF(LEN(INDEX('NBAA Data'!$A:$U,MATCH($C15,'NBAA Data'!$C:$C,0),MATCH(AD$1,'NBAA Data'!$A$1:$U$1,0)))=0,"",INDEX('NBAA Data'!$A:$U,MATCH($C15,'NBAA Data'!$C:$C,0),MATCH(AD$1,'NBAA Data'!$A$1:$U$1,0))),"")</f>
        <v/>
      </c>
      <c r="AE15" t="str">
        <f>IFERROR(IF(LEN(INDEX('NBAA Data'!$A:$U,MATCH($C15,'NBAA Data'!$C:$C,0),MATCH(AE$1,'NBAA Data'!$A$1:$U$1,0)))=0,"",INDEX('NBAA Data'!$A:$U,MATCH($C15,'NBAA Data'!$C:$C,0),MATCH(AE$1,'NBAA Data'!$A$1:$U$1,0))),"")</f>
        <v/>
      </c>
      <c r="AF15" t="str">
        <f>IFERROR(IF(LEN(INDEX('NBAA Data'!$A:$U,MATCH($C15,'NBAA Data'!$C:$C,0),MATCH(AF$1,'NBAA Data'!$A$1:$U$1,0)))=0,"",INDEX('NBAA Data'!$A:$U,MATCH($C15,'NBAA Data'!$C:$C,0),MATCH(AF$1,'NBAA Data'!$A$1:$U$1,0))),"")</f>
        <v/>
      </c>
      <c r="AG15" t="str">
        <f>IFERROR(IF(LEN(INDEX('NBAA Data'!$A:$U,MATCH($C15,'NBAA Data'!$C:$C,0),MATCH(AG$1,'NBAA Data'!$A$1:$U$1,0)))=0,"",INDEX('NBAA Data'!$A:$U,MATCH($C15,'NBAA Data'!$C:$C,0),MATCH(AG$1,'NBAA Data'!$A$1:$U$1,0))),"")</f>
        <v/>
      </c>
      <c r="AH15" t="str">
        <f>IFERROR(IF(LEN(INDEX('NBAA Data'!$A:$U,MATCH($C15,'NBAA Data'!$C:$C,0),MATCH(AH$1,'NBAA Data'!$A$1:$U$1,0)))=0,"",INDEX('NBAA Data'!$A:$U,MATCH($C15,'NBAA Data'!$C:$C,0),MATCH(AH$1,'NBAA Data'!$A$1:$U$1,0))),"")</f>
        <v/>
      </c>
      <c r="AI15" t="str">
        <f>IFERROR(IF(LEN(INDEX('NBAA Data'!$A:$U,MATCH($C15,'NBAA Data'!$C:$C,0),MATCH(AI$1,'NBAA Data'!$A$1:$U$1,0)))=0,"",INDEX('NBAA Data'!$A:$U,MATCH($C15,'NBAA Data'!$C:$C,0),MATCH(AI$1,'NBAA Data'!$A$1:$U$1,0))),"")</f>
        <v/>
      </c>
    </row>
    <row r="16" spans="1:48" x14ac:dyDescent="0.25">
      <c r="A16" t="s">
        <v>1751</v>
      </c>
      <c r="B16" t="str">
        <f>IFERROR(IF(LEN(INDEX('N-Numbers'!$A:$M,MATCH($A16&amp;"*",'N-Numbers'!$A:$A,0),MATCH(B$1,'N-Numbers'!$A$1:$M$1,0)))=0,"",INDEX('N-Numbers'!$A:$M,MATCH($A16&amp;"*",'N-Numbers'!$A:$A,0),MATCH(B$1,'N-Numbers'!$A$1:$M$1,0))),"")</f>
        <v/>
      </c>
      <c r="C16" t="str">
        <f>IF(LEN(INDEX('N-Numbers'!A:M,MATCH(A16&amp;"*",'N-Numbers'!A:A,0),2))=0,INDEX('N-Numbers'!A:M,MATCH(A16&amp;"*",'N-Numbers'!A:A,0),3),INDEX('N-Numbers'!A:M,MATCH(A16&amp;"*",'N-Numbers'!A:A,0),2))</f>
        <v>N247PS</v>
      </c>
      <c r="D16" t="str">
        <f>INDEX('ICAO Country Codes'!$A$1:$K$229,MATCH(IFERROR(LEFT(C16,SEARCH("-",C16)),LEFT(C16)),'ICAO Country Codes'!$A$1:$A$229,0),3)</f>
        <v>United States of America</v>
      </c>
      <c r="E16" t="str">
        <f>IFERROR(IF(LEN(INDEX('N-Numbers'!$A:$M,MATCH($A16&amp;"*",'N-Numbers'!$A:$A,0),MATCH(E$1,'N-Numbers'!$A$1:$M$1,0)))=0,"",INDEX('N-Numbers'!$A:$M,MATCH($A16&amp;"*",'N-Numbers'!$A:$A,0),MATCH(E$1,'N-Numbers'!$A$1:$M$1,0))),"")</f>
        <v/>
      </c>
      <c r="F16" t="str">
        <f>IFERROR(IF(LEN(INDEX('N-Numbers'!$A:$M,MATCH($A16&amp;"*",'N-Numbers'!$A:$A,0),MATCH(F$1,'N-Numbers'!$A$1:$M$1,0)))=0,"",INDEX('N-Numbers'!$A:$M,MATCH($A16&amp;"*",'N-Numbers'!$A:$A,0),MATCH(F$1,'N-Numbers'!$A$1:$M$1,0))),"")</f>
        <v>Gulfstream bought 6/10/14, rrg 4/8/15</v>
      </c>
      <c r="G16" t="str">
        <f>IFERROR(IF(LEN(INDEX('N-Numbers'!$A:$M,MATCH($A16&amp;"*",'N-Numbers'!$A:$A,0),MATCH(G$1,'N-Numbers'!$A$1:$M$1,0)))=0,"",INDEX('N-Numbers'!$A:$M,MATCH($A16&amp;"*",'N-Numbers'!$A:$A,0),MATCH(G$1,'N-Numbers'!$A$1:$M$1,0))),"")</f>
        <v>GULFSTREAM AEROSPACE CORP</v>
      </c>
      <c r="H16" t="str">
        <f>IFERROR(IF(LEN(INDEX('N-Numbers'!$A:$M,MATCH($A16&amp;"*",'N-Numbers'!$A:$A,0),MATCH(H$1,'N-Numbers'!$A$1:$M$1,0)))=0,"",INDEX('N-Numbers'!$A:$M,MATCH($A16&amp;"*",'N-Numbers'!$A:$A,0),MATCH(H$1,'N-Numbers'!$A$1:$M$1,0))),"")</f>
        <v>500 GULFSTREAM RD</v>
      </c>
      <c r="I16" t="str">
        <f>IFERROR(IF(LEN(INDEX('N-Numbers'!$A:$M,MATCH($A16&amp;"*",'N-Numbers'!$A:$A,0),MATCH(I$1,'N-Numbers'!$A$1:$M$1,0)))=0,"",INDEX('N-Numbers'!$A:$M,MATCH($A16&amp;"*",'N-Numbers'!$A:$A,0),MATCH(I$1,'N-Numbers'!$A$1:$M$1,0))),"")</f>
        <v>SAVANNAH</v>
      </c>
      <c r="J16" t="str">
        <f>IFERROR(IF(LEN(INDEX('N-Numbers'!$A:$M,MATCH($A16&amp;"*",'N-Numbers'!$A:$A,0),MATCH(J$1,'N-Numbers'!$A$1:$M$1,0)))=0,"",INDEX('N-Numbers'!$A:$M,MATCH($A16&amp;"*",'N-Numbers'!$A:$A,0),MATCH(J$1,'N-Numbers'!$A$1:$M$1,0))),"")</f>
        <v>GA</v>
      </c>
      <c r="L16" t="str">
        <f>IFERROR(IF(LEN(INDEX('N-Numbers'!$A:$M,MATCH($A16&amp;"*",'N-Numbers'!$A:$A,0),MATCH(L$1,'N-Numbers'!$A$1:$M$1,0)))=0,"",INDEX('N-Numbers'!$A:$M,MATCH($A16&amp;"*",'N-Numbers'!$A:$A,0),MATCH(L$1,'N-Numbers'!$A$1:$M$1,0))),"")</f>
        <v/>
      </c>
      <c r="M16" t="str">
        <f>IFERROR(IF(LEN(INDEX('N-Numbers'!$A:$M,MATCH($A16&amp;"*",'N-Numbers'!$A:$A,0),MATCH(M$1,'N-Numbers'!$A$1:$M$1,0)))=0,"",INDEX('N-Numbers'!$A:$M,MATCH($A16&amp;"*",'N-Numbers'!$A:$A,0),MATCH(M$1,'N-Numbers'!$A$1:$M$1,0))),"")</f>
        <v/>
      </c>
      <c r="N16" t="str">
        <f>IFERROR(IF(LEN(INDEX('N-Numbers'!$A:$M,MATCH($A16&amp;"*",'N-Numbers'!$A:$A,0),MATCH(N$1,'N-Numbers'!$A$1:$M$1,0)))=0,"",INDEX('N-Numbers'!$A:$M,MATCH($A16&amp;"*",'N-Numbers'!$A:$A,0),MATCH(N$1,'N-Numbers'!$A$1:$M$1,0))),"")</f>
        <v/>
      </c>
      <c r="R16" s="13"/>
      <c r="S16" s="13"/>
      <c r="T16" s="13"/>
      <c r="U16" s="13"/>
      <c r="V16" s="13"/>
      <c r="W16" s="13"/>
      <c r="Y16" t="str">
        <f>IFERROR(IF(LEN(INDEX('NBAA Data'!$A:$U,MATCH($C16,'NBAA Data'!$C:$C,0),MATCH(Y$1,'NBAA Data'!$A$1:$U$1,0)))=0,"",INDEX('NBAA Data'!$A:$U,MATCH($C16,'NBAA Data'!$C:$C,0),MATCH(Y$1,'NBAA Data'!$A$1:$U$1,0))),"")</f>
        <v/>
      </c>
      <c r="Z16" t="str">
        <f>IFERROR(IF(LEN(INDEX('NBAA Data'!$A:$U,MATCH($C16,'NBAA Data'!$C:$C,0),MATCH(Z$1,'NBAA Data'!$A$1:$U$1,0)))=0,"",INDEX('NBAA Data'!$A:$U,MATCH($C16,'NBAA Data'!$C:$C,0),MATCH(Z$1,'NBAA Data'!$A$1:$U$1,0))),"")</f>
        <v/>
      </c>
      <c r="AA16" t="str">
        <f>IFERROR(IF(LEN(INDEX('NBAA Data'!$A:$U,MATCH($C16,'NBAA Data'!$C:$C,0),MATCH(AA$1,'NBAA Data'!$A$1:$U$1,0)))=0,"",INDEX('NBAA Data'!$A:$U,MATCH($C16,'NBAA Data'!$C:$C,0),MATCH(AA$1,'NBAA Data'!$A$1:$U$1,0))),"")</f>
        <v/>
      </c>
      <c r="AB16" t="str">
        <f>IFERROR(IF(LEN(INDEX('NBAA Data'!$A:$U,MATCH($C16,'NBAA Data'!$C:$C,0),MATCH(AB$1,'NBAA Data'!$A$1:$U$1,0)))=0,"",INDEX('NBAA Data'!$A:$U,MATCH($C16,'NBAA Data'!$C:$C,0),MATCH(AB$1,'NBAA Data'!$A$1:$U$1,0))),"")</f>
        <v/>
      </c>
      <c r="AC16" t="str">
        <f>IFERROR(IF(LEN(INDEX('NBAA Data'!$A:$U,MATCH($C16,'NBAA Data'!$C:$C,0),MATCH(AC$1,'NBAA Data'!$A$1:$U$1,0)))=0,"",INDEX('NBAA Data'!$A:$U,MATCH($C16,'NBAA Data'!$C:$C,0),MATCH(AC$1,'NBAA Data'!$A$1:$U$1,0))),"")</f>
        <v/>
      </c>
      <c r="AD16" t="str">
        <f>IFERROR(IF(LEN(INDEX('NBAA Data'!$A:$U,MATCH($C16,'NBAA Data'!$C:$C,0),MATCH(AD$1,'NBAA Data'!$A$1:$U$1,0)))=0,"",INDEX('NBAA Data'!$A:$U,MATCH($C16,'NBAA Data'!$C:$C,0),MATCH(AD$1,'NBAA Data'!$A$1:$U$1,0))),"")</f>
        <v/>
      </c>
      <c r="AE16" t="str">
        <f>IFERROR(IF(LEN(INDEX('NBAA Data'!$A:$U,MATCH($C16,'NBAA Data'!$C:$C,0),MATCH(AE$1,'NBAA Data'!$A$1:$U$1,0)))=0,"",INDEX('NBAA Data'!$A:$U,MATCH($C16,'NBAA Data'!$C:$C,0),MATCH(AE$1,'NBAA Data'!$A$1:$U$1,0))),"")</f>
        <v/>
      </c>
      <c r="AF16" t="str">
        <f>IFERROR(IF(LEN(INDEX('NBAA Data'!$A:$U,MATCH($C16,'NBAA Data'!$C:$C,0),MATCH(AF$1,'NBAA Data'!$A$1:$U$1,0)))=0,"",INDEX('NBAA Data'!$A:$U,MATCH($C16,'NBAA Data'!$C:$C,0),MATCH(AF$1,'NBAA Data'!$A$1:$U$1,0))),"")</f>
        <v/>
      </c>
      <c r="AG16" t="str">
        <f>IFERROR(IF(LEN(INDEX('NBAA Data'!$A:$U,MATCH($C16,'NBAA Data'!$C:$C,0),MATCH(AG$1,'NBAA Data'!$A$1:$U$1,0)))=0,"",INDEX('NBAA Data'!$A:$U,MATCH($C16,'NBAA Data'!$C:$C,0),MATCH(AG$1,'NBAA Data'!$A$1:$U$1,0))),"")</f>
        <v/>
      </c>
      <c r="AH16" t="str">
        <f>IFERROR(IF(LEN(INDEX('NBAA Data'!$A:$U,MATCH($C16,'NBAA Data'!$C:$C,0),MATCH(AH$1,'NBAA Data'!$A$1:$U$1,0)))=0,"",INDEX('NBAA Data'!$A:$U,MATCH($C16,'NBAA Data'!$C:$C,0),MATCH(AH$1,'NBAA Data'!$A$1:$U$1,0))),"")</f>
        <v/>
      </c>
      <c r="AI16" t="str">
        <f>IFERROR(IF(LEN(INDEX('NBAA Data'!$A:$U,MATCH($C16,'NBAA Data'!$C:$C,0),MATCH(AI$1,'NBAA Data'!$A$1:$U$1,0)))=0,"",INDEX('NBAA Data'!$A:$U,MATCH($C16,'NBAA Data'!$C:$C,0),MATCH(AI$1,'NBAA Data'!$A$1:$U$1,0))),"")</f>
        <v/>
      </c>
    </row>
    <row r="17" spans="1:48" x14ac:dyDescent="0.25">
      <c r="A17" t="s">
        <v>1654</v>
      </c>
      <c r="B17" t="str">
        <f>IFERROR(IF(LEN(INDEX('N-Numbers'!$A:$M,MATCH($A17&amp;"*",'N-Numbers'!$A:$A,0),MATCH(B$1,'N-Numbers'!$A$1:$M$1,0)))=0,"",INDEX('N-Numbers'!$A:$M,MATCH($A17&amp;"*",'N-Numbers'!$A:$A,0),MATCH(B$1,'N-Numbers'!$A$1:$M$1,0))),"")</f>
        <v/>
      </c>
      <c r="C17" t="str">
        <f>IF(LEN(INDEX('N-Numbers'!A:M,MATCH(A17&amp;"*",'N-Numbers'!A:A,0),2))=0,INDEX('N-Numbers'!A:M,MATCH(A17&amp;"*",'N-Numbers'!A:A,0),3),INDEX('N-Numbers'!A:M,MATCH(A17&amp;"*",'N-Numbers'!A:A,0),2))</f>
        <v>N192SW</v>
      </c>
      <c r="D17" t="str">
        <f>INDEX('ICAO Country Codes'!$A$1:$K$229,MATCH(IFERROR(LEFT(C17,SEARCH("-",C17)),LEFT(C17)),'ICAO Country Codes'!$A$1:$A$229,0),3)</f>
        <v>United States of America</v>
      </c>
      <c r="E17" t="str">
        <f>IFERROR(IF(LEN(INDEX('N-Numbers'!$A:$M,MATCH($A17&amp;"*",'N-Numbers'!$A:$A,0),MATCH(E$1,'N-Numbers'!$A$1:$M$1,0)))=0,"",INDEX('N-Numbers'!$A:$M,MATCH($A17&amp;"*",'N-Numbers'!$A:$A,0),MATCH(E$1,'N-Numbers'!$A$1:$M$1,0))),"")</f>
        <v/>
      </c>
      <c r="F17" t="str">
        <f>IFERROR(IF(LEN(INDEX('N-Numbers'!$A:$M,MATCH($A17&amp;"*",'N-Numbers'!$A:$A,0),MATCH(F$1,'N-Numbers'!$A$1:$M$1,0)))=0,"",INDEX('N-Numbers'!$A:$M,MATCH($A17&amp;"*",'N-Numbers'!$A:$A,0),MATCH(F$1,'N-Numbers'!$A$1:$M$1,0))),"")</f>
        <v>CAF LLC Pittsburg KS bought 1/27/15</v>
      </c>
      <c r="G17" t="str">
        <f>IFERROR(IF(LEN(INDEX('N-Numbers'!$A:$M,MATCH($A17&amp;"*",'N-Numbers'!$A:$A,0),MATCH(G$1,'N-Numbers'!$A$1:$M$1,0)))=0,"",INDEX('N-Numbers'!$A:$M,MATCH($A17&amp;"*",'N-Numbers'!$A:$A,0),MATCH(G$1,'N-Numbers'!$A$1:$M$1,0))),"")</f>
        <v>CAF LLC</v>
      </c>
      <c r="H17" t="str">
        <f>IFERROR(IF(LEN(INDEX('N-Numbers'!$A:$M,MATCH($A17&amp;"*",'N-Numbers'!$A:$A,0),MATCH(H$1,'N-Numbers'!$A$1:$M$1,0)))=0,"",INDEX('N-Numbers'!$A:$M,MATCH($A17&amp;"*",'N-Numbers'!$A:$A,0),MATCH(H$1,'N-Numbers'!$A$1:$M$1,0))),"")</f>
        <v>315 W 3RD ST</v>
      </c>
      <c r="I17" t="str">
        <f>IFERROR(IF(LEN(INDEX('N-Numbers'!$A:$M,MATCH($A17&amp;"*",'N-Numbers'!$A:$A,0),MATCH(I$1,'N-Numbers'!$A$1:$M$1,0)))=0,"",INDEX('N-Numbers'!$A:$M,MATCH($A17&amp;"*",'N-Numbers'!$A:$A,0),MATCH(I$1,'N-Numbers'!$A$1:$M$1,0))),"")</f>
        <v>PITTSBURG</v>
      </c>
      <c r="J17" t="str">
        <f>IFERROR(IF(LEN(INDEX('N-Numbers'!$A:$M,MATCH($A17&amp;"*",'N-Numbers'!$A:$A,0),MATCH(J$1,'N-Numbers'!$A$1:$M$1,0)))=0,"",INDEX('N-Numbers'!$A:$M,MATCH($A17&amp;"*",'N-Numbers'!$A:$A,0),MATCH(J$1,'N-Numbers'!$A$1:$M$1,0))),"")</f>
        <v>KS</v>
      </c>
      <c r="L17" t="str">
        <f>IFERROR(IF(LEN(INDEX('N-Numbers'!$A:$M,MATCH($A17&amp;"*",'N-Numbers'!$A:$A,0),MATCH(L$1,'N-Numbers'!$A$1:$M$1,0)))=0,"",INDEX('N-Numbers'!$A:$M,MATCH($A17&amp;"*",'N-Numbers'!$A:$A,0),MATCH(L$1,'N-Numbers'!$A$1:$M$1,0))),"")</f>
        <v/>
      </c>
      <c r="M17" t="str">
        <f>IFERROR(IF(LEN(INDEX('N-Numbers'!$A:$M,MATCH($A17&amp;"*",'N-Numbers'!$A:$A,0),MATCH(M$1,'N-Numbers'!$A$1:$M$1,0)))=0,"",INDEX('N-Numbers'!$A:$M,MATCH($A17&amp;"*",'N-Numbers'!$A:$A,0),MATCH(M$1,'N-Numbers'!$A$1:$M$1,0))),"")</f>
        <v/>
      </c>
      <c r="N17" t="str">
        <f>IFERROR(IF(LEN(INDEX('N-Numbers'!$A:$M,MATCH($A17&amp;"*",'N-Numbers'!$A:$A,0),MATCH(N$1,'N-Numbers'!$A$1:$M$1,0)))=0,"",INDEX('N-Numbers'!$A:$M,MATCH($A17&amp;"*",'N-Numbers'!$A:$A,0),MATCH(N$1,'N-Numbers'!$A$1:$M$1,0))),"")</f>
        <v/>
      </c>
      <c r="R17" s="13"/>
      <c r="S17" s="13"/>
      <c r="T17" s="13"/>
      <c r="U17" s="13"/>
      <c r="V17" s="13"/>
      <c r="W17" s="13"/>
      <c r="Y17" t="str">
        <f>IFERROR(IF(LEN(INDEX('NBAA Data'!$A:$U,MATCH($C17,'NBAA Data'!$C:$C,0),MATCH(Y$1,'NBAA Data'!$A$1:$U$1,0)))=0,"",INDEX('NBAA Data'!$A:$U,MATCH($C17,'NBAA Data'!$C:$C,0),MATCH(Y$1,'NBAA Data'!$A$1:$U$1,0))),"")</f>
        <v/>
      </c>
      <c r="Z17" t="str">
        <f>IFERROR(IF(LEN(INDEX('NBAA Data'!$A:$U,MATCH($C17,'NBAA Data'!$C:$C,0),MATCH(Z$1,'NBAA Data'!$A$1:$U$1,0)))=0,"",INDEX('NBAA Data'!$A:$U,MATCH($C17,'NBAA Data'!$C:$C,0),MATCH(Z$1,'NBAA Data'!$A$1:$U$1,0))),"")</f>
        <v/>
      </c>
      <c r="AA17" t="str">
        <f>IFERROR(IF(LEN(INDEX('NBAA Data'!$A:$U,MATCH($C17,'NBAA Data'!$C:$C,0),MATCH(AA$1,'NBAA Data'!$A$1:$U$1,0)))=0,"",INDEX('NBAA Data'!$A:$U,MATCH($C17,'NBAA Data'!$C:$C,0),MATCH(AA$1,'NBAA Data'!$A$1:$U$1,0))),"")</f>
        <v/>
      </c>
      <c r="AB17" t="str">
        <f>IFERROR(IF(LEN(INDEX('NBAA Data'!$A:$U,MATCH($C17,'NBAA Data'!$C:$C,0),MATCH(AB$1,'NBAA Data'!$A$1:$U$1,0)))=0,"",INDEX('NBAA Data'!$A:$U,MATCH($C17,'NBAA Data'!$C:$C,0),MATCH(AB$1,'NBAA Data'!$A$1:$U$1,0))),"")</f>
        <v/>
      </c>
      <c r="AC17" t="str">
        <f>IFERROR(IF(LEN(INDEX('NBAA Data'!$A:$U,MATCH($C17,'NBAA Data'!$C:$C,0),MATCH(AC$1,'NBAA Data'!$A$1:$U$1,0)))=0,"",INDEX('NBAA Data'!$A:$U,MATCH($C17,'NBAA Data'!$C:$C,0),MATCH(AC$1,'NBAA Data'!$A$1:$U$1,0))),"")</f>
        <v/>
      </c>
      <c r="AD17" t="str">
        <f>IFERROR(IF(LEN(INDEX('NBAA Data'!$A:$U,MATCH($C17,'NBAA Data'!$C:$C,0),MATCH(AD$1,'NBAA Data'!$A$1:$U$1,0)))=0,"",INDEX('NBAA Data'!$A:$U,MATCH($C17,'NBAA Data'!$C:$C,0),MATCH(AD$1,'NBAA Data'!$A$1:$U$1,0))),"")</f>
        <v/>
      </c>
      <c r="AE17" t="str">
        <f>IFERROR(IF(LEN(INDEX('NBAA Data'!$A:$U,MATCH($C17,'NBAA Data'!$C:$C,0),MATCH(AE$1,'NBAA Data'!$A$1:$U$1,0)))=0,"",INDEX('NBAA Data'!$A:$U,MATCH($C17,'NBAA Data'!$C:$C,0),MATCH(AE$1,'NBAA Data'!$A$1:$U$1,0))),"")</f>
        <v/>
      </c>
      <c r="AF17" t="str">
        <f>IFERROR(IF(LEN(INDEX('NBAA Data'!$A:$U,MATCH($C17,'NBAA Data'!$C:$C,0),MATCH(AF$1,'NBAA Data'!$A$1:$U$1,0)))=0,"",INDEX('NBAA Data'!$A:$U,MATCH($C17,'NBAA Data'!$C:$C,0),MATCH(AF$1,'NBAA Data'!$A$1:$U$1,0))),"")</f>
        <v/>
      </c>
      <c r="AG17" t="str">
        <f>IFERROR(IF(LEN(INDEX('NBAA Data'!$A:$U,MATCH($C17,'NBAA Data'!$C:$C,0),MATCH(AG$1,'NBAA Data'!$A$1:$U$1,0)))=0,"",INDEX('NBAA Data'!$A:$U,MATCH($C17,'NBAA Data'!$C:$C,0),MATCH(AG$1,'NBAA Data'!$A$1:$U$1,0))),"")</f>
        <v/>
      </c>
      <c r="AH17" t="str">
        <f>IFERROR(IF(LEN(INDEX('NBAA Data'!$A:$U,MATCH($C17,'NBAA Data'!$C:$C,0),MATCH(AH$1,'NBAA Data'!$A$1:$U$1,0)))=0,"",INDEX('NBAA Data'!$A:$U,MATCH($C17,'NBAA Data'!$C:$C,0),MATCH(AH$1,'NBAA Data'!$A$1:$U$1,0))),"")</f>
        <v/>
      </c>
      <c r="AI17" t="str">
        <f>IFERROR(IF(LEN(INDEX('NBAA Data'!$A:$U,MATCH($C17,'NBAA Data'!$C:$C,0),MATCH(AI$1,'NBAA Data'!$A$1:$U$1,0)))=0,"",INDEX('NBAA Data'!$A:$U,MATCH($C17,'NBAA Data'!$C:$C,0),MATCH(AI$1,'NBAA Data'!$A$1:$U$1,0))),"")</f>
        <v/>
      </c>
    </row>
    <row r="18" spans="1:48" x14ac:dyDescent="0.25">
      <c r="A18" t="s">
        <v>1703</v>
      </c>
      <c r="B18" t="str">
        <f>IFERROR(IF(LEN(INDEX('N-Numbers'!$A:$M,MATCH($A18&amp;"*",'N-Numbers'!$A:$A,0),MATCH(B$1,'N-Numbers'!$A$1:$M$1,0)))=0,"",INDEX('N-Numbers'!$A:$M,MATCH($A18&amp;"*",'N-Numbers'!$A:$A,0),MATCH(B$1,'N-Numbers'!$A$1:$M$1,0))),"")</f>
        <v/>
      </c>
      <c r="C18" t="str">
        <f>IF(LEN(INDEX('N-Numbers'!A:M,MATCH(A18&amp;"*",'N-Numbers'!A:A,0),2))=0,INDEX('N-Numbers'!A:M,MATCH(A18&amp;"*",'N-Numbers'!A:A,0),3),INDEX('N-Numbers'!A:M,MATCH(A18&amp;"*",'N-Numbers'!A:A,0),2))</f>
        <v>N217MS</v>
      </c>
      <c r="D18" t="str">
        <f>INDEX('ICAO Country Codes'!$A$1:$K$229,MATCH(IFERROR(LEFT(C18,SEARCH("-",C18)),LEFT(C18)),'ICAO Country Codes'!$A$1:$A$229,0),3)</f>
        <v>United States of America</v>
      </c>
      <c r="E18" t="str">
        <f>IFERROR(IF(LEN(INDEX('N-Numbers'!$A:$M,MATCH($A18&amp;"*",'N-Numbers'!$A:$A,0),MATCH(E$1,'N-Numbers'!$A$1:$M$1,0)))=0,"",INDEX('N-Numbers'!$A:$M,MATCH($A18&amp;"*",'N-Numbers'!$A:$A,0),MATCH(E$1,'N-Numbers'!$A$1:$M$1,0))),"")</f>
        <v/>
      </c>
      <c r="F18" t="str">
        <f>IFERROR(IF(LEN(INDEX('N-Numbers'!$A:$M,MATCH($A18&amp;"*",'N-Numbers'!$A:$A,0),MATCH(F$1,'N-Numbers'!$A$1:$M$1,0)))=0,"",INDEX('N-Numbers'!$A:$M,MATCH($A18&amp;"*",'N-Numbers'!$A:$A,0),MATCH(F$1,'N-Numbers'!$A$1:$M$1,0))),"")</f>
        <v>GS 150-217 LLC, Chicago IL bought 6/4/07, rrg 6/13/07</v>
      </c>
      <c r="G18" t="str">
        <f>IFERROR(IF(LEN(INDEX('N-Numbers'!$A:$M,MATCH($A18&amp;"*",'N-Numbers'!$A:$A,0),MATCH(G$1,'N-Numbers'!$A$1:$M$1,0)))=0,"",INDEX('N-Numbers'!$A:$M,MATCH($A18&amp;"*",'N-Numbers'!$A:$A,0),MATCH(G$1,'N-Numbers'!$A$1:$M$1,0))),"")</f>
        <v>GS 150-217 LLC</v>
      </c>
      <c r="H18" t="str">
        <f>IFERROR(IF(LEN(INDEX('N-Numbers'!$A:$M,MATCH($A18&amp;"*",'N-Numbers'!$A:$A,0),MATCH(H$1,'N-Numbers'!$A$1:$M$1,0)))=0,"",INDEX('N-Numbers'!$A:$M,MATCH($A18&amp;"*",'N-Numbers'!$A:$A,0),MATCH(H$1,'N-Numbers'!$A$1:$M$1,0))),"")</f>
        <v>303 W MADISON ST STE 1000</v>
      </c>
      <c r="I18" t="str">
        <f>IFERROR(IF(LEN(INDEX('N-Numbers'!$A:$M,MATCH($A18&amp;"*",'N-Numbers'!$A:$A,0),MATCH(I$1,'N-Numbers'!$A$1:$M$1,0)))=0,"",INDEX('N-Numbers'!$A:$M,MATCH($A18&amp;"*",'N-Numbers'!$A:$A,0),MATCH(I$1,'N-Numbers'!$A$1:$M$1,0))),"")</f>
        <v>CHICAGO</v>
      </c>
      <c r="J18" t="str">
        <f>IFERROR(IF(LEN(INDEX('N-Numbers'!$A:$M,MATCH($A18&amp;"*",'N-Numbers'!$A:$A,0),MATCH(J$1,'N-Numbers'!$A$1:$M$1,0)))=0,"",INDEX('N-Numbers'!$A:$M,MATCH($A18&amp;"*",'N-Numbers'!$A:$A,0),MATCH(J$1,'N-Numbers'!$A$1:$M$1,0))),"")</f>
        <v>IL</v>
      </c>
      <c r="L18" t="str">
        <f>IFERROR(IF(LEN(INDEX('N-Numbers'!$A:$M,MATCH($A18&amp;"*",'N-Numbers'!$A:$A,0),MATCH(L$1,'N-Numbers'!$A$1:$M$1,0)))=0,"",INDEX('N-Numbers'!$A:$M,MATCH($A18&amp;"*",'N-Numbers'!$A:$A,0),MATCH(L$1,'N-Numbers'!$A$1:$M$1,0))),"")</f>
        <v/>
      </c>
      <c r="M18" t="str">
        <f>IFERROR(IF(LEN(INDEX('N-Numbers'!$A:$M,MATCH($A18&amp;"*",'N-Numbers'!$A:$A,0),MATCH(M$1,'N-Numbers'!$A$1:$M$1,0)))=0,"",INDEX('N-Numbers'!$A:$M,MATCH($A18&amp;"*",'N-Numbers'!$A:$A,0),MATCH(M$1,'N-Numbers'!$A$1:$M$1,0))),"")</f>
        <v/>
      </c>
      <c r="N18" t="str">
        <f>IFERROR(IF(LEN(INDEX('N-Numbers'!$A:$M,MATCH($A18&amp;"*",'N-Numbers'!$A:$A,0),MATCH(N$1,'N-Numbers'!$A$1:$M$1,0)))=0,"",INDEX('N-Numbers'!$A:$M,MATCH($A18&amp;"*",'N-Numbers'!$A:$A,0),MATCH(N$1,'N-Numbers'!$A$1:$M$1,0))),"")</f>
        <v/>
      </c>
      <c r="R18" s="13"/>
      <c r="S18" s="13"/>
      <c r="T18" s="13"/>
      <c r="U18" s="13"/>
      <c r="V18" s="13"/>
      <c r="W18" s="13"/>
      <c r="Y18" t="str">
        <f>IFERROR(IF(LEN(INDEX('NBAA Data'!$A:$U,MATCH($C18,'NBAA Data'!$C:$C,0),MATCH(Y$1,'NBAA Data'!$A$1:$U$1,0)))=0,"",INDEX('NBAA Data'!$A:$U,MATCH($C18,'NBAA Data'!$C:$C,0),MATCH(Y$1,'NBAA Data'!$A$1:$U$1,0))),"")</f>
        <v xml:space="preserve">Virago Services, LLC </v>
      </c>
      <c r="Z18" t="str">
        <f>IFERROR(IF(LEN(INDEX('NBAA Data'!$A:$U,MATCH($C18,'NBAA Data'!$C:$C,0),MATCH(Z$1,'NBAA Data'!$A$1:$U$1,0)))=0,"",INDEX('NBAA Data'!$A:$U,MATCH($C18,'NBAA Data'!$C:$C,0),MATCH(Z$1,'NBAA Data'!$A$1:$U$1,0))),"")</f>
        <v>11242 E. Cimmarron Drive</v>
      </c>
      <c r="AA18" t="str">
        <f>IFERROR(IF(LEN(INDEX('NBAA Data'!$A:$U,MATCH($C18,'NBAA Data'!$C:$C,0),MATCH(AA$1,'NBAA Data'!$A$1:$U$1,0)))=0,"",INDEX('NBAA Data'!$A:$U,MATCH($C18,'NBAA Data'!$C:$C,0),MATCH(AA$1,'NBAA Data'!$A$1:$U$1,0))),"")</f>
        <v/>
      </c>
      <c r="AB18" t="str">
        <f>IFERROR(IF(LEN(INDEX('NBAA Data'!$A:$U,MATCH($C18,'NBAA Data'!$C:$C,0),MATCH(AB$1,'NBAA Data'!$A$1:$U$1,0)))=0,"",INDEX('NBAA Data'!$A:$U,MATCH($C18,'NBAA Data'!$C:$C,0),MATCH(AB$1,'NBAA Data'!$A$1:$U$1,0))),"")</f>
        <v>Englewood</v>
      </c>
      <c r="AC18" t="str">
        <f>IFERROR(IF(LEN(INDEX('NBAA Data'!$A:$U,MATCH($C18,'NBAA Data'!$C:$C,0),MATCH(AC$1,'NBAA Data'!$A$1:$U$1,0)))=0,"",INDEX('NBAA Data'!$A:$U,MATCH($C18,'NBAA Data'!$C:$C,0),MATCH(AC$1,'NBAA Data'!$A$1:$U$1,0))),"")</f>
        <v>Colorado</v>
      </c>
      <c r="AD18" t="str">
        <f>IFERROR(IF(LEN(INDEX('NBAA Data'!$A:$U,MATCH($C18,'NBAA Data'!$C:$C,0),MATCH(AD$1,'NBAA Data'!$A$1:$U$1,0)))=0,"",INDEX('NBAA Data'!$A:$U,MATCH($C18,'NBAA Data'!$C:$C,0),MATCH(AD$1,'NBAA Data'!$A$1:$U$1,0))),"")</f>
        <v>80111</v>
      </c>
      <c r="AE18" t="str">
        <f>IFERROR(IF(LEN(INDEX('NBAA Data'!$A:$U,MATCH($C18,'NBAA Data'!$C:$C,0),MATCH(AE$1,'NBAA Data'!$A$1:$U$1,0)))=0,"",INDEX('NBAA Data'!$A:$U,MATCH($C18,'NBAA Data'!$C:$C,0),MATCH(AE$1,'NBAA Data'!$A$1:$U$1,0))),"")</f>
        <v>+1 720.717.3004</v>
      </c>
      <c r="AF18" t="str">
        <f>IFERROR(IF(LEN(INDEX('NBAA Data'!$A:$U,MATCH($C18,'NBAA Data'!$C:$C,0),MATCH(AF$1,'NBAA Data'!$A$1:$U$1,0)))=0,"",INDEX('NBAA Data'!$A:$U,MATCH($C18,'NBAA Data'!$C:$C,0),MATCH(AF$1,'NBAA Data'!$A$1:$U$1,0))),"")</f>
        <v/>
      </c>
      <c r="AG18" t="str">
        <f>IFERROR(IF(LEN(INDEX('NBAA Data'!$A:$U,MATCH($C18,'NBAA Data'!$C:$C,0),MATCH(AG$1,'NBAA Data'!$A$1:$U$1,0)))=0,"",INDEX('NBAA Data'!$A:$U,MATCH($C18,'NBAA Data'!$C:$C,0),MATCH(AG$1,'NBAA Data'!$A$1:$U$1,0))),"")</f>
        <v/>
      </c>
      <c r="AH18" t="str">
        <f>IFERROR(IF(LEN(INDEX('NBAA Data'!$A:$U,MATCH($C18,'NBAA Data'!$C:$C,0),MATCH(AH$1,'NBAA Data'!$A$1:$U$1,0)))=0,"",INDEX('NBAA Data'!$A:$U,MATCH($C18,'NBAA Data'!$C:$C,0),MATCH(AH$1,'NBAA Data'!$A$1:$U$1,0))),"")</f>
        <v/>
      </c>
      <c r="AI18" t="str">
        <f>IFERROR(IF(LEN(INDEX('NBAA Data'!$A:$U,MATCH($C18,'NBAA Data'!$C:$C,0),MATCH(AI$1,'NBAA Data'!$A$1:$U$1,0)))=0,"",INDEX('NBAA Data'!$A:$U,MATCH($C18,'NBAA Data'!$C:$C,0),MATCH(AI$1,'NBAA Data'!$A$1:$U$1,0))),"")</f>
        <v/>
      </c>
    </row>
    <row r="19" spans="1:48" x14ac:dyDescent="0.25">
      <c r="A19" t="s">
        <v>2563</v>
      </c>
      <c r="B19" t="str">
        <f>IFERROR(IF(LEN(INDEX('N-Numbers'!$A:$M,MATCH($A19&amp;"*",'N-Numbers'!$A:$A,0),MATCH(B$1,'N-Numbers'!$A$1:$M$1,0)))=0,"",INDEX('N-Numbers'!$A:$M,MATCH($A19&amp;"*",'N-Numbers'!$A:$A,0),MATCH(B$1,'N-Numbers'!$A$1:$M$1,0))),"")</f>
        <v/>
      </c>
      <c r="C19" t="str">
        <f>IF(LEN(INDEX('N-Numbers'!A:M,MATCH(A19&amp;"*",'N-Numbers'!A:A,0),2))=0,INDEX('N-Numbers'!A:M,MATCH(A19&amp;"*",'N-Numbers'!A:A,0),3),INDEX('N-Numbers'!A:M,MATCH(A19&amp;"*",'N-Numbers'!A:A,0),2))</f>
        <v>N1HE</v>
      </c>
      <c r="D19" t="str">
        <f>INDEX('ICAO Country Codes'!$A$1:$K$229,MATCH(IFERROR(LEFT(C19,SEARCH("-",C19)),LEFT(C19)),'ICAO Country Codes'!$A$1:$A$229,0),3)</f>
        <v>United States of America</v>
      </c>
      <c r="E19" t="str">
        <f>IFERROR(IF(LEN(INDEX('N-Numbers'!$A:$M,MATCH($A19&amp;"*",'N-Numbers'!$A:$A,0),MATCH(E$1,'N-Numbers'!$A$1:$M$1,0)))=0,"",INDEX('N-Numbers'!$A:$M,MATCH($A19&amp;"*",'N-Numbers'!$A:$A,0),MATCH(E$1,'N-Numbers'!$A$1:$M$1,0))),"")</f>
        <v/>
      </c>
      <c r="F19" t="str">
        <f>IFERROR(IF(LEN(INDEX('N-Numbers'!$A:$M,MATCH($A19&amp;"*",'N-Numbers'!$A:$A,0),MATCH(F$1,'N-Numbers'!$A$1:$M$1,0)))=0,"",INDEX('N-Numbers'!$A:$M,MATCH($A19&amp;"*",'N-Numbers'!$A:$A,0),MATCH(F$1,'N-Numbers'!$A$1:$M$1,0))),"")</f>
        <v>Conquest Air LLC, Ada OK bought 4/2/19</v>
      </c>
      <c r="G19" t="str">
        <f>IFERROR(IF(LEN(INDEX('N-Numbers'!$A:$M,MATCH($A19&amp;"*",'N-Numbers'!$A:$A,0),MATCH(G$1,'N-Numbers'!$A$1:$M$1,0)))=0,"",INDEX('N-Numbers'!$A:$M,MATCH($A19&amp;"*",'N-Numbers'!$A:$A,0),MATCH(G$1,'N-Numbers'!$A$1:$M$1,0))),"")</f>
        <v>CONQUEST AIR LLC</v>
      </c>
      <c r="H19" t="str">
        <f>IFERROR(IF(LEN(INDEX('N-Numbers'!$A:$M,MATCH($A19&amp;"*",'N-Numbers'!$A:$A,0),MATCH(H$1,'N-Numbers'!$A$1:$M$1,0)))=0,"",INDEX('N-Numbers'!$A:$M,MATCH($A19&amp;"*",'N-Numbers'!$A:$A,0),MATCH(H$1,'N-Numbers'!$A$1:$M$1,0))),"")</f>
        <v>1101 CRADDUCK RD STE B</v>
      </c>
      <c r="I19" t="str">
        <f>IFERROR(IF(LEN(INDEX('N-Numbers'!$A:$M,MATCH($A19&amp;"*",'N-Numbers'!$A:$A,0),MATCH(I$1,'N-Numbers'!$A$1:$M$1,0)))=0,"",INDEX('N-Numbers'!$A:$M,MATCH($A19&amp;"*",'N-Numbers'!$A:$A,0),MATCH(I$1,'N-Numbers'!$A$1:$M$1,0))),"")</f>
        <v>ADA</v>
      </c>
      <c r="J19" t="str">
        <f>IFERROR(IF(LEN(INDEX('N-Numbers'!$A:$M,MATCH($A19&amp;"*",'N-Numbers'!$A:$A,0),MATCH(J$1,'N-Numbers'!$A$1:$M$1,0)))=0,"",INDEX('N-Numbers'!$A:$M,MATCH($A19&amp;"*",'N-Numbers'!$A:$A,0),MATCH(J$1,'N-Numbers'!$A$1:$M$1,0))),"")</f>
        <v>OK</v>
      </c>
      <c r="L19" t="str">
        <f>IFERROR(IF(LEN(INDEX('N-Numbers'!$A:$M,MATCH($A19&amp;"*",'N-Numbers'!$A:$A,0),MATCH(L$1,'N-Numbers'!$A$1:$M$1,0)))=0,"",INDEX('N-Numbers'!$A:$M,MATCH($A19&amp;"*",'N-Numbers'!$A:$A,0),MATCH(L$1,'N-Numbers'!$A$1:$M$1,0))),"")</f>
        <v/>
      </c>
      <c r="M19" t="str">
        <f>IFERROR(IF(LEN(INDEX('N-Numbers'!$A:$M,MATCH($A19&amp;"*",'N-Numbers'!$A:$A,0),MATCH(M$1,'N-Numbers'!$A$1:$M$1,0)))=0,"",INDEX('N-Numbers'!$A:$M,MATCH($A19&amp;"*",'N-Numbers'!$A:$A,0),MATCH(M$1,'N-Numbers'!$A$1:$M$1,0))),"")</f>
        <v/>
      </c>
      <c r="N19" t="str">
        <f>IFERROR(IF(LEN(INDEX('N-Numbers'!$A:$M,MATCH($A19&amp;"*",'N-Numbers'!$A:$A,0),MATCH(N$1,'N-Numbers'!$A$1:$M$1,0)))=0,"",INDEX('N-Numbers'!$A:$M,MATCH($A19&amp;"*",'N-Numbers'!$A:$A,0),MATCH(N$1,'N-Numbers'!$A$1:$M$1,0))),"")</f>
        <v/>
      </c>
      <c r="R19" s="13"/>
      <c r="S19" s="13"/>
      <c r="T19" s="13"/>
      <c r="U19" s="13"/>
      <c r="V19" s="13"/>
      <c r="W19" s="13"/>
      <c r="Y19" t="str">
        <f>IFERROR(IF(LEN(INDEX('NBAA Data'!$A:$U,MATCH($C19,'NBAA Data'!$C:$C,0),MATCH(Y$1,'NBAA Data'!$A$1:$U$1,0)))=0,"",INDEX('NBAA Data'!$A:$U,MATCH($C19,'NBAA Data'!$C:$C,0),MATCH(Y$1,'NBAA Data'!$A$1:$U$1,0))),"")</f>
        <v/>
      </c>
      <c r="Z19" t="str">
        <f>IFERROR(IF(LEN(INDEX('NBAA Data'!$A:$U,MATCH($C19,'NBAA Data'!$C:$C,0),MATCH(Z$1,'NBAA Data'!$A$1:$U$1,0)))=0,"",INDEX('NBAA Data'!$A:$U,MATCH($C19,'NBAA Data'!$C:$C,0),MATCH(Z$1,'NBAA Data'!$A$1:$U$1,0))),"")</f>
        <v/>
      </c>
      <c r="AA19" t="str">
        <f>IFERROR(IF(LEN(INDEX('NBAA Data'!$A:$U,MATCH($C19,'NBAA Data'!$C:$C,0),MATCH(AA$1,'NBAA Data'!$A$1:$U$1,0)))=0,"",INDEX('NBAA Data'!$A:$U,MATCH($C19,'NBAA Data'!$C:$C,0),MATCH(AA$1,'NBAA Data'!$A$1:$U$1,0))),"")</f>
        <v/>
      </c>
      <c r="AB19" t="str">
        <f>IFERROR(IF(LEN(INDEX('NBAA Data'!$A:$U,MATCH($C19,'NBAA Data'!$C:$C,0),MATCH(AB$1,'NBAA Data'!$A$1:$U$1,0)))=0,"",INDEX('NBAA Data'!$A:$U,MATCH($C19,'NBAA Data'!$C:$C,0),MATCH(AB$1,'NBAA Data'!$A$1:$U$1,0))),"")</f>
        <v/>
      </c>
      <c r="AC19" t="str">
        <f>IFERROR(IF(LEN(INDEX('NBAA Data'!$A:$U,MATCH($C19,'NBAA Data'!$C:$C,0),MATCH(AC$1,'NBAA Data'!$A$1:$U$1,0)))=0,"",INDEX('NBAA Data'!$A:$U,MATCH($C19,'NBAA Data'!$C:$C,0),MATCH(AC$1,'NBAA Data'!$A$1:$U$1,0))),"")</f>
        <v/>
      </c>
      <c r="AD19" t="str">
        <f>IFERROR(IF(LEN(INDEX('NBAA Data'!$A:$U,MATCH($C19,'NBAA Data'!$C:$C,0),MATCH(AD$1,'NBAA Data'!$A$1:$U$1,0)))=0,"",INDEX('NBAA Data'!$A:$U,MATCH($C19,'NBAA Data'!$C:$C,0),MATCH(AD$1,'NBAA Data'!$A$1:$U$1,0))),"")</f>
        <v/>
      </c>
      <c r="AE19" t="str">
        <f>IFERROR(IF(LEN(INDEX('NBAA Data'!$A:$U,MATCH($C19,'NBAA Data'!$C:$C,0),MATCH(AE$1,'NBAA Data'!$A$1:$U$1,0)))=0,"",INDEX('NBAA Data'!$A:$U,MATCH($C19,'NBAA Data'!$C:$C,0),MATCH(AE$1,'NBAA Data'!$A$1:$U$1,0))),"")</f>
        <v/>
      </c>
      <c r="AF19" t="str">
        <f>IFERROR(IF(LEN(INDEX('NBAA Data'!$A:$U,MATCH($C19,'NBAA Data'!$C:$C,0),MATCH(AF$1,'NBAA Data'!$A$1:$U$1,0)))=0,"",INDEX('NBAA Data'!$A:$U,MATCH($C19,'NBAA Data'!$C:$C,0),MATCH(AF$1,'NBAA Data'!$A$1:$U$1,0))),"")</f>
        <v/>
      </c>
      <c r="AG19" t="str">
        <f>IFERROR(IF(LEN(INDEX('NBAA Data'!$A:$U,MATCH($C19,'NBAA Data'!$C:$C,0),MATCH(AG$1,'NBAA Data'!$A$1:$U$1,0)))=0,"",INDEX('NBAA Data'!$A:$U,MATCH($C19,'NBAA Data'!$C:$C,0),MATCH(AG$1,'NBAA Data'!$A$1:$U$1,0))),"")</f>
        <v/>
      </c>
      <c r="AH19" t="str">
        <f>IFERROR(IF(LEN(INDEX('NBAA Data'!$A:$U,MATCH($C19,'NBAA Data'!$C:$C,0),MATCH(AH$1,'NBAA Data'!$A$1:$U$1,0)))=0,"",INDEX('NBAA Data'!$A:$U,MATCH($C19,'NBAA Data'!$C:$C,0),MATCH(AH$1,'NBAA Data'!$A$1:$U$1,0))),"")</f>
        <v/>
      </c>
      <c r="AI19" t="str">
        <f>IFERROR(IF(LEN(INDEX('NBAA Data'!$A:$U,MATCH($C19,'NBAA Data'!$C:$C,0),MATCH(AI$1,'NBAA Data'!$A$1:$U$1,0)))=0,"",INDEX('NBAA Data'!$A:$U,MATCH($C19,'NBAA Data'!$C:$C,0),MATCH(AI$1,'NBAA Data'!$A$1:$U$1,0))),"")</f>
        <v/>
      </c>
    </row>
    <row r="20" spans="1:48" x14ac:dyDescent="0.25">
      <c r="A20" t="s">
        <v>3893</v>
      </c>
      <c r="B20" t="str">
        <f>IFERROR(IF(LEN(INDEX('N-Numbers'!$A:$M,MATCH($A20&amp;"*",'N-Numbers'!$A:$A,0),MATCH(B$1,'N-Numbers'!$A$1:$M$1,0)))=0,"",INDEX('N-Numbers'!$A:$M,MATCH($A20&amp;"*",'N-Numbers'!$A:$A,0),MATCH(B$1,'N-Numbers'!$A$1:$M$1,0))),"")</f>
        <v/>
      </c>
      <c r="C20" t="str">
        <f>IF(LEN(INDEX('N-Numbers'!A:M,MATCH(A20&amp;"*",'N-Numbers'!A:A,0),2))=0,INDEX('N-Numbers'!A:M,MATCH(A20&amp;"*",'N-Numbers'!A:A,0),3),INDEX('N-Numbers'!A:M,MATCH(A20&amp;"*",'N-Numbers'!A:A,0),2))</f>
        <v xml:space="preserve">CC-CWK </v>
      </c>
      <c r="D20" t="str">
        <f>INDEX('ICAO Country Codes'!$A$1:$K$229,MATCH(IFERROR(LEFT(C20,SEARCH("-",C20)),LEFT(C20)),'ICAO Country Codes'!$A$1:$A$229,0),3)</f>
        <v>Chile</v>
      </c>
      <c r="E20" t="str">
        <f>IFERROR(IF(LEN(INDEX('N-Numbers'!$A:$M,MATCH($A20&amp;"*",'N-Numbers'!$A:$A,0),MATCH(E$1,'N-Numbers'!$A$1:$M$1,0)))=0,"",INDEX('N-Numbers'!$A:$M,MATCH($A20&amp;"*",'N-Numbers'!$A:$A,0),MATCH(E$1,'N-Numbers'!$A$1:$M$1,0))),"")</f>
        <v xml:space="preserve">Aerocardal </v>
      </c>
      <c r="F20" t="str">
        <f>IFERROR(IF(LEN(INDEX('N-Numbers'!$A:$M,MATCH($A20&amp;"*",'N-Numbers'!$A:$A,0),MATCH(F$1,'N-Numbers'!$A$1:$M$1,0)))=0,"",INDEX('N-Numbers'!$A:$M,MATCH($A20&amp;"*",'N-Numbers'!$A:$A,0),MATCH(F$1,'N-Numbers'!$A$1:$M$1,0))),"")</f>
        <v>rg 5/30/07</v>
      </c>
      <c r="G20" t="s">
        <v>4615</v>
      </c>
      <c r="H20" t="str">
        <f>IFERROR(IF(LEN(INDEX('N-Numbers'!$A:$M,MATCH($A20&amp;"*",'N-Numbers'!$A:$A,0),MATCH(H$1,'N-Numbers'!$A$1:$M$1,0)))=0,"",INDEX('N-Numbers'!$A:$M,MATCH($A20&amp;"*",'N-Numbers'!$A:$A,0),MATCH(H$1,'N-Numbers'!$A$1:$M$1,0))),"")</f>
        <v/>
      </c>
      <c r="I20" t="str">
        <f>IFERROR(IF(LEN(INDEX('N-Numbers'!$A:$M,MATCH($A20&amp;"*",'N-Numbers'!$A:$A,0),MATCH(I$1,'N-Numbers'!$A$1:$M$1,0)))=0,"",INDEX('N-Numbers'!$A:$M,MATCH($A20&amp;"*",'N-Numbers'!$A:$A,0),MATCH(I$1,'N-Numbers'!$A$1:$M$1,0))),"")</f>
        <v/>
      </c>
      <c r="J20" t="str">
        <f>IFERROR(IF(LEN(INDEX('N-Numbers'!$A:$M,MATCH($A20&amp;"*",'N-Numbers'!$A:$A,0),MATCH(J$1,'N-Numbers'!$A$1:$M$1,0)))=0,"",INDEX('N-Numbers'!$A:$M,MATCH($A20&amp;"*",'N-Numbers'!$A:$A,0),MATCH(J$1,'N-Numbers'!$A$1:$M$1,0))),"")</f>
        <v/>
      </c>
      <c r="L20" t="str">
        <f>IFERROR(IF(LEN(INDEX('N-Numbers'!$A:$M,MATCH($A20&amp;"*",'N-Numbers'!$A:$A,0),MATCH(L$1,'N-Numbers'!$A$1:$M$1,0)))=0,"",INDEX('N-Numbers'!$A:$M,MATCH($A20&amp;"*",'N-Numbers'!$A:$A,0),MATCH(L$1,'N-Numbers'!$A$1:$M$1,0))),"")</f>
        <v/>
      </c>
      <c r="M20" t="str">
        <f>IFERROR(IF(LEN(INDEX('N-Numbers'!$A:$M,MATCH($A20&amp;"*",'N-Numbers'!$A:$A,0),MATCH(M$1,'N-Numbers'!$A$1:$M$1,0)))=0,"",INDEX('N-Numbers'!$A:$M,MATCH($A20&amp;"*",'N-Numbers'!$A:$A,0),MATCH(M$1,'N-Numbers'!$A$1:$M$1,0))),"")</f>
        <v/>
      </c>
      <c r="N20" t="str">
        <f>IFERROR(IF(LEN(INDEX('N-Numbers'!$A:$M,MATCH($A20&amp;"*",'N-Numbers'!$A:$A,0),MATCH(N$1,'N-Numbers'!$A$1:$M$1,0)))=0,"",INDEX('N-Numbers'!$A:$M,MATCH($A20&amp;"*",'N-Numbers'!$A:$A,0),MATCH(N$1,'N-Numbers'!$A$1:$M$1,0))),"")</f>
        <v/>
      </c>
      <c r="P20" t="s">
        <v>4616</v>
      </c>
      <c r="R20" s="13"/>
      <c r="S20" s="13"/>
      <c r="T20" s="13"/>
      <c r="U20" s="13"/>
      <c r="V20" s="13"/>
      <c r="W20" s="13"/>
      <c r="Y20" t="str">
        <f>IFERROR(IF(LEN(INDEX('NBAA Data'!$A:$U,MATCH($C20,'NBAA Data'!$C:$C,0),MATCH(Y$1,'NBAA Data'!$A$1:$U$1,0)))=0,"",INDEX('NBAA Data'!$A:$U,MATCH($C20,'NBAA Data'!$C:$C,0),MATCH(Y$1,'NBAA Data'!$A$1:$U$1,0))),"")</f>
        <v/>
      </c>
      <c r="Z20" t="str">
        <f>IFERROR(IF(LEN(INDEX('NBAA Data'!$A:$U,MATCH($C20,'NBAA Data'!$C:$C,0),MATCH(Z$1,'NBAA Data'!$A$1:$U$1,0)))=0,"",INDEX('NBAA Data'!$A:$U,MATCH($C20,'NBAA Data'!$C:$C,0),MATCH(Z$1,'NBAA Data'!$A$1:$U$1,0))),"")</f>
        <v/>
      </c>
      <c r="AA20" t="str">
        <f>IFERROR(IF(LEN(INDEX('NBAA Data'!$A:$U,MATCH($C20,'NBAA Data'!$C:$C,0),MATCH(AA$1,'NBAA Data'!$A$1:$U$1,0)))=0,"",INDEX('NBAA Data'!$A:$U,MATCH($C20,'NBAA Data'!$C:$C,0),MATCH(AA$1,'NBAA Data'!$A$1:$U$1,0))),"")</f>
        <v/>
      </c>
      <c r="AB20" t="str">
        <f>IFERROR(IF(LEN(INDEX('NBAA Data'!$A:$U,MATCH($C20,'NBAA Data'!$C:$C,0),MATCH(AB$1,'NBAA Data'!$A$1:$U$1,0)))=0,"",INDEX('NBAA Data'!$A:$U,MATCH($C20,'NBAA Data'!$C:$C,0),MATCH(AB$1,'NBAA Data'!$A$1:$U$1,0))),"")</f>
        <v/>
      </c>
      <c r="AC20" t="str">
        <f>IFERROR(IF(LEN(INDEX('NBAA Data'!$A:$U,MATCH($C20,'NBAA Data'!$C:$C,0),MATCH(AC$1,'NBAA Data'!$A$1:$U$1,0)))=0,"",INDEX('NBAA Data'!$A:$U,MATCH($C20,'NBAA Data'!$C:$C,0),MATCH(AC$1,'NBAA Data'!$A$1:$U$1,0))),"")</f>
        <v/>
      </c>
      <c r="AD20" t="str">
        <f>IFERROR(IF(LEN(INDEX('NBAA Data'!$A:$U,MATCH($C20,'NBAA Data'!$C:$C,0),MATCH(AD$1,'NBAA Data'!$A$1:$U$1,0)))=0,"",INDEX('NBAA Data'!$A:$U,MATCH($C20,'NBAA Data'!$C:$C,0),MATCH(AD$1,'NBAA Data'!$A$1:$U$1,0))),"")</f>
        <v/>
      </c>
      <c r="AE20" t="str">
        <f>IFERROR(IF(LEN(INDEX('NBAA Data'!$A:$U,MATCH($C20,'NBAA Data'!$C:$C,0),MATCH(AE$1,'NBAA Data'!$A$1:$U$1,0)))=0,"",INDEX('NBAA Data'!$A:$U,MATCH($C20,'NBAA Data'!$C:$C,0),MATCH(AE$1,'NBAA Data'!$A$1:$U$1,0))),"")</f>
        <v/>
      </c>
      <c r="AF20" t="str">
        <f>IFERROR(IF(LEN(INDEX('NBAA Data'!$A:$U,MATCH($C20,'NBAA Data'!$C:$C,0),MATCH(AF$1,'NBAA Data'!$A$1:$U$1,0)))=0,"",INDEX('NBAA Data'!$A:$U,MATCH($C20,'NBAA Data'!$C:$C,0),MATCH(AF$1,'NBAA Data'!$A$1:$U$1,0))),"")</f>
        <v/>
      </c>
      <c r="AG20" t="str">
        <f>IFERROR(IF(LEN(INDEX('NBAA Data'!$A:$U,MATCH($C20,'NBAA Data'!$C:$C,0),MATCH(AG$1,'NBAA Data'!$A$1:$U$1,0)))=0,"",INDEX('NBAA Data'!$A:$U,MATCH($C20,'NBAA Data'!$C:$C,0),MATCH(AG$1,'NBAA Data'!$A$1:$U$1,0))),"")</f>
        <v/>
      </c>
      <c r="AH20" t="str">
        <f>IFERROR(IF(LEN(INDEX('NBAA Data'!$A:$U,MATCH($C20,'NBAA Data'!$C:$C,0),MATCH(AH$1,'NBAA Data'!$A$1:$U$1,0)))=0,"",INDEX('NBAA Data'!$A:$U,MATCH($C20,'NBAA Data'!$C:$C,0),MATCH(AH$1,'NBAA Data'!$A$1:$U$1,0))),"")</f>
        <v/>
      </c>
      <c r="AI20" t="str">
        <f>IFERROR(IF(LEN(INDEX('NBAA Data'!$A:$U,MATCH($C20,'NBAA Data'!$C:$C,0),MATCH(AI$1,'NBAA Data'!$A$1:$U$1,0)))=0,"",INDEX('NBAA Data'!$A:$U,MATCH($C20,'NBAA Data'!$C:$C,0),MATCH(AI$1,'NBAA Data'!$A$1:$U$1,0))),"")</f>
        <v/>
      </c>
    </row>
    <row r="21" spans="1:48" x14ac:dyDescent="0.25">
      <c r="A21" t="s">
        <v>1609</v>
      </c>
      <c r="B21" t="str">
        <f>IFERROR(IF(LEN(INDEX('N-Numbers'!$A:$M,MATCH($A21&amp;"*",'N-Numbers'!$A:$A,0),MATCH(B$1,'N-Numbers'!$A$1:$M$1,0)))=0,"",INDEX('N-Numbers'!$A:$M,MATCH($A21&amp;"*",'N-Numbers'!$A:$A,0),MATCH(B$1,'N-Numbers'!$A$1:$M$1,0))),"")</f>
        <v/>
      </c>
      <c r="C21" t="str">
        <f>IF(LEN(INDEX('N-Numbers'!A:M,MATCH(A21&amp;"*",'N-Numbers'!A:A,0),2))=0,INDEX('N-Numbers'!A:M,MATCH(A21&amp;"*",'N-Numbers'!A:A,0),3),INDEX('N-Numbers'!A:M,MATCH(A21&amp;"*",'N-Numbers'!A:A,0),2))</f>
        <v>N150MT</v>
      </c>
      <c r="D21" t="str">
        <f>INDEX('ICAO Country Codes'!$A$1:$K$229,MATCH(IFERROR(LEFT(C21,SEARCH("-",C21)),LEFT(C21)),'ICAO Country Codes'!$A$1:$A$229,0),3)</f>
        <v>United States of America</v>
      </c>
      <c r="E21" t="str">
        <f>IFERROR(IF(LEN(INDEX('N-Numbers'!$A:$M,MATCH($A21&amp;"*",'N-Numbers'!$A:$A,0),MATCH(E$1,'N-Numbers'!$A$1:$M$1,0)))=0,"",INDEX('N-Numbers'!$A:$M,MATCH($A21&amp;"*",'N-Numbers'!$A:$A,0),MATCH(E$1,'N-Numbers'!$A$1:$M$1,0))),"")</f>
        <v/>
      </c>
      <c r="F21" t="str">
        <f>IFERROR(IF(LEN(INDEX('N-Numbers'!$A:$M,MATCH($A21&amp;"*",'N-Numbers'!$A:$A,0),MATCH(F$1,'N-Numbers'!$A$1:$M$1,0)))=0,"",INDEX('N-Numbers'!$A:$M,MATCH($A21&amp;"*",'N-Numbers'!$A:$A,0),MATCH(F$1,'N-Numbers'!$A$1:$M$1,0))),"")</f>
        <v>GH Consulting Services Scottsdale AZ bought 7/19/19, rrg 9/23/19</v>
      </c>
      <c r="G21" t="str">
        <f>IFERROR(IF(LEN(INDEX('N-Numbers'!$A:$M,MATCH($A21&amp;"*",'N-Numbers'!$A:$A,0),MATCH(G$1,'N-Numbers'!$A$1:$M$1,0)))=0,"",INDEX('N-Numbers'!$A:$M,MATCH($A21&amp;"*",'N-Numbers'!$A:$A,0),MATCH(G$1,'N-Numbers'!$A$1:$M$1,0))),"")</f>
        <v>GH CONSULTING SERVICES LLC</v>
      </c>
      <c r="H21" t="str">
        <f>IFERROR(IF(LEN(INDEX('N-Numbers'!$A:$M,MATCH($A21&amp;"*",'N-Numbers'!$A:$A,0),MATCH(H$1,'N-Numbers'!$A$1:$M$1,0)))=0,"",INDEX('N-Numbers'!$A:$M,MATCH($A21&amp;"*",'N-Numbers'!$A:$A,0),MATCH(H$1,'N-Numbers'!$A$1:$M$1,0))),"")</f>
        <v>14747 N NORTHSIGHT BLVD</v>
      </c>
      <c r="I21" t="str">
        <f>IFERROR(IF(LEN(INDEX('N-Numbers'!$A:$M,MATCH($A21&amp;"*",'N-Numbers'!$A:$A,0),MATCH(I$1,'N-Numbers'!$A$1:$M$1,0)))=0,"",INDEX('N-Numbers'!$A:$M,MATCH($A21&amp;"*",'N-Numbers'!$A:$A,0),MATCH(I$1,'N-Numbers'!$A$1:$M$1,0))),"")</f>
        <v>SCOTTSDALE</v>
      </c>
      <c r="J21" t="str">
        <f>IFERROR(IF(LEN(INDEX('N-Numbers'!$A:$M,MATCH($A21&amp;"*",'N-Numbers'!$A:$A,0),MATCH(J$1,'N-Numbers'!$A$1:$M$1,0)))=0,"",INDEX('N-Numbers'!$A:$M,MATCH($A21&amp;"*",'N-Numbers'!$A:$A,0),MATCH(J$1,'N-Numbers'!$A$1:$M$1,0))),"")</f>
        <v>AZ</v>
      </c>
      <c r="L21" t="str">
        <f>IFERROR(IF(LEN(INDEX('N-Numbers'!$A:$M,MATCH($A21&amp;"*",'N-Numbers'!$A:$A,0),MATCH(L$1,'N-Numbers'!$A$1:$M$1,0)))=0,"",INDEX('N-Numbers'!$A:$M,MATCH($A21&amp;"*",'N-Numbers'!$A:$A,0),MATCH(L$1,'N-Numbers'!$A$1:$M$1,0))),"")</f>
        <v>NICK CHAPMAN CONSULTING LLC</v>
      </c>
      <c r="M21" t="str">
        <f>IFERROR(IF(LEN(INDEX('N-Numbers'!$A:$M,MATCH($A21&amp;"*",'N-Numbers'!$A:$A,0),MATCH(M$1,'N-Numbers'!$A$1:$M$1,0)))=0,"",INDEX('N-Numbers'!$A:$M,MATCH($A21&amp;"*",'N-Numbers'!$A:$A,0),MATCH(M$1,'N-Numbers'!$A$1:$M$1,0))),"")</f>
        <v/>
      </c>
      <c r="N21" t="str">
        <f>IFERROR(IF(LEN(INDEX('N-Numbers'!$A:$M,MATCH($A21&amp;"*",'N-Numbers'!$A:$A,0),MATCH(N$1,'N-Numbers'!$A$1:$M$1,0)))=0,"",INDEX('N-Numbers'!$A:$M,MATCH($A21&amp;"*",'N-Numbers'!$A:$A,0),MATCH(N$1,'N-Numbers'!$A$1:$M$1,0))),"")</f>
        <v/>
      </c>
      <c r="R21" s="13"/>
      <c r="S21" s="13"/>
      <c r="T21" s="13"/>
      <c r="U21" s="13"/>
      <c r="V21" s="13"/>
      <c r="W21" s="13"/>
      <c r="Y21" t="str">
        <f>IFERROR(IF(LEN(INDEX('NBAA Data'!$A:$U,MATCH($C21,'NBAA Data'!$C:$C,0),MATCH(Y$1,'NBAA Data'!$A$1:$U$1,0)))=0,"",INDEX('NBAA Data'!$A:$U,MATCH($C21,'NBAA Data'!$C:$C,0),MATCH(Y$1,'NBAA Data'!$A$1:$U$1,0))),"")</f>
        <v xml:space="preserve">Bradley Mack Aviation </v>
      </c>
      <c r="Z21" t="str">
        <f>IFERROR(IF(LEN(INDEX('NBAA Data'!$A:$U,MATCH($C21,'NBAA Data'!$C:$C,0),MATCH(Z$1,'NBAA Data'!$A$1:$U$1,0)))=0,"",INDEX('NBAA Data'!$A:$U,MATCH($C21,'NBAA Data'!$C:$C,0),MATCH(Z$1,'NBAA Data'!$A$1:$U$1,0))),"")</f>
        <v>14747 N. Northsight Boulevard #111-433</v>
      </c>
      <c r="AA21" t="str">
        <f>IFERROR(IF(LEN(INDEX('NBAA Data'!$A:$U,MATCH($C21,'NBAA Data'!$C:$C,0),MATCH(AA$1,'NBAA Data'!$A$1:$U$1,0)))=0,"",INDEX('NBAA Data'!$A:$U,MATCH($C21,'NBAA Data'!$C:$C,0),MATCH(AA$1,'NBAA Data'!$A$1:$U$1,0))),"")</f>
        <v/>
      </c>
      <c r="AB21" t="str">
        <f>IFERROR(IF(LEN(INDEX('NBAA Data'!$A:$U,MATCH($C21,'NBAA Data'!$C:$C,0),MATCH(AB$1,'NBAA Data'!$A$1:$U$1,0)))=0,"",INDEX('NBAA Data'!$A:$U,MATCH($C21,'NBAA Data'!$C:$C,0),MATCH(AB$1,'NBAA Data'!$A$1:$U$1,0))),"")</f>
        <v>Scottsdale</v>
      </c>
      <c r="AC21" t="str">
        <f>IFERROR(IF(LEN(INDEX('NBAA Data'!$A:$U,MATCH($C21,'NBAA Data'!$C:$C,0),MATCH(AC$1,'NBAA Data'!$A$1:$U$1,0)))=0,"",INDEX('NBAA Data'!$A:$U,MATCH($C21,'NBAA Data'!$C:$C,0),MATCH(AC$1,'NBAA Data'!$A$1:$U$1,0))),"")</f>
        <v>Arizona</v>
      </c>
      <c r="AD21" t="str">
        <f>IFERROR(IF(LEN(INDEX('NBAA Data'!$A:$U,MATCH($C21,'NBAA Data'!$C:$C,0),MATCH(AD$1,'NBAA Data'!$A$1:$U$1,0)))=0,"",INDEX('NBAA Data'!$A:$U,MATCH($C21,'NBAA Data'!$C:$C,0),MATCH(AD$1,'NBAA Data'!$A$1:$U$1,0))),"")</f>
        <v>85260</v>
      </c>
      <c r="AE21" t="str">
        <f>IFERROR(IF(LEN(INDEX('NBAA Data'!$A:$U,MATCH($C21,'NBAA Data'!$C:$C,0),MATCH(AE$1,'NBAA Data'!$A$1:$U$1,0)))=0,"",INDEX('NBAA Data'!$A:$U,MATCH($C21,'NBAA Data'!$C:$C,0),MATCH(AE$1,'NBAA Data'!$A$1:$U$1,0))),"")</f>
        <v>+1 480.393.0770</v>
      </c>
      <c r="AF21" t="str">
        <f>IFERROR(IF(LEN(INDEX('NBAA Data'!$A:$U,MATCH($C21,'NBAA Data'!$C:$C,0),MATCH(AF$1,'NBAA Data'!$A$1:$U$1,0)))=0,"",INDEX('NBAA Data'!$A:$U,MATCH($C21,'NBAA Data'!$C:$C,0),MATCH(AF$1,'NBAA Data'!$A$1:$U$1,0))),"")</f>
        <v>www.coffmancompanies.com</v>
      </c>
      <c r="AG21" t="str">
        <f>IFERROR(IF(LEN(INDEX('NBAA Data'!$A:$U,MATCH($C21,'NBAA Data'!$C:$C,0),MATCH(AG$1,'NBAA Data'!$A$1:$U$1,0)))=0,"",INDEX('NBAA Data'!$A:$U,MATCH($C21,'NBAA Data'!$C:$C,0),MATCH(AG$1,'NBAA Data'!$A$1:$U$1,0))),"")</f>
        <v/>
      </c>
      <c r="AH21" t="str">
        <f>IFERROR(IF(LEN(INDEX('NBAA Data'!$A:$U,MATCH($C21,'NBAA Data'!$C:$C,0),MATCH(AH$1,'NBAA Data'!$A$1:$U$1,0)))=0,"",INDEX('NBAA Data'!$A:$U,MATCH($C21,'NBAA Data'!$C:$C,0),MATCH(AH$1,'NBAA Data'!$A$1:$U$1,0))),"")</f>
        <v/>
      </c>
      <c r="AI21" t="str">
        <f>IFERROR(IF(LEN(INDEX('NBAA Data'!$A:$U,MATCH($C21,'NBAA Data'!$C:$C,0),MATCH(AI$1,'NBAA Data'!$A$1:$U$1,0)))=0,"",INDEX('NBAA Data'!$A:$U,MATCH($C21,'NBAA Data'!$C:$C,0),MATCH(AI$1,'NBAA Data'!$A$1:$U$1,0))),"")</f>
        <v/>
      </c>
    </row>
    <row r="22" spans="1:48" x14ac:dyDescent="0.25">
      <c r="A22" t="s">
        <v>2533</v>
      </c>
      <c r="B22" t="str">
        <f>IFERROR(IF(LEN(INDEX('N-Numbers'!$A:$M,MATCH($A22&amp;"*",'N-Numbers'!$A:$A,0),MATCH(B$1,'N-Numbers'!$A$1:$M$1,0)))=0,"",INDEX('N-Numbers'!$A:$M,MATCH($A22&amp;"*",'N-Numbers'!$A:$A,0),MATCH(B$1,'N-Numbers'!$A$1:$M$1,0))),"")</f>
        <v/>
      </c>
      <c r="C22" t="str">
        <f>IF(LEN(INDEX('N-Numbers'!A:M,MATCH(A22&amp;"*",'N-Numbers'!A:A,0),2))=0,INDEX('N-Numbers'!A:M,MATCH(A22&amp;"*",'N-Numbers'!A:A,0),3),INDEX('N-Numbers'!A:M,MATCH(A22&amp;"*",'N-Numbers'!A:A,0),2))</f>
        <v>N705AK</v>
      </c>
      <c r="D22" t="str">
        <f>INDEX('ICAO Country Codes'!$A$1:$K$229,MATCH(IFERROR(LEFT(C22,SEARCH("-",C22)),LEFT(C22)),'ICAO Country Codes'!$A$1:$A$229,0),3)</f>
        <v>United States of America</v>
      </c>
      <c r="E22" t="str">
        <f>IFERROR(IF(LEN(INDEX('N-Numbers'!$A:$M,MATCH($A22&amp;"*",'N-Numbers'!$A:$A,0),MATCH(E$1,'N-Numbers'!$A$1:$M$1,0)))=0,"",INDEX('N-Numbers'!$A:$M,MATCH($A22&amp;"*",'N-Numbers'!$A:$A,0),MATCH(E$1,'N-Numbers'!$A$1:$M$1,0))),"")</f>
        <v/>
      </c>
      <c r="F22" t="str">
        <f>IFERROR(IF(LEN(INDEX('N-Numbers'!$A:$M,MATCH($A22&amp;"*",'N-Numbers'!$A:$A,0),MATCH(F$1,'N-Numbers'!$A$1:$M$1,0)))=0,"",INDEX('N-Numbers'!$A:$M,MATCH($A22&amp;"*",'N-Numbers'!$A:$A,0),MATCH(F$1,'N-Numbers'!$A$1:$M$1,0))),"")</f>
        <v>Family Tree Farms Aviation LLC, Dinuba CA bought 9/24/20</v>
      </c>
      <c r="G22" t="str">
        <f>IFERROR(IF(LEN(INDEX('N-Numbers'!$A:$M,MATCH($A22&amp;"*",'N-Numbers'!$A:$A,0),MATCH(G$1,'N-Numbers'!$A$1:$M$1,0)))=0,"",INDEX('N-Numbers'!$A:$M,MATCH($A22&amp;"*",'N-Numbers'!$A:$A,0),MATCH(G$1,'N-Numbers'!$A$1:$M$1,0))),"")</f>
        <v>FAMILY TREE FARMS AVIATION LLC</v>
      </c>
      <c r="H22" t="str">
        <f>IFERROR(IF(LEN(INDEX('N-Numbers'!$A:$M,MATCH($A22&amp;"*",'N-Numbers'!$A:$A,0),MATCH(H$1,'N-Numbers'!$A$1:$M$1,0)))=0,"",INDEX('N-Numbers'!$A:$M,MATCH($A22&amp;"*",'N-Numbers'!$A:$A,0),MATCH(H$1,'N-Numbers'!$A$1:$M$1,0))),"")</f>
        <v>PO BOX 396</v>
      </c>
      <c r="I22" t="str">
        <f>IFERROR(IF(LEN(INDEX('N-Numbers'!$A:$M,MATCH($A22&amp;"*",'N-Numbers'!$A:$A,0),MATCH(I$1,'N-Numbers'!$A$1:$M$1,0)))=0,"",INDEX('N-Numbers'!$A:$M,MATCH($A22&amp;"*",'N-Numbers'!$A:$A,0),MATCH(I$1,'N-Numbers'!$A$1:$M$1,0))),"")</f>
        <v>DINUBA</v>
      </c>
      <c r="J22" t="str">
        <f>IFERROR(IF(LEN(INDEX('N-Numbers'!$A:$M,MATCH($A22&amp;"*",'N-Numbers'!$A:$A,0),MATCH(J$1,'N-Numbers'!$A$1:$M$1,0)))=0,"",INDEX('N-Numbers'!$A:$M,MATCH($A22&amp;"*",'N-Numbers'!$A:$A,0),MATCH(J$1,'N-Numbers'!$A$1:$M$1,0))),"")</f>
        <v>CA</v>
      </c>
      <c r="L22" t="str">
        <f>IFERROR(IF(LEN(INDEX('N-Numbers'!$A:$M,MATCH($A22&amp;"*",'N-Numbers'!$A:$A,0),MATCH(L$1,'N-Numbers'!$A$1:$M$1,0)))=0,"",INDEX('N-Numbers'!$A:$M,MATCH($A22&amp;"*",'N-Numbers'!$A:$A,0),MATCH(L$1,'N-Numbers'!$A$1:$M$1,0))),"")</f>
        <v/>
      </c>
      <c r="M22" t="str">
        <f>IFERROR(IF(LEN(INDEX('N-Numbers'!$A:$M,MATCH($A22&amp;"*",'N-Numbers'!$A:$A,0),MATCH(M$1,'N-Numbers'!$A$1:$M$1,0)))=0,"",INDEX('N-Numbers'!$A:$M,MATCH($A22&amp;"*",'N-Numbers'!$A:$A,0),MATCH(M$1,'N-Numbers'!$A$1:$M$1,0))),"")</f>
        <v/>
      </c>
      <c r="N22" t="str">
        <f>IFERROR(IF(LEN(INDEX('N-Numbers'!$A:$M,MATCH($A22&amp;"*",'N-Numbers'!$A:$A,0),MATCH(N$1,'N-Numbers'!$A$1:$M$1,0)))=0,"",INDEX('N-Numbers'!$A:$M,MATCH($A22&amp;"*",'N-Numbers'!$A:$A,0),MATCH(N$1,'N-Numbers'!$A$1:$M$1,0))),"")</f>
        <v/>
      </c>
      <c r="R22" s="13"/>
      <c r="S22" s="13"/>
      <c r="T22" s="13"/>
      <c r="U22" s="13"/>
      <c r="V22" s="13"/>
      <c r="W22" s="13"/>
      <c r="Y22" t="str">
        <f>IFERROR(IF(LEN(INDEX('NBAA Data'!$A:$U,MATCH($C22,'NBAA Data'!$C:$C,0),MATCH(Y$1,'NBAA Data'!$A$1:$U$1,0)))=0,"",INDEX('NBAA Data'!$A:$U,MATCH($C22,'NBAA Data'!$C:$C,0),MATCH(Y$1,'NBAA Data'!$A$1:$U$1,0))),"")</f>
        <v xml:space="preserve">FTF Aviation LLC </v>
      </c>
      <c r="Z22" t="str">
        <f>IFERROR(IF(LEN(INDEX('NBAA Data'!$A:$U,MATCH($C22,'NBAA Data'!$C:$C,0),MATCH(Z$1,'NBAA Data'!$A$1:$U$1,0)))=0,"",INDEX('NBAA Data'!$A:$U,MATCH($C22,'NBAA Data'!$C:$C,0),MATCH(Z$1,'NBAA Data'!$A$1:$U$1,0))),"")</f>
        <v>9715 Booth Bay Harbour Drive</v>
      </c>
      <c r="AA22" t="str">
        <f>IFERROR(IF(LEN(INDEX('NBAA Data'!$A:$U,MATCH($C22,'NBAA Data'!$C:$C,0),MATCH(AA$1,'NBAA Data'!$A$1:$U$1,0)))=0,"",INDEX('NBAA Data'!$A:$U,MATCH($C22,'NBAA Data'!$C:$C,0),MATCH(AA$1,'NBAA Data'!$A$1:$U$1,0))),"")</f>
        <v/>
      </c>
      <c r="AB22" t="str">
        <f>IFERROR(IF(LEN(INDEX('NBAA Data'!$A:$U,MATCH($C22,'NBAA Data'!$C:$C,0),MATCH(AB$1,'NBAA Data'!$A$1:$U$1,0)))=0,"",INDEX('NBAA Data'!$A:$U,MATCH($C22,'NBAA Data'!$C:$C,0),MATCH(AB$1,'NBAA Data'!$A$1:$U$1,0))),"")</f>
        <v>Baton Rouge</v>
      </c>
      <c r="AC22" t="str">
        <f>IFERROR(IF(LEN(INDEX('NBAA Data'!$A:$U,MATCH($C22,'NBAA Data'!$C:$C,0),MATCH(AC$1,'NBAA Data'!$A$1:$U$1,0)))=0,"",INDEX('NBAA Data'!$A:$U,MATCH($C22,'NBAA Data'!$C:$C,0),MATCH(AC$1,'NBAA Data'!$A$1:$U$1,0))),"")</f>
        <v>Bakersfield</v>
      </c>
      <c r="AD22" t="str">
        <f>IFERROR(IF(LEN(INDEX('NBAA Data'!$A:$U,MATCH($C22,'NBAA Data'!$C:$C,0),MATCH(AD$1,'NBAA Data'!$A$1:$U$1,0)))=0,"",INDEX('NBAA Data'!$A:$U,MATCH($C22,'NBAA Data'!$C:$C,0),MATCH(AD$1,'NBAA Data'!$A$1:$U$1,0))),"")</f>
        <v>Bakersfield California 93314</v>
      </c>
      <c r="AE22" t="str">
        <f>IFERROR(IF(LEN(INDEX('NBAA Data'!$A:$U,MATCH($C22,'NBAA Data'!$C:$C,0),MATCH(AE$1,'NBAA Data'!$A$1:$U$1,0)))=0,"",INDEX('NBAA Data'!$A:$U,MATCH($C22,'NBAA Data'!$C:$C,0),MATCH(AE$1,'NBAA Data'!$A$1:$U$1,0))),"")</f>
        <v>+1 551.591.8394</v>
      </c>
      <c r="AF22" t="str">
        <f>IFERROR(IF(LEN(INDEX('NBAA Data'!$A:$U,MATCH($C22,'NBAA Data'!$C:$C,0),MATCH(AF$1,'NBAA Data'!$A$1:$U$1,0)))=0,"",INDEX('NBAA Data'!$A:$U,MATCH($C22,'NBAA Data'!$C:$C,0),MATCH(AF$1,'NBAA Data'!$A$1:$U$1,0))),"")</f>
        <v/>
      </c>
      <c r="AG22" t="str">
        <f>IFERROR(IF(LEN(INDEX('NBAA Data'!$A:$U,MATCH($C22,'NBAA Data'!$C:$C,0),MATCH(AG$1,'NBAA Data'!$A$1:$U$1,0)))=0,"",INDEX('NBAA Data'!$A:$U,MATCH($C22,'NBAA Data'!$C:$C,0),MATCH(AG$1,'NBAA Data'!$A$1:$U$1,0))),"")</f>
        <v/>
      </c>
      <c r="AH22" t="str">
        <f>IFERROR(IF(LEN(INDEX('NBAA Data'!$A:$U,MATCH($C22,'NBAA Data'!$C:$C,0),MATCH(AH$1,'NBAA Data'!$A$1:$U$1,0)))=0,"",INDEX('NBAA Data'!$A:$U,MATCH($C22,'NBAA Data'!$C:$C,0),MATCH(AH$1,'NBAA Data'!$A$1:$U$1,0))),"")</f>
        <v/>
      </c>
      <c r="AI22" t="str">
        <f>IFERROR(IF(LEN(INDEX('NBAA Data'!$A:$U,MATCH($C22,'NBAA Data'!$C:$C,0),MATCH(AI$1,'NBAA Data'!$A$1:$U$1,0)))=0,"",INDEX('NBAA Data'!$A:$U,MATCH($C22,'NBAA Data'!$C:$C,0),MATCH(AI$1,'NBAA Data'!$A$1:$U$1,0))),"")</f>
        <v/>
      </c>
    </row>
    <row r="23" spans="1:48" x14ac:dyDescent="0.25">
      <c r="A23" t="s">
        <v>3894</v>
      </c>
      <c r="B23" t="str">
        <f>"C-"&amp;INDEX(Sheet6!$A$1:$U$11,MATCH(TRIM(A23),Sheet6!$A$1:$A$11,0),2)</f>
        <v>C-FTXX</v>
      </c>
      <c r="C23" t="str">
        <f>IF(LEN(INDEX('N-Numbers'!A:M,MATCH(A23&amp;"*",'N-Numbers'!A:A,0),2))=0,INDEX('N-Numbers'!A:M,MATCH(A23&amp;"*",'N-Numbers'!A:A,0),3),INDEX('N-Numbers'!A:M,MATCH(A23&amp;"*",'N-Numbers'!A:A,0),2))</f>
        <v xml:space="preserve">C-FTXX </v>
      </c>
      <c r="D23" t="str">
        <f>INDEX('ICAO Country Codes'!$A$1:$K$229,MATCH(IFERROR(LEFT(C23,SEARCH("-",C23)),LEFT(C23)),'ICAO Country Codes'!$A$1:$A$229,0),3)</f>
        <v>Canada</v>
      </c>
      <c r="F23" t="str">
        <f>IFERROR(IF(LEN(INDEX('N-Numbers'!$A:$M,MATCH($A23&amp;"*",'N-Numbers'!$A:$A,0),MATCH(F$1,'N-Numbers'!$A$1:$M$1,0)))=0,"",INDEX('N-Numbers'!$A:$M,MATCH($A23&amp;"*",'N-Numbers'!$A:$A,0),MATCH(F$1,'N-Numbers'!$A$1:$M$1,0))),"")</f>
        <v>6404805 Manitoba Ltd. Winnipeg MB rg 05/1/12</v>
      </c>
      <c r="G23" t="str">
        <f>INDEX(Sheet6!$A$1:$U$11,MATCH(TRIM(A23),Sheet6!$A$1:$A$11,0),MATCH("FULL_NAME",Sheet6!$A$1:$U$1,0))</f>
        <v>6404805 Manitoba Ltd.</v>
      </c>
      <c r="H23" t="str">
        <f>IFERROR(IF(LEN(INDEX('N-Numbers'!$A:$M,MATCH($A23&amp;"*",'N-Numbers'!$A:$A,0),MATCH(H$1,'N-Numbers'!$A$1:$M$1,0)))=0,"",INDEX('N-Numbers'!$A:$M,MATCH($A23&amp;"*",'N-Numbers'!$A:$A,0),MATCH(H$1,'N-Numbers'!$A$1:$M$1,0))),"")</f>
        <v/>
      </c>
      <c r="I23" t="str">
        <f>INDEX(Sheet6!$A$1:$U$11,MATCH(TRIM(A23),Sheet6!$A$1:$A$11,0),MATCH("CITY",Sheet6!$A$1:$U$1,0))</f>
        <v>Winnipeg</v>
      </c>
      <c r="J23" t="str">
        <f>INDEX(Sheet6!$A$1:$U$11,MATCH(TRIM(A23),Sheet6!$A$1:$A$11,0),MATCH("PROVINCE_OR_STATE_E",Sheet6!$A$1:$U$1,0))</f>
        <v>Manitoba</v>
      </c>
      <c r="L23" t="str">
        <f>IFERROR(IF(LEN(INDEX('N-Numbers'!$A:$M,MATCH($A23&amp;"*",'N-Numbers'!$A:$A,0),MATCH(L$1,'N-Numbers'!$A$1:$M$1,0)))=0,"",INDEX('N-Numbers'!$A:$M,MATCH($A23&amp;"*",'N-Numbers'!$A:$A,0),MATCH(L$1,'N-Numbers'!$A$1:$M$1,0))),"")</f>
        <v/>
      </c>
      <c r="M23" t="str">
        <f>IFERROR(IF(LEN(INDEX('N-Numbers'!$A:$M,MATCH($A23&amp;"*",'N-Numbers'!$A:$A,0),MATCH(M$1,'N-Numbers'!$A$1:$M$1,0)))=0,"",INDEX('N-Numbers'!$A:$M,MATCH($A23&amp;"*",'N-Numbers'!$A:$A,0),MATCH(M$1,'N-Numbers'!$A$1:$M$1,0))),"")</f>
        <v/>
      </c>
      <c r="N23" t="str">
        <f>IFERROR(IF(LEN(INDEX('N-Numbers'!$A:$M,MATCH($A23&amp;"*",'N-Numbers'!$A:$A,0),MATCH(N$1,'N-Numbers'!$A$1:$M$1,0)))=0,"",INDEX('N-Numbers'!$A:$M,MATCH($A23&amp;"*",'N-Numbers'!$A:$A,0),MATCH(N$1,'N-Numbers'!$A$1:$M$1,0))),"")</f>
        <v/>
      </c>
      <c r="R23" s="13"/>
      <c r="S23" s="13"/>
      <c r="T23" s="13"/>
      <c r="U23" s="13"/>
      <c r="V23" s="13"/>
      <c r="W23" s="13"/>
      <c r="Y23" t="str">
        <f>IFERROR(IF(LEN(INDEX('NBAA Data'!$A:$U,MATCH($C23,'NBAA Data'!$C:$C,0),MATCH(Y$1,'NBAA Data'!$A$1:$U$1,0)))=0,"",INDEX('NBAA Data'!$A:$U,MATCH($C23,'NBAA Data'!$C:$C,0),MATCH(Y$1,'NBAA Data'!$A$1:$U$1,0))),"")</f>
        <v/>
      </c>
      <c r="Z23" t="str">
        <f>IFERROR(IF(LEN(INDEX('NBAA Data'!$A:$U,MATCH($C23,'NBAA Data'!$C:$C,0),MATCH(Z$1,'NBAA Data'!$A$1:$U$1,0)))=0,"",INDEX('NBAA Data'!$A:$U,MATCH($C23,'NBAA Data'!$C:$C,0),MATCH(Z$1,'NBAA Data'!$A$1:$U$1,0))),"")</f>
        <v/>
      </c>
      <c r="AA23" t="str">
        <f>IFERROR(IF(LEN(INDEX('NBAA Data'!$A:$U,MATCH($C23,'NBAA Data'!$C:$C,0),MATCH(AA$1,'NBAA Data'!$A$1:$U$1,0)))=0,"",INDEX('NBAA Data'!$A:$U,MATCH($C23,'NBAA Data'!$C:$C,0),MATCH(AA$1,'NBAA Data'!$A$1:$U$1,0))),"")</f>
        <v/>
      </c>
      <c r="AB23" t="str">
        <f>IFERROR(IF(LEN(INDEX('NBAA Data'!$A:$U,MATCH($C23,'NBAA Data'!$C:$C,0),MATCH(AB$1,'NBAA Data'!$A$1:$U$1,0)))=0,"",INDEX('NBAA Data'!$A:$U,MATCH($C23,'NBAA Data'!$C:$C,0),MATCH(AB$1,'NBAA Data'!$A$1:$U$1,0))),"")</f>
        <v/>
      </c>
      <c r="AC23" t="str">
        <f>IFERROR(IF(LEN(INDEX('NBAA Data'!$A:$U,MATCH($C23,'NBAA Data'!$C:$C,0),MATCH(AC$1,'NBAA Data'!$A$1:$U$1,0)))=0,"",INDEX('NBAA Data'!$A:$U,MATCH($C23,'NBAA Data'!$C:$C,0),MATCH(AC$1,'NBAA Data'!$A$1:$U$1,0))),"")</f>
        <v/>
      </c>
      <c r="AD23" t="str">
        <f>IFERROR(IF(LEN(INDEX('NBAA Data'!$A:$U,MATCH($C23,'NBAA Data'!$C:$C,0),MATCH(AD$1,'NBAA Data'!$A$1:$U$1,0)))=0,"",INDEX('NBAA Data'!$A:$U,MATCH($C23,'NBAA Data'!$C:$C,0),MATCH(AD$1,'NBAA Data'!$A$1:$U$1,0))),"")</f>
        <v/>
      </c>
      <c r="AE23" t="str">
        <f>IFERROR(IF(LEN(INDEX('NBAA Data'!$A:$U,MATCH($C23,'NBAA Data'!$C:$C,0),MATCH(AE$1,'NBAA Data'!$A$1:$U$1,0)))=0,"",INDEX('NBAA Data'!$A:$U,MATCH($C23,'NBAA Data'!$C:$C,0),MATCH(AE$1,'NBAA Data'!$A$1:$U$1,0))),"")</f>
        <v/>
      </c>
      <c r="AF23" t="str">
        <f>IFERROR(IF(LEN(INDEX('NBAA Data'!$A:$U,MATCH($C23,'NBAA Data'!$C:$C,0),MATCH(AF$1,'NBAA Data'!$A$1:$U$1,0)))=0,"",INDEX('NBAA Data'!$A:$U,MATCH($C23,'NBAA Data'!$C:$C,0),MATCH(AF$1,'NBAA Data'!$A$1:$U$1,0))),"")</f>
        <v/>
      </c>
      <c r="AG23" t="str">
        <f>IFERROR(IF(LEN(INDEX('NBAA Data'!$A:$U,MATCH($C23,'NBAA Data'!$C:$C,0),MATCH(AG$1,'NBAA Data'!$A$1:$U$1,0)))=0,"",INDEX('NBAA Data'!$A:$U,MATCH($C23,'NBAA Data'!$C:$C,0),MATCH(AG$1,'NBAA Data'!$A$1:$U$1,0))),"")</f>
        <v/>
      </c>
      <c r="AH23" t="str">
        <f>IFERROR(IF(LEN(INDEX('NBAA Data'!$A:$U,MATCH($C23,'NBAA Data'!$C:$C,0),MATCH(AH$1,'NBAA Data'!$A$1:$U$1,0)))=0,"",INDEX('NBAA Data'!$A:$U,MATCH($C23,'NBAA Data'!$C:$C,0),MATCH(AH$1,'NBAA Data'!$A$1:$U$1,0))),"")</f>
        <v/>
      </c>
      <c r="AI23" t="str">
        <f>IFERROR(IF(LEN(INDEX('NBAA Data'!$A:$U,MATCH($C23,'NBAA Data'!$C:$C,0),MATCH(AI$1,'NBAA Data'!$A$1:$U$1,0)))=0,"",INDEX('NBAA Data'!$A:$U,MATCH($C23,'NBAA Data'!$C:$C,0),MATCH(AI$1,'NBAA Data'!$A$1:$U$1,0))),"")</f>
        <v/>
      </c>
    </row>
    <row r="24" spans="1:48" x14ac:dyDescent="0.25">
      <c r="A24" t="s">
        <v>2012</v>
      </c>
      <c r="B24" t="str">
        <f>IFERROR(IF(LEN(INDEX('N-Numbers'!$A:$M,MATCH($A24&amp;"*",'N-Numbers'!$A:$A,0),MATCH(B$1,'N-Numbers'!$A$1:$M$1,0)))=0,"",INDEX('N-Numbers'!$A:$M,MATCH($A24&amp;"*",'N-Numbers'!$A:$A,0),MATCH(B$1,'N-Numbers'!$A$1:$M$1,0))),"")</f>
        <v/>
      </c>
      <c r="C24" t="str">
        <f>IF(LEN(INDEX('N-Numbers'!A:M,MATCH(A24&amp;"*",'N-Numbers'!A:A,0),2))=0,INDEX('N-Numbers'!A:M,MATCH(A24&amp;"*",'N-Numbers'!A:A,0),3),INDEX('N-Numbers'!A:M,MATCH(A24&amp;"*",'N-Numbers'!A:A,0),2))</f>
        <v>N611NC</v>
      </c>
      <c r="D24" t="str">
        <f>INDEX('ICAO Country Codes'!$A$1:$K$229,MATCH(IFERROR(LEFT(C24,SEARCH("-",C24)),LEFT(C24)),'ICAO Country Codes'!$A$1:$A$229,0),3)</f>
        <v>United States of America</v>
      </c>
      <c r="E24" t="str">
        <f>IFERROR(IF(LEN(INDEX('N-Numbers'!$A:$M,MATCH($A24&amp;"*",'N-Numbers'!$A:$A,0),MATCH(E$1,'N-Numbers'!$A$1:$M$1,0)))=0,"",INDEX('N-Numbers'!$A:$M,MATCH($A24&amp;"*",'N-Numbers'!$A:$A,0),MATCH(E$1,'N-Numbers'!$A$1:$M$1,0))),"")</f>
        <v xml:space="preserve">Executive Flight Solutions </v>
      </c>
      <c r="F24" t="str">
        <f>IFERROR(IF(LEN(INDEX('N-Numbers'!$A:$M,MATCH($A24&amp;"*",'N-Numbers'!$A:$A,0),MATCH(F$1,'N-Numbers'!$A$1:$M$1,0)))=0,"",INDEX('N-Numbers'!$A:$M,MATCH($A24&amp;"*",'N-Numbers'!$A:$A,0),MATCH(F$1,'N-Numbers'!$A$1:$M$1,0))),"")</f>
        <v>MHW Group Holdings LLC Reisterstown MD bought 4/14/15. Operated by Executive Flight Solutions until 2020</v>
      </c>
      <c r="G24" t="str">
        <f>IFERROR(IF(LEN(INDEX('N-Numbers'!$A:$M,MATCH($A24&amp;"*",'N-Numbers'!$A:$A,0),MATCH(G$1,'N-Numbers'!$A$1:$M$1,0)))=0,"",INDEX('N-Numbers'!$A:$M,MATCH($A24&amp;"*",'N-Numbers'!$A:$A,0),MATCH(G$1,'N-Numbers'!$A$1:$M$1,0))),"")</f>
        <v>MHW GROUP HOLDINGS LLC</v>
      </c>
      <c r="H24" t="str">
        <f>IFERROR(IF(LEN(INDEX('N-Numbers'!$A:$M,MATCH($A24&amp;"*",'N-Numbers'!$A:$A,0),MATCH(H$1,'N-Numbers'!$A$1:$M$1,0)))=0,"",INDEX('N-Numbers'!$A:$M,MATCH($A24&amp;"*",'N-Numbers'!$A:$A,0),MATCH(H$1,'N-Numbers'!$A$1:$M$1,0))),"")</f>
        <v>11620 RED RUN BLVD</v>
      </c>
      <c r="I24" t="str">
        <f>IFERROR(IF(LEN(INDEX('N-Numbers'!$A:$M,MATCH($A24&amp;"*",'N-Numbers'!$A:$A,0),MATCH(I$1,'N-Numbers'!$A$1:$M$1,0)))=0,"",INDEX('N-Numbers'!$A:$M,MATCH($A24&amp;"*",'N-Numbers'!$A:$A,0),MATCH(I$1,'N-Numbers'!$A$1:$M$1,0))),"")</f>
        <v>REISTERSTOWN</v>
      </c>
      <c r="J24" t="str">
        <f>IFERROR(IF(LEN(INDEX('N-Numbers'!$A:$M,MATCH($A24&amp;"*",'N-Numbers'!$A:$A,0),MATCH(J$1,'N-Numbers'!$A$1:$M$1,0)))=0,"",INDEX('N-Numbers'!$A:$M,MATCH($A24&amp;"*",'N-Numbers'!$A:$A,0),MATCH(J$1,'N-Numbers'!$A$1:$M$1,0))),"")</f>
        <v>MD</v>
      </c>
      <c r="L24" t="str">
        <f>IFERROR(IF(LEN(INDEX('N-Numbers'!$A:$M,MATCH($A24&amp;"*",'N-Numbers'!$A:$A,0),MATCH(L$1,'N-Numbers'!$A$1:$M$1,0)))=0,"",INDEX('N-Numbers'!$A:$M,MATCH($A24&amp;"*",'N-Numbers'!$A:$A,0),MATCH(L$1,'N-Numbers'!$A$1:$M$1,0))),"")</f>
        <v/>
      </c>
      <c r="M24" t="str">
        <f>IFERROR(IF(LEN(INDEX('N-Numbers'!$A:$M,MATCH($A24&amp;"*",'N-Numbers'!$A:$A,0),MATCH(M$1,'N-Numbers'!$A$1:$M$1,0)))=0,"",INDEX('N-Numbers'!$A:$M,MATCH($A24&amp;"*",'N-Numbers'!$A:$A,0),MATCH(M$1,'N-Numbers'!$A$1:$M$1,0))),"")</f>
        <v/>
      </c>
      <c r="N24" t="str">
        <f>IFERROR(IF(LEN(INDEX('N-Numbers'!$A:$M,MATCH($A24&amp;"*",'N-Numbers'!$A:$A,0),MATCH(N$1,'N-Numbers'!$A$1:$M$1,0)))=0,"",INDEX('N-Numbers'!$A:$M,MATCH($A24&amp;"*",'N-Numbers'!$A:$A,0),MATCH(N$1,'N-Numbers'!$A$1:$M$1,0))),"")</f>
        <v/>
      </c>
      <c r="R24" s="13"/>
      <c r="S24" s="13"/>
      <c r="T24" s="13"/>
      <c r="U24" s="13"/>
      <c r="V24" s="13"/>
      <c r="W24" s="13"/>
      <c r="Y24" t="str">
        <f>IFERROR(IF(LEN(INDEX('NBAA Data'!$A:$U,MATCH($C24,'NBAA Data'!$C:$C,0),MATCH(Y$1,'NBAA Data'!$A$1:$U$1,0)))=0,"",INDEX('NBAA Data'!$A:$U,MATCH($C24,'NBAA Data'!$C:$C,0),MATCH(Y$1,'NBAA Data'!$A$1:$U$1,0))),"")</f>
        <v/>
      </c>
      <c r="Z24" t="str">
        <f>IFERROR(IF(LEN(INDEX('NBAA Data'!$A:$U,MATCH($C24,'NBAA Data'!$C:$C,0),MATCH(Z$1,'NBAA Data'!$A$1:$U$1,0)))=0,"",INDEX('NBAA Data'!$A:$U,MATCH($C24,'NBAA Data'!$C:$C,0),MATCH(Z$1,'NBAA Data'!$A$1:$U$1,0))),"")</f>
        <v/>
      </c>
      <c r="AA24" t="str">
        <f>IFERROR(IF(LEN(INDEX('NBAA Data'!$A:$U,MATCH($C24,'NBAA Data'!$C:$C,0),MATCH(AA$1,'NBAA Data'!$A$1:$U$1,0)))=0,"",INDEX('NBAA Data'!$A:$U,MATCH($C24,'NBAA Data'!$C:$C,0),MATCH(AA$1,'NBAA Data'!$A$1:$U$1,0))),"")</f>
        <v/>
      </c>
      <c r="AB24" t="str">
        <f>IFERROR(IF(LEN(INDEX('NBAA Data'!$A:$U,MATCH($C24,'NBAA Data'!$C:$C,0),MATCH(AB$1,'NBAA Data'!$A$1:$U$1,0)))=0,"",INDEX('NBAA Data'!$A:$U,MATCH($C24,'NBAA Data'!$C:$C,0),MATCH(AB$1,'NBAA Data'!$A$1:$U$1,0))),"")</f>
        <v/>
      </c>
      <c r="AC24" t="str">
        <f>IFERROR(IF(LEN(INDEX('NBAA Data'!$A:$U,MATCH($C24,'NBAA Data'!$C:$C,0),MATCH(AC$1,'NBAA Data'!$A$1:$U$1,0)))=0,"",INDEX('NBAA Data'!$A:$U,MATCH($C24,'NBAA Data'!$C:$C,0),MATCH(AC$1,'NBAA Data'!$A$1:$U$1,0))),"")</f>
        <v/>
      </c>
      <c r="AD24" t="str">
        <f>IFERROR(IF(LEN(INDEX('NBAA Data'!$A:$U,MATCH($C24,'NBAA Data'!$C:$C,0),MATCH(AD$1,'NBAA Data'!$A$1:$U$1,0)))=0,"",INDEX('NBAA Data'!$A:$U,MATCH($C24,'NBAA Data'!$C:$C,0),MATCH(AD$1,'NBAA Data'!$A$1:$U$1,0))),"")</f>
        <v/>
      </c>
      <c r="AE24" t="str">
        <f>IFERROR(IF(LEN(INDEX('NBAA Data'!$A:$U,MATCH($C24,'NBAA Data'!$C:$C,0),MATCH(AE$1,'NBAA Data'!$A$1:$U$1,0)))=0,"",INDEX('NBAA Data'!$A:$U,MATCH($C24,'NBAA Data'!$C:$C,0),MATCH(AE$1,'NBAA Data'!$A$1:$U$1,0))),"")</f>
        <v/>
      </c>
      <c r="AF24" t="str">
        <f>IFERROR(IF(LEN(INDEX('NBAA Data'!$A:$U,MATCH($C24,'NBAA Data'!$C:$C,0),MATCH(AF$1,'NBAA Data'!$A$1:$U$1,0)))=0,"",INDEX('NBAA Data'!$A:$U,MATCH($C24,'NBAA Data'!$C:$C,0),MATCH(AF$1,'NBAA Data'!$A$1:$U$1,0))),"")</f>
        <v/>
      </c>
      <c r="AG24" t="str">
        <f>IFERROR(IF(LEN(INDEX('NBAA Data'!$A:$U,MATCH($C24,'NBAA Data'!$C:$C,0),MATCH(AG$1,'NBAA Data'!$A$1:$U$1,0)))=0,"",INDEX('NBAA Data'!$A:$U,MATCH($C24,'NBAA Data'!$C:$C,0),MATCH(AG$1,'NBAA Data'!$A$1:$U$1,0))),"")</f>
        <v/>
      </c>
      <c r="AH24" t="str">
        <f>IFERROR(IF(LEN(INDEX('NBAA Data'!$A:$U,MATCH($C24,'NBAA Data'!$C:$C,0),MATCH(AH$1,'NBAA Data'!$A$1:$U$1,0)))=0,"",INDEX('NBAA Data'!$A:$U,MATCH($C24,'NBAA Data'!$C:$C,0),MATCH(AH$1,'NBAA Data'!$A$1:$U$1,0))),"")</f>
        <v/>
      </c>
      <c r="AI24" t="str">
        <f>IFERROR(IF(LEN(INDEX('NBAA Data'!$A:$U,MATCH($C24,'NBAA Data'!$C:$C,0),MATCH(AI$1,'NBAA Data'!$A$1:$U$1,0)))=0,"",INDEX('NBAA Data'!$A:$U,MATCH($C24,'NBAA Data'!$C:$C,0),MATCH(AI$1,'NBAA Data'!$A$1:$U$1,0))),"")</f>
        <v/>
      </c>
    </row>
    <row r="25" spans="1:48" x14ac:dyDescent="0.25">
      <c r="A25" t="s">
        <v>1715</v>
      </c>
      <c r="B25" t="str">
        <f>IFERROR(IF(LEN(INDEX('N-Numbers'!$A:$M,MATCH($A25&amp;"*",'N-Numbers'!$A:$A,0),MATCH(B$1,'N-Numbers'!$A$1:$M$1,0)))=0,"",INDEX('N-Numbers'!$A:$M,MATCH($A25&amp;"*",'N-Numbers'!$A:$A,0),MATCH(B$1,'N-Numbers'!$A$1:$M$1,0))),"")</f>
        <v/>
      </c>
      <c r="C25" t="str">
        <f>IF(LEN(INDEX('N-Numbers'!A:M,MATCH(A25&amp;"*",'N-Numbers'!A:A,0),2))=0,INDEX('N-Numbers'!A:M,MATCH(A25&amp;"*",'N-Numbers'!A:A,0),3),INDEX('N-Numbers'!A:M,MATCH(A25&amp;"*",'N-Numbers'!A:A,0),2))</f>
        <v>N224GG</v>
      </c>
      <c r="D25" t="str">
        <f>INDEX('ICAO Country Codes'!$A$1:$K$229,MATCH(IFERROR(LEFT(C25,SEARCH("-",C25)),LEFT(C25)),'ICAO Country Codes'!$A$1:$A$229,0),3)</f>
        <v>United States of America</v>
      </c>
      <c r="E25" t="str">
        <f>IFERROR(IF(LEN(INDEX('N-Numbers'!$A:$M,MATCH($A25&amp;"*",'N-Numbers'!$A:$A,0),MATCH(E$1,'N-Numbers'!$A$1:$M$1,0)))=0,"",INDEX('N-Numbers'!$A:$M,MATCH($A25&amp;"*",'N-Numbers'!$A:$A,0),MATCH(E$1,'N-Numbers'!$A$1:$M$1,0))),"")</f>
        <v/>
      </c>
      <c r="F25" t="str">
        <f>IFERROR(IF(LEN(INDEX('N-Numbers'!$A:$M,MATCH($A25&amp;"*",'N-Numbers'!$A:$A,0),MATCH(F$1,'N-Numbers'!$A$1:$M$1,0)))=0,"",INDEX('N-Numbers'!$A:$M,MATCH($A25&amp;"*",'N-Numbers'!$A:$A,0),MATCH(F$1,'N-Numbers'!$A$1:$M$1,0))),"")</f>
        <v>Gator Tracks LLC, Ft Lauderdale FL bought 12/21/20</v>
      </c>
      <c r="G25" t="str">
        <f>IFERROR(IF(LEN(INDEX('N-Numbers'!$A:$M,MATCH($A25&amp;"*",'N-Numbers'!$A:$A,0),MATCH(G$1,'N-Numbers'!$A$1:$M$1,0)))=0,"",INDEX('N-Numbers'!$A:$M,MATCH($A25&amp;"*",'N-Numbers'!$A:$A,0),MATCH(G$1,'N-Numbers'!$A$1:$M$1,0))),"")</f>
        <v>GATOR TRACKS LLC</v>
      </c>
      <c r="H25" t="str">
        <f>IFERROR(IF(LEN(INDEX('N-Numbers'!$A:$M,MATCH($A25&amp;"*",'N-Numbers'!$A:$A,0),MATCH(H$1,'N-Numbers'!$A$1:$M$1,0)))=0,"",INDEX('N-Numbers'!$A:$M,MATCH($A25&amp;"*",'N-Numbers'!$A:$A,0),MATCH(H$1,'N-Numbers'!$A$1:$M$1,0))),"")</f>
        <v>70 READY AVE NW</v>
      </c>
      <c r="I25" t="str">
        <f>IFERROR(IF(LEN(INDEX('N-Numbers'!$A:$M,MATCH($A25&amp;"*",'N-Numbers'!$A:$A,0),MATCH(I$1,'N-Numbers'!$A$1:$M$1,0)))=0,"",INDEX('N-Numbers'!$A:$M,MATCH($A25&amp;"*",'N-Numbers'!$A:$A,0),MATCH(I$1,'N-Numbers'!$A$1:$M$1,0))),"")</f>
        <v>FORT WALTON BEACH</v>
      </c>
      <c r="J25" t="str">
        <f>IFERROR(IF(LEN(INDEX('N-Numbers'!$A:$M,MATCH($A25&amp;"*",'N-Numbers'!$A:$A,0),MATCH(J$1,'N-Numbers'!$A$1:$M$1,0)))=0,"",INDEX('N-Numbers'!$A:$M,MATCH($A25&amp;"*",'N-Numbers'!$A:$A,0),MATCH(J$1,'N-Numbers'!$A$1:$M$1,0))),"")</f>
        <v>FL</v>
      </c>
      <c r="L25" t="str">
        <f>IFERROR(IF(LEN(INDEX('N-Numbers'!$A:$M,MATCH($A25&amp;"*",'N-Numbers'!$A:$A,0),MATCH(L$1,'N-Numbers'!$A$1:$M$1,0)))=0,"",INDEX('N-Numbers'!$A:$M,MATCH($A25&amp;"*",'N-Numbers'!$A:$A,0),MATCH(L$1,'N-Numbers'!$A$1:$M$1,0))),"")</f>
        <v/>
      </c>
      <c r="M25" t="str">
        <f>IFERROR(IF(LEN(INDEX('N-Numbers'!$A:$M,MATCH($A25&amp;"*",'N-Numbers'!$A:$A,0),MATCH(M$1,'N-Numbers'!$A$1:$M$1,0)))=0,"",INDEX('N-Numbers'!$A:$M,MATCH($A25&amp;"*",'N-Numbers'!$A:$A,0),MATCH(M$1,'N-Numbers'!$A$1:$M$1,0))),"")</f>
        <v/>
      </c>
      <c r="N25" t="str">
        <f>IFERROR(IF(LEN(INDEX('N-Numbers'!$A:$M,MATCH($A25&amp;"*",'N-Numbers'!$A:$A,0),MATCH(N$1,'N-Numbers'!$A$1:$M$1,0)))=0,"",INDEX('N-Numbers'!$A:$M,MATCH($A25&amp;"*",'N-Numbers'!$A:$A,0),MATCH(N$1,'N-Numbers'!$A$1:$M$1,0))),"")</f>
        <v/>
      </c>
      <c r="R25" s="13"/>
      <c r="S25" s="13"/>
      <c r="T25" s="13"/>
      <c r="U25" s="13"/>
      <c r="V25" s="13"/>
      <c r="W25" s="13"/>
      <c r="Y25" t="str">
        <f>IFERROR(IF(LEN(INDEX('NBAA Data'!$A:$U,MATCH($C25,'NBAA Data'!$C:$C,0),MATCH(Y$1,'NBAA Data'!$A$1:$U$1,0)))=0,"",INDEX('NBAA Data'!$A:$U,MATCH($C25,'NBAA Data'!$C:$C,0),MATCH(Y$1,'NBAA Data'!$A$1:$U$1,0))),"")</f>
        <v/>
      </c>
      <c r="Z25" t="str">
        <f>IFERROR(IF(LEN(INDEX('NBAA Data'!$A:$U,MATCH($C25,'NBAA Data'!$C:$C,0),MATCH(Z$1,'NBAA Data'!$A$1:$U$1,0)))=0,"",INDEX('NBAA Data'!$A:$U,MATCH($C25,'NBAA Data'!$C:$C,0),MATCH(Z$1,'NBAA Data'!$A$1:$U$1,0))),"")</f>
        <v/>
      </c>
      <c r="AA25" t="str">
        <f>IFERROR(IF(LEN(INDEX('NBAA Data'!$A:$U,MATCH($C25,'NBAA Data'!$C:$C,0),MATCH(AA$1,'NBAA Data'!$A$1:$U$1,0)))=0,"",INDEX('NBAA Data'!$A:$U,MATCH($C25,'NBAA Data'!$C:$C,0),MATCH(AA$1,'NBAA Data'!$A$1:$U$1,0))),"")</f>
        <v/>
      </c>
      <c r="AB25" t="str">
        <f>IFERROR(IF(LEN(INDEX('NBAA Data'!$A:$U,MATCH($C25,'NBAA Data'!$C:$C,0),MATCH(AB$1,'NBAA Data'!$A$1:$U$1,0)))=0,"",INDEX('NBAA Data'!$A:$U,MATCH($C25,'NBAA Data'!$C:$C,0),MATCH(AB$1,'NBAA Data'!$A$1:$U$1,0))),"")</f>
        <v/>
      </c>
      <c r="AC25" t="str">
        <f>IFERROR(IF(LEN(INDEX('NBAA Data'!$A:$U,MATCH($C25,'NBAA Data'!$C:$C,0),MATCH(AC$1,'NBAA Data'!$A$1:$U$1,0)))=0,"",INDEX('NBAA Data'!$A:$U,MATCH($C25,'NBAA Data'!$C:$C,0),MATCH(AC$1,'NBAA Data'!$A$1:$U$1,0))),"")</f>
        <v/>
      </c>
      <c r="AD25" t="str">
        <f>IFERROR(IF(LEN(INDEX('NBAA Data'!$A:$U,MATCH($C25,'NBAA Data'!$C:$C,0),MATCH(AD$1,'NBAA Data'!$A$1:$U$1,0)))=0,"",INDEX('NBAA Data'!$A:$U,MATCH($C25,'NBAA Data'!$C:$C,0),MATCH(AD$1,'NBAA Data'!$A$1:$U$1,0))),"")</f>
        <v/>
      </c>
      <c r="AE25" t="str">
        <f>IFERROR(IF(LEN(INDEX('NBAA Data'!$A:$U,MATCH($C25,'NBAA Data'!$C:$C,0),MATCH(AE$1,'NBAA Data'!$A$1:$U$1,0)))=0,"",INDEX('NBAA Data'!$A:$U,MATCH($C25,'NBAA Data'!$C:$C,0),MATCH(AE$1,'NBAA Data'!$A$1:$U$1,0))),"")</f>
        <v/>
      </c>
      <c r="AF25" t="str">
        <f>IFERROR(IF(LEN(INDEX('NBAA Data'!$A:$U,MATCH($C25,'NBAA Data'!$C:$C,0),MATCH(AF$1,'NBAA Data'!$A$1:$U$1,0)))=0,"",INDEX('NBAA Data'!$A:$U,MATCH($C25,'NBAA Data'!$C:$C,0),MATCH(AF$1,'NBAA Data'!$A$1:$U$1,0))),"")</f>
        <v/>
      </c>
      <c r="AG25" t="str">
        <f>IFERROR(IF(LEN(INDEX('NBAA Data'!$A:$U,MATCH($C25,'NBAA Data'!$C:$C,0),MATCH(AG$1,'NBAA Data'!$A$1:$U$1,0)))=0,"",INDEX('NBAA Data'!$A:$U,MATCH($C25,'NBAA Data'!$C:$C,0),MATCH(AG$1,'NBAA Data'!$A$1:$U$1,0))),"")</f>
        <v/>
      </c>
      <c r="AH25" t="str">
        <f>IFERROR(IF(LEN(INDEX('NBAA Data'!$A:$U,MATCH($C25,'NBAA Data'!$C:$C,0),MATCH(AH$1,'NBAA Data'!$A$1:$U$1,0)))=0,"",INDEX('NBAA Data'!$A:$U,MATCH($C25,'NBAA Data'!$C:$C,0),MATCH(AH$1,'NBAA Data'!$A$1:$U$1,0))),"")</f>
        <v/>
      </c>
      <c r="AI25" t="str">
        <f>IFERROR(IF(LEN(INDEX('NBAA Data'!$A:$U,MATCH($C25,'NBAA Data'!$C:$C,0),MATCH(AI$1,'NBAA Data'!$A$1:$U$1,0)))=0,"",INDEX('NBAA Data'!$A:$U,MATCH($C25,'NBAA Data'!$C:$C,0),MATCH(AI$1,'NBAA Data'!$A$1:$U$1,0))),"")</f>
        <v/>
      </c>
    </row>
    <row r="26" spans="1:48" x14ac:dyDescent="0.25">
      <c r="A26" t="s">
        <v>1803</v>
      </c>
      <c r="B26" t="str">
        <f>IFERROR(IF(LEN(INDEX('N-Numbers'!$A:$M,MATCH($A26&amp;"*",'N-Numbers'!$A:$A,0),MATCH(B$1,'N-Numbers'!$A$1:$M$1,0)))=0,"",INDEX('N-Numbers'!$A:$M,MATCH($A26&amp;"*",'N-Numbers'!$A:$A,0),MATCH(B$1,'N-Numbers'!$A$1:$M$1,0))),"")</f>
        <v/>
      </c>
      <c r="C26" t="str">
        <f>IF(LEN(INDEX('N-Numbers'!A:M,MATCH(A26&amp;"*",'N-Numbers'!A:A,0),2))=0,INDEX('N-Numbers'!A:M,MATCH(A26&amp;"*",'N-Numbers'!A:A,0),3),INDEX('N-Numbers'!A:M,MATCH(A26&amp;"*",'N-Numbers'!A:A,0),2))</f>
        <v>N365GA</v>
      </c>
      <c r="D26" t="str">
        <f>INDEX('ICAO Country Codes'!$A$1:$K$229,MATCH(IFERROR(LEFT(C26,SEARCH("-",C26)),LEFT(C26)),'ICAO Country Codes'!$A$1:$A$229,0),3)</f>
        <v>United States of America</v>
      </c>
      <c r="E26" t="str">
        <f>IFERROR(IF(LEN(INDEX('N-Numbers'!$A:$M,MATCH($A26&amp;"*",'N-Numbers'!$A:$A,0),MATCH(E$1,'N-Numbers'!$A$1:$M$1,0)))=0,"",INDEX('N-Numbers'!$A:$M,MATCH($A26&amp;"*",'N-Numbers'!$A:$A,0),MATCH(E$1,'N-Numbers'!$A$1:$M$1,0))),"")</f>
        <v xml:space="preserve">Gulfstream Aerospace </v>
      </c>
      <c r="F26" t="str">
        <f>IFERROR(IF(LEN(INDEX('N-Numbers'!$A:$M,MATCH($A26&amp;"*",'N-Numbers'!$A:$A,0),MATCH(F$1,'N-Numbers'!$A$1:$M$1,0)))=0,"",INDEX('N-Numbers'!$A:$M,MATCH($A26&amp;"*",'N-Numbers'!$A:$A,0),MATCH(F$1,'N-Numbers'!$A$1:$M$1,0))),"")</f>
        <v>Gulfstream Leasing LLC, Savannah GA bought 2/27/13, rrg 8/8/13</v>
      </c>
      <c r="G26" t="str">
        <f>IFERROR(IF(LEN(INDEX('N-Numbers'!$A:$M,MATCH($A26&amp;"*",'N-Numbers'!$A:$A,0),MATCH(G$1,'N-Numbers'!$A$1:$M$1,0)))=0,"",INDEX('N-Numbers'!$A:$M,MATCH($A26&amp;"*",'N-Numbers'!$A:$A,0),MATCH(G$1,'N-Numbers'!$A$1:$M$1,0))),"")</f>
        <v>GULFSTREAM LEASING LLC</v>
      </c>
      <c r="H26" t="str">
        <f>IFERROR(IF(LEN(INDEX('N-Numbers'!$A:$M,MATCH($A26&amp;"*",'N-Numbers'!$A:$A,0),MATCH(H$1,'N-Numbers'!$A$1:$M$1,0)))=0,"",INDEX('N-Numbers'!$A:$M,MATCH($A26&amp;"*",'N-Numbers'!$A:$A,0),MATCH(H$1,'N-Numbers'!$A$1:$M$1,0))),"")</f>
        <v>500 GULFSTREAM RD M/S B-16</v>
      </c>
      <c r="I26" t="str">
        <f>IFERROR(IF(LEN(INDEX('N-Numbers'!$A:$M,MATCH($A26&amp;"*",'N-Numbers'!$A:$A,0),MATCH(I$1,'N-Numbers'!$A$1:$M$1,0)))=0,"",INDEX('N-Numbers'!$A:$M,MATCH($A26&amp;"*",'N-Numbers'!$A:$A,0),MATCH(I$1,'N-Numbers'!$A$1:$M$1,0))),"")</f>
        <v>SAVANNAH</v>
      </c>
      <c r="J26" t="str">
        <f>IFERROR(IF(LEN(INDEX('N-Numbers'!$A:$M,MATCH($A26&amp;"*",'N-Numbers'!$A:$A,0),MATCH(J$1,'N-Numbers'!$A$1:$M$1,0)))=0,"",INDEX('N-Numbers'!$A:$M,MATCH($A26&amp;"*",'N-Numbers'!$A:$A,0),MATCH(J$1,'N-Numbers'!$A$1:$M$1,0))),"")</f>
        <v>GA</v>
      </c>
      <c r="L26" t="str">
        <f>IFERROR(IF(LEN(INDEX('N-Numbers'!$A:$M,MATCH($A26&amp;"*",'N-Numbers'!$A:$A,0),MATCH(L$1,'N-Numbers'!$A$1:$M$1,0)))=0,"",INDEX('N-Numbers'!$A:$M,MATCH($A26&amp;"*",'N-Numbers'!$A:$A,0),MATCH(L$1,'N-Numbers'!$A$1:$M$1,0))),"")</f>
        <v/>
      </c>
      <c r="M26" t="str">
        <f>IFERROR(IF(LEN(INDEX('N-Numbers'!$A:$M,MATCH($A26&amp;"*",'N-Numbers'!$A:$A,0),MATCH(M$1,'N-Numbers'!$A$1:$M$1,0)))=0,"",INDEX('N-Numbers'!$A:$M,MATCH($A26&amp;"*",'N-Numbers'!$A:$A,0),MATCH(M$1,'N-Numbers'!$A$1:$M$1,0))),"")</f>
        <v/>
      </c>
      <c r="N26" t="str">
        <f>IFERROR(IF(LEN(INDEX('N-Numbers'!$A:$M,MATCH($A26&amp;"*",'N-Numbers'!$A:$A,0),MATCH(N$1,'N-Numbers'!$A$1:$M$1,0)))=0,"",INDEX('N-Numbers'!$A:$M,MATCH($A26&amp;"*",'N-Numbers'!$A:$A,0),MATCH(N$1,'N-Numbers'!$A$1:$M$1,0))),"")</f>
        <v/>
      </c>
      <c r="R26" s="13"/>
      <c r="S26" s="13"/>
      <c r="T26" s="13"/>
      <c r="U26" s="13"/>
      <c r="V26" s="13"/>
      <c r="W26" s="13"/>
      <c r="Y26" t="str">
        <f>IFERROR(IF(LEN(INDEX('NBAA Data'!$A:$U,MATCH($C26,'NBAA Data'!$C:$C,0),MATCH(Y$1,'NBAA Data'!$A$1:$U$1,0)))=0,"",INDEX('NBAA Data'!$A:$U,MATCH($C26,'NBAA Data'!$C:$C,0),MATCH(Y$1,'NBAA Data'!$A$1:$U$1,0))),"")</f>
        <v/>
      </c>
      <c r="Z26" t="str">
        <f>IFERROR(IF(LEN(INDEX('NBAA Data'!$A:$U,MATCH($C26,'NBAA Data'!$C:$C,0),MATCH(Z$1,'NBAA Data'!$A$1:$U$1,0)))=0,"",INDEX('NBAA Data'!$A:$U,MATCH($C26,'NBAA Data'!$C:$C,0),MATCH(Z$1,'NBAA Data'!$A$1:$U$1,0))),"")</f>
        <v/>
      </c>
      <c r="AA26" t="str">
        <f>IFERROR(IF(LEN(INDEX('NBAA Data'!$A:$U,MATCH($C26,'NBAA Data'!$C:$C,0),MATCH(AA$1,'NBAA Data'!$A$1:$U$1,0)))=0,"",INDEX('NBAA Data'!$A:$U,MATCH($C26,'NBAA Data'!$C:$C,0),MATCH(AA$1,'NBAA Data'!$A$1:$U$1,0))),"")</f>
        <v/>
      </c>
      <c r="AB26" t="str">
        <f>IFERROR(IF(LEN(INDEX('NBAA Data'!$A:$U,MATCH($C26,'NBAA Data'!$C:$C,0),MATCH(AB$1,'NBAA Data'!$A$1:$U$1,0)))=0,"",INDEX('NBAA Data'!$A:$U,MATCH($C26,'NBAA Data'!$C:$C,0),MATCH(AB$1,'NBAA Data'!$A$1:$U$1,0))),"")</f>
        <v/>
      </c>
      <c r="AC26" t="str">
        <f>IFERROR(IF(LEN(INDEX('NBAA Data'!$A:$U,MATCH($C26,'NBAA Data'!$C:$C,0),MATCH(AC$1,'NBAA Data'!$A$1:$U$1,0)))=0,"",INDEX('NBAA Data'!$A:$U,MATCH($C26,'NBAA Data'!$C:$C,0),MATCH(AC$1,'NBAA Data'!$A$1:$U$1,0))),"")</f>
        <v/>
      </c>
      <c r="AD26" t="str">
        <f>IFERROR(IF(LEN(INDEX('NBAA Data'!$A:$U,MATCH($C26,'NBAA Data'!$C:$C,0),MATCH(AD$1,'NBAA Data'!$A$1:$U$1,0)))=0,"",INDEX('NBAA Data'!$A:$U,MATCH($C26,'NBAA Data'!$C:$C,0),MATCH(AD$1,'NBAA Data'!$A$1:$U$1,0))),"")</f>
        <v/>
      </c>
      <c r="AE26" t="str">
        <f>IFERROR(IF(LEN(INDEX('NBAA Data'!$A:$U,MATCH($C26,'NBAA Data'!$C:$C,0),MATCH(AE$1,'NBAA Data'!$A$1:$U$1,0)))=0,"",INDEX('NBAA Data'!$A:$U,MATCH($C26,'NBAA Data'!$C:$C,0),MATCH(AE$1,'NBAA Data'!$A$1:$U$1,0))),"")</f>
        <v/>
      </c>
      <c r="AF26" t="str">
        <f>IFERROR(IF(LEN(INDEX('NBAA Data'!$A:$U,MATCH($C26,'NBAA Data'!$C:$C,0),MATCH(AF$1,'NBAA Data'!$A$1:$U$1,0)))=0,"",INDEX('NBAA Data'!$A:$U,MATCH($C26,'NBAA Data'!$C:$C,0),MATCH(AF$1,'NBAA Data'!$A$1:$U$1,0))),"")</f>
        <v/>
      </c>
      <c r="AG26" t="str">
        <f>IFERROR(IF(LEN(INDEX('NBAA Data'!$A:$U,MATCH($C26,'NBAA Data'!$C:$C,0),MATCH(AG$1,'NBAA Data'!$A$1:$U$1,0)))=0,"",INDEX('NBAA Data'!$A:$U,MATCH($C26,'NBAA Data'!$C:$C,0),MATCH(AG$1,'NBAA Data'!$A$1:$U$1,0))),"")</f>
        <v/>
      </c>
      <c r="AH26" t="str">
        <f>IFERROR(IF(LEN(INDEX('NBAA Data'!$A:$U,MATCH($C26,'NBAA Data'!$C:$C,0),MATCH(AH$1,'NBAA Data'!$A$1:$U$1,0)))=0,"",INDEX('NBAA Data'!$A:$U,MATCH($C26,'NBAA Data'!$C:$C,0),MATCH(AH$1,'NBAA Data'!$A$1:$U$1,0))),"")</f>
        <v/>
      </c>
      <c r="AI26" t="str">
        <f>IFERROR(IF(LEN(INDEX('NBAA Data'!$A:$U,MATCH($C26,'NBAA Data'!$C:$C,0),MATCH(AI$1,'NBAA Data'!$A$1:$U$1,0)))=0,"",INDEX('NBAA Data'!$A:$U,MATCH($C26,'NBAA Data'!$C:$C,0),MATCH(AI$1,'NBAA Data'!$A$1:$U$1,0))),"")</f>
        <v/>
      </c>
    </row>
    <row r="27" spans="1:48" x14ac:dyDescent="0.25">
      <c r="A27" t="s">
        <v>2224</v>
      </c>
      <c r="B27" t="str">
        <f>IFERROR(IF(LEN(INDEX('N-Numbers'!$A:$M,MATCH($A27&amp;"*",'N-Numbers'!$A:$A,0),MATCH(B$1,'N-Numbers'!$A$1:$M$1,0)))=0,"",INDEX('N-Numbers'!$A:$M,MATCH($A27&amp;"*",'N-Numbers'!$A:$A,0),MATCH(B$1,'N-Numbers'!$A$1:$M$1,0))),"")</f>
        <v/>
      </c>
      <c r="C27" t="str">
        <f>IF(LEN(INDEX('N-Numbers'!A:M,MATCH(A27&amp;"*",'N-Numbers'!A:A,0),2))=0,INDEX('N-Numbers'!A:M,MATCH(A27&amp;"*",'N-Numbers'!A:A,0),3),INDEX('N-Numbers'!A:M,MATCH(A27&amp;"*",'N-Numbers'!A:A,0),2))</f>
        <v>N8821C</v>
      </c>
      <c r="D27" t="str">
        <f>INDEX('ICAO Country Codes'!$A$1:$K$229,MATCH(IFERROR(LEFT(C27,SEARCH("-",C27)),LEFT(C27)),'ICAO Country Codes'!$A$1:$A$229,0),3)</f>
        <v>United States of America</v>
      </c>
      <c r="E27" t="str">
        <f>IFERROR(IF(LEN(INDEX('N-Numbers'!$A:$M,MATCH($A27&amp;"*",'N-Numbers'!$A:$A,0),MATCH(E$1,'N-Numbers'!$A$1:$M$1,0)))=0,"",INDEX('N-Numbers'!$A:$M,MATCH($A27&amp;"*",'N-Numbers'!$A:$A,0),MATCH(E$1,'N-Numbers'!$A$1:$M$1,0))),"")</f>
        <v xml:space="preserve">Paragon Executive Charter </v>
      </c>
      <c r="F27" t="str">
        <f>IFERROR(IF(LEN(INDEX('N-Numbers'!$A:$M,MATCH($A27&amp;"*",'N-Numbers'!$A:$A,0),MATCH(F$1,'N-Numbers'!$A$1:$M$1,0)))=0,"",INDEX('N-Numbers'!$A:$M,MATCH($A27&amp;"*",'N-Numbers'!$A:$A,0),MATCH(F$1,'N-Numbers'!$A$1:$M$1,0))),"")</f>
        <v>JVWL LLC Hanford CA bought 12/19/19</v>
      </c>
      <c r="G27" t="str">
        <f>IFERROR(IF(LEN(INDEX('N-Numbers'!$A:$M,MATCH($A27&amp;"*",'N-Numbers'!$A:$A,0),MATCH(G$1,'N-Numbers'!$A$1:$M$1,0)))=0,"",INDEX('N-Numbers'!$A:$M,MATCH($A27&amp;"*",'N-Numbers'!$A:$A,0),MATCH(G$1,'N-Numbers'!$A$1:$M$1,0))),"")</f>
        <v>JVWL LLC</v>
      </c>
      <c r="H27" t="str">
        <f>IFERROR(IF(LEN(INDEX('N-Numbers'!$A:$M,MATCH($A27&amp;"*",'N-Numbers'!$A:$A,0),MATCH(H$1,'N-Numbers'!$A$1:$M$1,0)))=0,"",INDEX('N-Numbers'!$A:$M,MATCH($A27&amp;"*",'N-Numbers'!$A:$A,0),MATCH(H$1,'N-Numbers'!$A$1:$M$1,0))),"")</f>
        <v>9240 EXCELSIOR AVE</v>
      </c>
      <c r="I27" t="str">
        <f>IFERROR(IF(LEN(INDEX('N-Numbers'!$A:$M,MATCH($A27&amp;"*",'N-Numbers'!$A:$A,0),MATCH(I$1,'N-Numbers'!$A$1:$M$1,0)))=0,"",INDEX('N-Numbers'!$A:$M,MATCH($A27&amp;"*",'N-Numbers'!$A:$A,0),MATCH(I$1,'N-Numbers'!$A$1:$M$1,0))),"")</f>
        <v>HANFORD</v>
      </c>
      <c r="J27" t="str">
        <f>IFERROR(IF(LEN(INDEX('N-Numbers'!$A:$M,MATCH($A27&amp;"*",'N-Numbers'!$A:$A,0),MATCH(J$1,'N-Numbers'!$A$1:$M$1,0)))=0,"",INDEX('N-Numbers'!$A:$M,MATCH($A27&amp;"*",'N-Numbers'!$A:$A,0),MATCH(J$1,'N-Numbers'!$A$1:$M$1,0))),"")</f>
        <v>CA</v>
      </c>
      <c r="L27" t="str">
        <f>IFERROR(IF(LEN(INDEX('N-Numbers'!$A:$M,MATCH($A27&amp;"*",'N-Numbers'!$A:$A,0),MATCH(L$1,'N-Numbers'!$A$1:$M$1,0)))=0,"",INDEX('N-Numbers'!$A:$M,MATCH($A27&amp;"*",'N-Numbers'!$A:$A,0),MATCH(L$1,'N-Numbers'!$A$1:$M$1,0))),"")</f>
        <v/>
      </c>
      <c r="M27" t="str">
        <f>IFERROR(IF(LEN(INDEX('N-Numbers'!$A:$M,MATCH($A27&amp;"*",'N-Numbers'!$A:$A,0),MATCH(M$1,'N-Numbers'!$A$1:$M$1,0)))=0,"",INDEX('N-Numbers'!$A:$M,MATCH($A27&amp;"*",'N-Numbers'!$A:$A,0),MATCH(M$1,'N-Numbers'!$A$1:$M$1,0))),"")</f>
        <v/>
      </c>
      <c r="N27" t="str">
        <f>IFERROR(IF(LEN(INDEX('N-Numbers'!$A:$M,MATCH($A27&amp;"*",'N-Numbers'!$A:$A,0),MATCH(N$1,'N-Numbers'!$A$1:$M$1,0)))=0,"",INDEX('N-Numbers'!$A:$M,MATCH($A27&amp;"*",'N-Numbers'!$A:$A,0),MATCH(N$1,'N-Numbers'!$A$1:$M$1,0))),"")</f>
        <v>Paragon Aviation Logistics, INC.</v>
      </c>
      <c r="O27" t="s">
        <v>4657</v>
      </c>
      <c r="R27" s="13"/>
      <c r="S27" s="13"/>
      <c r="T27" s="13"/>
      <c r="U27" s="13"/>
      <c r="V27" s="13"/>
      <c r="W27" s="13"/>
      <c r="Y27" t="str">
        <f>IFERROR(IF(LEN(INDEX('NBAA Data'!$A:$U,MATCH($C27,'NBAA Data'!$C:$C,0),MATCH(Y$1,'NBAA Data'!$A$1:$U$1,0)))=0,"",INDEX('NBAA Data'!$A:$U,MATCH($C27,'NBAA Data'!$C:$C,0),MATCH(Y$1,'NBAA Data'!$A$1:$U$1,0))),"")</f>
        <v xml:space="preserve">Chevron U.S.A. Inc. </v>
      </c>
      <c r="Z27" t="str">
        <f>IFERROR(IF(LEN(INDEX('NBAA Data'!$A:$U,MATCH($C27,'NBAA Data'!$C:$C,0),MATCH(Z$1,'NBAA Data'!$A$1:$U$1,0)))=0,"",INDEX('NBAA Data'!$A:$U,MATCH($C27,'NBAA Data'!$C:$C,0),MATCH(Z$1,'NBAA Data'!$A$1:$U$1,0))),"")</f>
        <v>1600 Smith Street</v>
      </c>
      <c r="AA27" t="str">
        <f>IFERROR(IF(LEN(INDEX('NBAA Data'!$A:$U,MATCH($C27,'NBAA Data'!$C:$C,0),MATCH(AA$1,'NBAA Data'!$A$1:$U$1,0)))=0,"",INDEX('NBAA Data'!$A:$U,MATCH($C27,'NBAA Data'!$C:$C,0),MATCH(AA$1,'NBAA Data'!$A$1:$U$1,0))),"")</f>
        <v/>
      </c>
      <c r="AB27" t="str">
        <f>IFERROR(IF(LEN(INDEX('NBAA Data'!$A:$U,MATCH($C27,'NBAA Data'!$C:$C,0),MATCH(AB$1,'NBAA Data'!$A$1:$U$1,0)))=0,"",INDEX('NBAA Data'!$A:$U,MATCH($C27,'NBAA Data'!$C:$C,0),MATCH(AB$1,'NBAA Data'!$A$1:$U$1,0))),"")</f>
        <v>Houston</v>
      </c>
      <c r="AC27" t="str">
        <f>IFERROR(IF(LEN(INDEX('NBAA Data'!$A:$U,MATCH($C27,'NBAA Data'!$C:$C,0),MATCH(AC$1,'NBAA Data'!$A$1:$U$1,0)))=0,"",INDEX('NBAA Data'!$A:$U,MATCH($C27,'NBAA Data'!$C:$C,0),MATCH(AC$1,'NBAA Data'!$A$1:$U$1,0))),"")</f>
        <v>Texas</v>
      </c>
      <c r="AD27" t="str">
        <f>IFERROR(IF(LEN(INDEX('NBAA Data'!$A:$U,MATCH($C27,'NBAA Data'!$C:$C,0),MATCH(AD$1,'NBAA Data'!$A$1:$U$1,0)))=0,"",INDEX('NBAA Data'!$A:$U,MATCH($C27,'NBAA Data'!$C:$C,0),MATCH(AD$1,'NBAA Data'!$A$1:$U$1,0))),"")</f>
        <v>77002-7327</v>
      </c>
      <c r="AE27" t="str">
        <f>IFERROR(IF(LEN(INDEX('NBAA Data'!$A:$U,MATCH($C27,'NBAA Data'!$C:$C,0),MATCH(AE$1,'NBAA Data'!$A$1:$U$1,0)))=0,"",INDEX('NBAA Data'!$A:$U,MATCH($C27,'NBAA Data'!$C:$C,0),MATCH(AE$1,'NBAA Data'!$A$1:$U$1,0))),"")</f>
        <v>+1 713.754.4840</v>
      </c>
      <c r="AF27" t="str">
        <f>IFERROR(IF(LEN(INDEX('NBAA Data'!$A:$U,MATCH($C27,'NBAA Data'!$C:$C,0),MATCH(AF$1,'NBAA Data'!$A$1:$U$1,0)))=0,"",INDEX('NBAA Data'!$A:$U,MATCH($C27,'NBAA Data'!$C:$C,0),MATCH(AF$1,'NBAA Data'!$A$1:$U$1,0))),"")</f>
        <v>www.chevron.com</v>
      </c>
      <c r="AG27" t="str">
        <f>IFERROR(IF(LEN(INDEX('NBAA Data'!$A:$U,MATCH($C27,'NBAA Data'!$C:$C,0),MATCH(AG$1,'NBAA Data'!$A$1:$U$1,0)))=0,"",INDEX('NBAA Data'!$A:$U,MATCH($C27,'NBAA Data'!$C:$C,0),MATCH(AG$1,'NBAA Data'!$A$1:$U$1,0))),"")</f>
        <v/>
      </c>
      <c r="AH27" t="str">
        <f>IFERROR(IF(LEN(INDEX('NBAA Data'!$A:$U,MATCH($C27,'NBAA Data'!$C:$C,0),MATCH(AH$1,'NBAA Data'!$A$1:$U$1,0)))=0,"",INDEX('NBAA Data'!$A:$U,MATCH($C27,'NBAA Data'!$C:$C,0),MATCH(AH$1,'NBAA Data'!$A$1:$U$1,0))),"")</f>
        <v/>
      </c>
      <c r="AI27" t="str">
        <f>IFERROR(IF(LEN(INDEX('Part 135 Data'!$A:$N,MATCH($O27,'Part 135 Data'!$A:$A,0),MATCH(AI$1,'Part 135 Data'!$A$1:$N$1,0)))=0,"",INDEX('Part 135 Data'!$A:$N,MATCH($O27,'Part 135 Data'!$A:$A,0),MATCH(AI$1,'Part 135 Data'!$A$1:$N$1,0))),"")</f>
        <v>17MA</v>
      </c>
      <c r="AJ27" t="str">
        <f>IFERROR(IF(LEN(INDEX('Part 135 Data'!$A:$N,MATCH($O27,'Part 135 Data'!$A:$A,0),MATCH(AJ$1,'Part 135 Data'!$A$1:$N$1,0)))=0,"",INDEX('Part 135 Data'!$A:$N,MATCH($O27,'Part 135 Data'!$A:$A,0),MATCH(AJ$1,'Part 135 Data'!$A$1:$N$1,0))),"")</f>
        <v>PARAGON AVIATION LOGISTICS INC</v>
      </c>
      <c r="AK27" t="str">
        <f>IFERROR(IF(LEN(INDEX('Part 135 Data'!$A:$N,MATCH($O27,'Part 135 Data'!$A:$A,0),MATCH(AK$1,'Part 135 Data'!$A$1:$N$1,0)))=0,"",INDEX('Part 135 Data'!$A:$N,MATCH($O27,'Part 135 Data'!$A:$A,0),MATCH(AK$1,'Part 135 Data'!$A$1:$N$1,0))),"")</f>
        <v/>
      </c>
      <c r="AL27" t="str">
        <f>IFERROR(IF(LEN(INDEX('Part 135 Data'!$A:$N,MATCH($O27,'Part 135 Data'!$A:$A,0),MATCH(AL$1,'Part 135 Data'!$A$1:$N$1,0)))=0,"",INDEX('Part 135 Data'!$A:$N,MATCH($O27,'Part 135 Data'!$A:$A,0),MATCH(AL$1,'Part 135 Data'!$A$1:$N$1,0))),"")</f>
        <v/>
      </c>
      <c r="AM27" t="str">
        <f>IFERROR(IF(LEN(INDEX('Part 135 Data'!$A:$N,MATCH($O27,'Part 135 Data'!$A:$A,0),MATCH(AM$1,'Part 135 Data'!$A$1:$N$1,0)))=0,"",INDEX('Part 135 Data'!$A:$N,MATCH($O27,'Part 135 Data'!$A:$A,0),MATCH(AM$1,'Part 135 Data'!$A$1:$N$1,0))),"")</f>
        <v/>
      </c>
      <c r="AN27" t="str">
        <f>IFERROR(IF(LEN(INDEX('Part 135 Data'!$A:$N,MATCH($O27,'Part 135 Data'!$A:$A,0),MATCH(AN$1,'Part 135 Data'!$A$1:$N$1,0)))=0,"",INDEX('Part 135 Data'!$A:$N,MATCH($O27,'Part 135 Data'!$A:$A,0),MATCH(AN$1,'Part 135 Data'!$A$1:$N$1,0))),"")</f>
        <v/>
      </c>
      <c r="AO27" t="str">
        <f>IFERROR(IF(LEN(INDEX('Part 135 Data'!$A:$N,MATCH($O27,'Part 135 Data'!$A:$A,0),MATCH(AO$1,'Part 135 Data'!$A$1:$N$1,0)))=0,"",INDEX('Part 135 Data'!$A:$N,MATCH($O27,'Part 135 Data'!$A:$A,0),MATCH(AO$1,'Part 135 Data'!$A$1:$N$1,0))),"")</f>
        <v/>
      </c>
      <c r="AP27" t="str">
        <f>IFERROR(IF(LEN(INDEX('Part 135 Data'!$A:$N,MATCH($O27,'Part 135 Data'!$A:$A,0),MATCH(AP$1,'Part 135 Data'!$A$1:$N$1,0)))=0,"",INDEX('Part 135 Data'!$A:$N,MATCH($O27,'Part 135 Data'!$A:$A,0),MATCH(AP$1,'Part 135 Data'!$A$1:$N$1,0))),"")</f>
        <v/>
      </c>
      <c r="AQ27" t="str">
        <f>IFERROR(IF(LEN(INDEX('Part 135 Data'!$A:$N,MATCH($O27,'Part 135 Data'!$A:$A,0),MATCH(AQ$1,'Part 135 Data'!$A$1:$N$1,0)))=0,"",INDEX('Part 135 Data'!$A:$N,MATCH($O27,'Part 135 Data'!$A:$A,0),MATCH(AQ$1,'Part 135 Data'!$A$1:$N$1,0))),"")</f>
        <v/>
      </c>
      <c r="AR27" t="str">
        <f>IFERROR(IF(LEN(INDEX('Part 135 Data'!$A:$N,MATCH($O27,'Part 135 Data'!$A:$A,0),MATCH(AR$1,'Part 135 Data'!$A$1:$N$1,0)))=0,"",INDEX('Part 135 Data'!$A:$N,MATCH($O27,'Part 135 Data'!$A:$A,0),MATCH(AR$1,'Part 135 Data'!$A$1:$N$1,0))),"")</f>
        <v/>
      </c>
      <c r="AS27" t="str">
        <f>IFERROR(IF(LEN(INDEX('Part 135 Data'!$A:$N,MATCH($O27,'Part 135 Data'!$A:$A,0),MATCH(AS$1,'Part 135 Data'!$A$1:$N$1,0)))=0,"",INDEX('Part 135 Data'!$A:$N,MATCH($O27,'Part 135 Data'!$A:$A,0),MATCH(AS$1,'Part 135 Data'!$A$1:$N$1,0))),"")</f>
        <v/>
      </c>
      <c r="AT27" t="str">
        <f>IFERROR(IF(LEN(INDEX('Part 135 Data'!$A:$N,MATCH($O27,'Part 135 Data'!$A:$A,0),MATCH(AT$1,'Part 135 Data'!$A$1:$N$1,0)))=0,"",INDEX('Part 135 Data'!$A:$N,MATCH($O27,'Part 135 Data'!$A:$A,0),MATCH(AT$1,'Part 135 Data'!$A$1:$N$1,0))),"")</f>
        <v/>
      </c>
      <c r="AU27" t="str">
        <f>IFERROR(IF(LEN(INDEX('Part 135 Data'!$A:$N,MATCH($O27,'Part 135 Data'!$A:$A,0),MATCH(AU$1,'Part 135 Data'!$A$1:$N$1,0)))=0,"",INDEX('Part 135 Data'!$A:$N,MATCH($O27,'Part 135 Data'!$A:$A,0),MATCH(AU$1,'Part 135 Data'!$A$1:$N$1,0))),"")</f>
        <v/>
      </c>
      <c r="AV27" t="str">
        <f>IFERROR(IF(LEN(INDEX('Part 135 Data'!$A:$N,MATCH($O27,'Part 135 Data'!$A:$A,0),MATCH(AV$1,'Part 135 Data'!$A$1:$N$1,0)))=0,"",INDEX('Part 135 Data'!$A:$N,MATCH($O27,'Part 135 Data'!$A:$A,0),MATCH(AV$1,'Part 135 Data'!$A$1:$N$1,0))),"")</f>
        <v/>
      </c>
    </row>
    <row r="28" spans="1:48" x14ac:dyDescent="0.25">
      <c r="A28" t="s">
        <v>1456</v>
      </c>
      <c r="B28" t="str">
        <f>IFERROR(IF(LEN(INDEX('N-Numbers'!$A:$M,MATCH($A28&amp;"*",'N-Numbers'!$A:$A,0),MATCH(B$1,'N-Numbers'!$A$1:$M$1,0)))=0,"",INDEX('N-Numbers'!$A:$M,MATCH($A28&amp;"*",'N-Numbers'!$A:$A,0),MATCH(B$1,'N-Numbers'!$A$1:$M$1,0))),"")</f>
        <v/>
      </c>
      <c r="C28" t="str">
        <f>IF(LEN(INDEX('N-Numbers'!A:M,MATCH(A28&amp;"*",'N-Numbers'!A:A,0),2))=0,INDEX('N-Numbers'!A:M,MATCH(A28&amp;"*",'N-Numbers'!A:A,0),3),INDEX('N-Numbers'!A:M,MATCH(A28&amp;"*",'N-Numbers'!A:A,0),2))</f>
        <v>N100SR</v>
      </c>
      <c r="D28" t="str">
        <f>INDEX('ICAO Country Codes'!$A$1:$K$229,MATCH(IFERROR(LEFT(C28,SEARCH("-",C28)),LEFT(C28)),'ICAO Country Codes'!$A$1:$A$229,0),3)</f>
        <v>United States of America</v>
      </c>
      <c r="E28" t="str">
        <f>IFERROR(IF(LEN(INDEX('N-Numbers'!$A:$M,MATCH($A28&amp;"*",'N-Numbers'!$A:$A,0),MATCH(E$1,'N-Numbers'!$A$1:$M$1,0)))=0,"",INDEX('N-Numbers'!$A:$M,MATCH($A28&amp;"*",'N-Numbers'!$A:$A,0),MATCH(E$1,'N-Numbers'!$A$1:$M$1,0))),"")</f>
        <v/>
      </c>
      <c r="F28" t="str">
        <f>IFERROR(IF(LEN(INDEX('N-Numbers'!$A:$M,MATCH($A28&amp;"*",'N-Numbers'!$A:$A,0),MATCH(F$1,'N-Numbers'!$A$1:$M$1,0)))=0,"",INDEX('N-Numbers'!$A:$M,MATCH($A28&amp;"*",'N-Numbers'!$A:$A,0),MATCH(F$1,'N-Numbers'!$A$1:$M$1,0))),"")</f>
        <v>Steven M Rayman (Trustee) Big Rock I bought 5/3/13, rrg 1/18/14 for XSport Fitness</v>
      </c>
      <c r="G28" t="str">
        <f>IFERROR(IF(LEN(INDEX('N-Numbers'!$A:$M,MATCH($A28&amp;"*",'N-Numbers'!$A:$A,0),MATCH(G$1,'N-Numbers'!$A$1:$M$1,0)))=0,"",INDEX('N-Numbers'!$A:$M,MATCH($A28&amp;"*",'N-Numbers'!$A:$A,0),MATCH(G$1,'N-Numbers'!$A$1:$M$1,0))),"")</f>
        <v>RAYMAN STEVEN M TRUSTEE</v>
      </c>
      <c r="H28" t="str">
        <f>IFERROR(IF(LEN(INDEX('N-Numbers'!$A:$M,MATCH($A28&amp;"*",'N-Numbers'!$A:$A,0),MATCH(H$1,'N-Numbers'!$A$1:$M$1,0)))=0,"",INDEX('N-Numbers'!$A:$M,MATCH($A28&amp;"*",'N-Numbers'!$A:$A,0),MATCH(H$1,'N-Numbers'!$A$1:$M$1,0))),"")</f>
        <v>47W210 RT 30</v>
      </c>
      <c r="I28" t="str">
        <f>IFERROR(IF(LEN(INDEX('N-Numbers'!$A:$M,MATCH($A28&amp;"*",'N-Numbers'!$A:$A,0),MATCH(I$1,'N-Numbers'!$A$1:$M$1,0)))=0,"",INDEX('N-Numbers'!$A:$M,MATCH($A28&amp;"*",'N-Numbers'!$A:$A,0),MATCH(I$1,'N-Numbers'!$A$1:$M$1,0))),"")</f>
        <v>BIG ROCK</v>
      </c>
      <c r="J28" t="str">
        <f>IFERROR(IF(LEN(INDEX('N-Numbers'!$A:$M,MATCH($A28&amp;"*",'N-Numbers'!$A:$A,0),MATCH(J$1,'N-Numbers'!$A$1:$M$1,0)))=0,"",INDEX('N-Numbers'!$A:$M,MATCH($A28&amp;"*",'N-Numbers'!$A:$A,0),MATCH(J$1,'N-Numbers'!$A$1:$M$1,0))),"")</f>
        <v>IL</v>
      </c>
      <c r="L28" t="str">
        <f>IFERROR(IF(LEN(INDEX('N-Numbers'!$A:$M,MATCH($A28&amp;"*",'N-Numbers'!$A:$A,0),MATCH(L$1,'N-Numbers'!$A$1:$M$1,0)))=0,"",INDEX('N-Numbers'!$A:$M,MATCH($A28&amp;"*",'N-Numbers'!$A:$A,0),MATCH(L$1,'N-Numbers'!$A$1:$M$1,0))),"")</f>
        <v/>
      </c>
      <c r="M28" t="str">
        <f>IFERROR(IF(LEN(INDEX('N-Numbers'!$A:$M,MATCH($A28&amp;"*",'N-Numbers'!$A:$A,0),MATCH(M$1,'N-Numbers'!$A$1:$M$1,0)))=0,"",INDEX('N-Numbers'!$A:$M,MATCH($A28&amp;"*",'N-Numbers'!$A:$A,0),MATCH(M$1,'N-Numbers'!$A$1:$M$1,0))),"")</f>
        <v/>
      </c>
      <c r="N28" t="str">
        <f>IFERROR(IF(LEN(INDEX('N-Numbers'!$A:$M,MATCH($A28&amp;"*",'N-Numbers'!$A:$A,0),MATCH(N$1,'N-Numbers'!$A$1:$M$1,0)))=0,"",INDEX('N-Numbers'!$A:$M,MATCH($A28&amp;"*",'N-Numbers'!$A:$A,0),MATCH(N$1,'N-Numbers'!$A$1:$M$1,0))),"")</f>
        <v/>
      </c>
      <c r="R28" s="13"/>
      <c r="S28" s="13"/>
      <c r="T28" s="13"/>
      <c r="U28" s="13"/>
      <c r="V28" s="13"/>
      <c r="W28" s="13"/>
      <c r="Y28" t="str">
        <f>IFERROR(IF(LEN(INDEX('NBAA Data'!$A:$U,MATCH($C28,'NBAA Data'!$C:$C,0),MATCH(Y$1,'NBAA Data'!$A$1:$U$1,0)))=0,"",INDEX('NBAA Data'!$A:$U,MATCH($C28,'NBAA Data'!$C:$C,0),MATCH(Y$1,'NBAA Data'!$A$1:$U$1,0))),"")</f>
        <v/>
      </c>
      <c r="Z28" t="str">
        <f>IFERROR(IF(LEN(INDEX('NBAA Data'!$A:$U,MATCH($C28,'NBAA Data'!$C:$C,0),MATCH(Z$1,'NBAA Data'!$A$1:$U$1,0)))=0,"",INDEX('NBAA Data'!$A:$U,MATCH($C28,'NBAA Data'!$C:$C,0),MATCH(Z$1,'NBAA Data'!$A$1:$U$1,0))),"")</f>
        <v/>
      </c>
      <c r="AA28" t="str">
        <f>IFERROR(IF(LEN(INDEX('NBAA Data'!$A:$U,MATCH($C28,'NBAA Data'!$C:$C,0),MATCH(AA$1,'NBAA Data'!$A$1:$U$1,0)))=0,"",INDEX('NBAA Data'!$A:$U,MATCH($C28,'NBAA Data'!$C:$C,0),MATCH(AA$1,'NBAA Data'!$A$1:$U$1,0))),"")</f>
        <v/>
      </c>
      <c r="AB28" t="str">
        <f>IFERROR(IF(LEN(INDEX('NBAA Data'!$A:$U,MATCH($C28,'NBAA Data'!$C:$C,0),MATCH(AB$1,'NBAA Data'!$A$1:$U$1,0)))=0,"",INDEX('NBAA Data'!$A:$U,MATCH($C28,'NBAA Data'!$C:$C,0),MATCH(AB$1,'NBAA Data'!$A$1:$U$1,0))),"")</f>
        <v/>
      </c>
      <c r="AC28" t="str">
        <f>IFERROR(IF(LEN(INDEX('NBAA Data'!$A:$U,MATCH($C28,'NBAA Data'!$C:$C,0),MATCH(AC$1,'NBAA Data'!$A$1:$U$1,0)))=0,"",INDEX('NBAA Data'!$A:$U,MATCH($C28,'NBAA Data'!$C:$C,0),MATCH(AC$1,'NBAA Data'!$A$1:$U$1,0))),"")</f>
        <v/>
      </c>
      <c r="AD28" t="str">
        <f>IFERROR(IF(LEN(INDEX('NBAA Data'!$A:$U,MATCH($C28,'NBAA Data'!$C:$C,0),MATCH(AD$1,'NBAA Data'!$A$1:$U$1,0)))=0,"",INDEX('NBAA Data'!$A:$U,MATCH($C28,'NBAA Data'!$C:$C,0),MATCH(AD$1,'NBAA Data'!$A$1:$U$1,0))),"")</f>
        <v/>
      </c>
      <c r="AE28" t="str">
        <f>IFERROR(IF(LEN(INDEX('NBAA Data'!$A:$U,MATCH($C28,'NBAA Data'!$C:$C,0),MATCH(AE$1,'NBAA Data'!$A$1:$U$1,0)))=0,"",INDEX('NBAA Data'!$A:$U,MATCH($C28,'NBAA Data'!$C:$C,0),MATCH(AE$1,'NBAA Data'!$A$1:$U$1,0))),"")</f>
        <v/>
      </c>
      <c r="AF28" t="str">
        <f>IFERROR(IF(LEN(INDEX('NBAA Data'!$A:$U,MATCH($C28,'NBAA Data'!$C:$C,0),MATCH(AF$1,'NBAA Data'!$A$1:$U$1,0)))=0,"",INDEX('NBAA Data'!$A:$U,MATCH($C28,'NBAA Data'!$C:$C,0),MATCH(AF$1,'NBAA Data'!$A$1:$U$1,0))),"")</f>
        <v/>
      </c>
      <c r="AG28" t="str">
        <f>IFERROR(IF(LEN(INDEX('NBAA Data'!$A:$U,MATCH($C28,'NBAA Data'!$C:$C,0),MATCH(AG$1,'NBAA Data'!$A$1:$U$1,0)))=0,"",INDEX('NBAA Data'!$A:$U,MATCH($C28,'NBAA Data'!$C:$C,0),MATCH(AG$1,'NBAA Data'!$A$1:$U$1,0))),"")</f>
        <v/>
      </c>
      <c r="AH28" t="str">
        <f>IFERROR(IF(LEN(INDEX('NBAA Data'!$A:$U,MATCH($C28,'NBAA Data'!$C:$C,0),MATCH(AH$1,'NBAA Data'!$A$1:$U$1,0)))=0,"",INDEX('NBAA Data'!$A:$U,MATCH($C28,'NBAA Data'!$C:$C,0),MATCH(AH$1,'NBAA Data'!$A$1:$U$1,0))),"")</f>
        <v/>
      </c>
      <c r="AI28" t="str">
        <f>IFERROR(IF(LEN(INDEX('NBAA Data'!$A:$U,MATCH($C28,'NBAA Data'!$C:$C,0),MATCH(AI$1,'NBAA Data'!$A$1:$U$1,0)))=0,"",INDEX('NBAA Data'!$A:$U,MATCH($C28,'NBAA Data'!$C:$C,0),MATCH(AI$1,'NBAA Data'!$A$1:$U$1,0))),"")</f>
        <v/>
      </c>
    </row>
    <row r="29" spans="1:48" x14ac:dyDescent="0.25">
      <c r="A29" t="s">
        <v>1435</v>
      </c>
      <c r="B29" t="str">
        <f>IFERROR(IF(LEN(INDEX('N-Numbers'!$A:$M,MATCH($A29&amp;"*",'N-Numbers'!$A:$A,0),MATCH(B$1,'N-Numbers'!$A$1:$M$1,0)))=0,"",INDEX('N-Numbers'!$A:$M,MATCH($A29&amp;"*",'N-Numbers'!$A:$A,0),MATCH(B$1,'N-Numbers'!$A$1:$M$1,0))),"")</f>
        <v/>
      </c>
      <c r="C29" t="str">
        <f>IF(LEN(INDEX('N-Numbers'!A:M,MATCH(A29&amp;"*",'N-Numbers'!A:A,0),2))=0,INDEX('N-Numbers'!A:M,MATCH(A29&amp;"*",'N-Numbers'!A:A,0),3),INDEX('N-Numbers'!A:M,MATCH(A29&amp;"*",'N-Numbers'!A:A,0),2))</f>
        <v>N100GX</v>
      </c>
      <c r="D29" t="str">
        <f>INDEX('ICAO Country Codes'!$A$1:$K$229,MATCH(IFERROR(LEFT(C29,SEARCH("-",C29)),LEFT(C29)),'ICAO Country Codes'!$A$1:$A$229,0),3)</f>
        <v>United States of America</v>
      </c>
      <c r="E29" t="str">
        <f>IFERROR(IF(LEN(INDEX('N-Numbers'!$A:$M,MATCH($A29&amp;"*",'N-Numbers'!$A:$A,0),MATCH(E$1,'N-Numbers'!$A$1:$M$1,0)))=0,"",INDEX('N-Numbers'!$A:$M,MATCH($A29&amp;"*",'N-Numbers'!$A:$A,0),MATCH(E$1,'N-Numbers'!$A$1:$M$1,0))),"")</f>
        <v xml:space="preserve">Keystone Aviation </v>
      </c>
      <c r="F29" t="str">
        <f>IFERROR(IF(LEN(INDEX('N-Numbers'!$A:$M,MATCH($A29&amp;"*",'N-Numbers'!$A:$A,0),MATCH(F$1,'N-Numbers'!$A$1:$M$1,0)))=0,"",INDEX('N-Numbers'!$A:$M,MATCH($A29&amp;"*",'N-Numbers'!$A:$A,0),MATCH(F$1,'N-Numbers'!$A$1:$M$1,0))),"")</f>
        <v>Brulecreek Aviation Park City UT bought 11/1/18</v>
      </c>
      <c r="G29" t="str">
        <f>IFERROR(IF(LEN(INDEX('N-Numbers'!$A:$M,MATCH($A29&amp;"*",'N-Numbers'!$A:$A,0),MATCH(G$1,'N-Numbers'!$A$1:$M$1,0)))=0,"",INDEX('N-Numbers'!$A:$M,MATCH($A29&amp;"*",'N-Numbers'!$A:$A,0),MATCH(G$1,'N-Numbers'!$A$1:$M$1,0))),"")</f>
        <v>BRULECREEK AVIATION LLC</v>
      </c>
      <c r="H29" t="str">
        <f>IFERROR(IF(LEN(INDEX('N-Numbers'!$A:$M,MATCH($A29&amp;"*",'N-Numbers'!$A:$A,0),MATCH(H$1,'N-Numbers'!$A$1:$M$1,0)))=0,"",INDEX('N-Numbers'!$A:$M,MATCH($A29&amp;"*",'N-Numbers'!$A:$A,0),MATCH(H$1,'N-Numbers'!$A$1:$M$1,0))),"")</f>
        <v>7 EAGLE VIEW CT</v>
      </c>
      <c r="I29" t="str">
        <f>IFERROR(IF(LEN(INDEX('N-Numbers'!$A:$M,MATCH($A29&amp;"*",'N-Numbers'!$A:$A,0),MATCH(I$1,'N-Numbers'!$A$1:$M$1,0)))=0,"",INDEX('N-Numbers'!$A:$M,MATCH($A29&amp;"*",'N-Numbers'!$A:$A,0),MATCH(I$1,'N-Numbers'!$A$1:$M$1,0))),"")</f>
        <v>PARK CITY</v>
      </c>
      <c r="J29" t="str">
        <f>IFERROR(IF(LEN(INDEX('N-Numbers'!$A:$M,MATCH($A29&amp;"*",'N-Numbers'!$A:$A,0),MATCH(J$1,'N-Numbers'!$A$1:$M$1,0)))=0,"",INDEX('N-Numbers'!$A:$M,MATCH($A29&amp;"*",'N-Numbers'!$A:$A,0),MATCH(J$1,'N-Numbers'!$A$1:$M$1,0))),"")</f>
        <v>UT</v>
      </c>
      <c r="L29" t="str">
        <f>IFERROR(IF(LEN(INDEX('N-Numbers'!$A:$M,MATCH($A29&amp;"*",'N-Numbers'!$A:$A,0),MATCH(L$1,'N-Numbers'!$A$1:$M$1,0)))=0,"",INDEX('N-Numbers'!$A:$M,MATCH($A29&amp;"*",'N-Numbers'!$A:$A,0),MATCH(L$1,'N-Numbers'!$A$1:$M$1,0))),"")</f>
        <v/>
      </c>
      <c r="M29" t="str">
        <f>IFERROR(IF(LEN(INDEX('N-Numbers'!$A:$M,MATCH($A29&amp;"*",'N-Numbers'!$A:$A,0),MATCH(M$1,'N-Numbers'!$A$1:$M$1,0)))=0,"",INDEX('N-Numbers'!$A:$M,MATCH($A29&amp;"*",'N-Numbers'!$A:$A,0),MATCH(M$1,'N-Numbers'!$A$1:$M$1,0))),"")</f>
        <v/>
      </c>
      <c r="N29" t="str">
        <f>IFERROR(IF(LEN(INDEX('N-Numbers'!$A:$M,MATCH($A29&amp;"*",'N-Numbers'!$A:$A,0),MATCH(N$1,'N-Numbers'!$A$1:$M$1,0)))=0,"",INDEX('N-Numbers'!$A:$M,MATCH($A29&amp;"*",'N-Numbers'!$A:$A,0),MATCH(N$1,'N-Numbers'!$A$1:$M$1,0))),"")</f>
        <v>Keystone Aviation, LLC</v>
      </c>
      <c r="O29" t="s">
        <v>4649</v>
      </c>
      <c r="R29" s="13"/>
      <c r="S29" s="13"/>
      <c r="T29" s="13"/>
      <c r="U29" s="13"/>
      <c r="V29" s="13"/>
      <c r="W29" s="13"/>
      <c r="Y29" t="str">
        <f>IFERROR(IF(LEN(INDEX('NBAA Data'!$A:$U,MATCH($C29,'NBAA Data'!$C:$C,0),MATCH(Y$1,'NBAA Data'!$A$1:$U$1,0)))=0,"",INDEX('NBAA Data'!$A:$U,MATCH($C29,'NBAA Data'!$C:$C,0),MATCH(Y$1,'NBAA Data'!$A$1:$U$1,0))),"")</f>
        <v xml:space="preserve">Keystone Aviation </v>
      </c>
      <c r="Z29" t="str">
        <f>IFERROR(IF(LEN(INDEX('NBAA Data'!$A:$U,MATCH($C29,'NBAA Data'!$C:$C,0),MATCH(Z$1,'NBAA Data'!$A$1:$U$1,0)))=0,"",INDEX('NBAA Data'!$A:$U,MATCH($C29,'NBAA Data'!$C:$C,0),MATCH(Z$1,'NBAA Data'!$A$1:$U$1,0))),"")</f>
        <v>303 N 2370 W</v>
      </c>
      <c r="AA29" t="str">
        <f>IFERROR(IF(LEN(INDEX('NBAA Data'!$A:$U,MATCH($C29,'NBAA Data'!$C:$C,0),MATCH(AA$1,'NBAA Data'!$A$1:$U$1,0)))=0,"",INDEX('NBAA Data'!$A:$U,MATCH($C29,'NBAA Data'!$C:$C,0),MATCH(AA$1,'NBAA Data'!$A$1:$U$1,0))),"")</f>
        <v/>
      </c>
      <c r="AB29" t="str">
        <f>IFERROR(IF(LEN(INDEX('NBAA Data'!$A:$U,MATCH($C29,'NBAA Data'!$C:$C,0),MATCH(AB$1,'NBAA Data'!$A$1:$U$1,0)))=0,"",INDEX('NBAA Data'!$A:$U,MATCH($C29,'NBAA Data'!$C:$C,0),MATCH(AB$1,'NBAA Data'!$A$1:$U$1,0))),"")</f>
        <v>Salt Lake City</v>
      </c>
      <c r="AC29" t="str">
        <f>IFERROR(IF(LEN(INDEX('NBAA Data'!$A:$U,MATCH($C29,'NBAA Data'!$C:$C,0),MATCH(AC$1,'NBAA Data'!$A$1:$U$1,0)))=0,"",INDEX('NBAA Data'!$A:$U,MATCH($C29,'NBAA Data'!$C:$C,0),MATCH(AC$1,'NBAA Data'!$A$1:$U$1,0))),"")</f>
        <v>Utah</v>
      </c>
      <c r="AD29" t="str">
        <f>IFERROR(IF(LEN(INDEX('NBAA Data'!$A:$U,MATCH($C29,'NBAA Data'!$C:$C,0),MATCH(AD$1,'NBAA Data'!$A$1:$U$1,0)))=0,"",INDEX('NBAA Data'!$A:$U,MATCH($C29,'NBAA Data'!$C:$C,0),MATCH(AD$1,'NBAA Data'!$A$1:$U$1,0))),"")</f>
        <v>84116</v>
      </c>
      <c r="AE29" t="str">
        <f>IFERROR(IF(LEN(INDEX('NBAA Data'!$A:$U,MATCH($C29,'NBAA Data'!$C:$C,0),MATCH(AE$1,'NBAA Data'!$A$1:$U$1,0)))=0,"",INDEX('NBAA Data'!$A:$U,MATCH($C29,'NBAA Data'!$C:$C,0),MATCH(AE$1,'NBAA Data'!$A$1:$U$1,0))),"")</f>
        <v>+1 801.359.2085</v>
      </c>
      <c r="AF29" t="str">
        <f>IFERROR(IF(LEN(INDEX('NBAA Data'!$A:$U,MATCH($C29,'NBAA Data'!$C:$C,0),MATCH(AF$1,'NBAA Data'!$A$1:$U$1,0)))=0,"",INDEX('NBAA Data'!$A:$U,MATCH($C29,'NBAA Data'!$C:$C,0),MATCH(AF$1,'NBAA Data'!$A$1:$U$1,0))),"")</f>
        <v>www.keystoneaviation.com</v>
      </c>
      <c r="AG29" t="str">
        <f>IFERROR(IF(LEN(INDEX('NBAA Data'!$A:$U,MATCH($C29,'NBAA Data'!$C:$C,0),MATCH(AG$1,'NBAA Data'!$A$1:$U$1,0)))=0,"",INDEX('NBAA Data'!$A:$U,MATCH($C29,'NBAA Data'!$C:$C,0),MATCH(AG$1,'NBAA Data'!$A$1:$U$1,0))),"")</f>
        <v>ops@keystoneaviation.com</v>
      </c>
      <c r="AH29" t="str">
        <f>IFERROR(IF(LEN(INDEX('NBAA Data'!$A:$U,MATCH($C29,'NBAA Data'!$C:$C,0),MATCH(AH$1,'NBAA Data'!$A$1:$U$1,0)))=0,"",INDEX('NBAA Data'!$A:$U,MATCH($C29,'NBAA Data'!$C:$C,0),MATCH(AH$1,'NBAA Data'!$A$1:$U$1,0))),"")</f>
        <v/>
      </c>
      <c r="AI29" t="str">
        <f>IFERROR(IF(LEN(INDEX('Part 135 Data'!$A:$N,MATCH($O29,'Part 135 Data'!$A:$A,0),MATCH(AI$1,'Part 135 Data'!$A$1:$N$1,0)))=0,"",INDEX('Part 135 Data'!$A:$N,MATCH($O29,'Part 135 Data'!$A:$A,0),MATCH(AI$1,'Part 135 Data'!$A$1:$N$1,0))),"")</f>
        <v>B8MA</v>
      </c>
      <c r="AJ29" t="str">
        <f>IFERROR(IF(LEN(INDEX('Part 135 Data'!$A:$N,MATCH($O29,'Part 135 Data'!$A:$A,0),MATCH(AJ$1,'Part 135 Data'!$A$1:$N$1,0)))=0,"",INDEX('Part 135 Data'!$A:$N,MATCH($O29,'Part 135 Data'!$A:$A,0),MATCH(AJ$1,'Part 135 Data'!$A$1:$N$1,0))),"")</f>
        <v>KEYSTONE AVIATION LLC</v>
      </c>
      <c r="AK29" t="str">
        <f>IFERROR(IF(LEN(INDEX('Part 135 Data'!$A:$N,MATCH($O29,'Part 135 Data'!$A:$A,0),MATCH(AK$1,'Part 135 Data'!$A$1:$N$1,0)))=0,"",INDEX('Part 135 Data'!$A:$N,MATCH($O29,'Part 135 Data'!$A:$A,0),MATCH(AK$1,'Part 135 Data'!$A$1:$N$1,0))),"")</f>
        <v>Fish, Aaron</v>
      </c>
      <c r="AL29" t="str">
        <f>IFERROR(IF(LEN(INDEX('Part 135 Data'!$A:$N,MATCH($O29,'Part 135 Data'!$A:$A,0),MATCH(AL$1,'Part 135 Data'!$A$1:$N$1,0)))=0,"",INDEX('Part 135 Data'!$A:$N,MATCH($O29,'Part 135 Data'!$A:$A,0),MATCH(AL$1,'Part 135 Data'!$A$1:$N$1,0))),"")</f>
        <v>ACTING, CHIEF EXECUTIVE OFFICER</v>
      </c>
      <c r="AM29" t="str">
        <f>IFERROR(IF(LEN(INDEX('Part 135 Data'!$A:$N,MATCH($O29,'Part 135 Data'!$A:$A,0),MATCH(AM$1,'Part 135 Data'!$A$1:$N$1,0)))=0,"",INDEX('Part 135 Data'!$A:$N,MATCH($O29,'Part 135 Data'!$A:$A,0),MATCH(AM$1,'Part 135 Data'!$A$1:$N$1,0))),"")</f>
        <v>303 NORTH 2370 WEST</v>
      </c>
      <c r="AN29" t="str">
        <f>IFERROR(IF(LEN(INDEX('Part 135 Data'!$A:$N,MATCH($O29,'Part 135 Data'!$A:$A,0),MATCH(AN$1,'Part 135 Data'!$A$1:$N$1,0)))=0,"",INDEX('Part 135 Data'!$A:$N,MATCH($O29,'Part 135 Data'!$A:$A,0),MATCH(AN$1,'Part 135 Data'!$A$1:$N$1,0))),"")</f>
        <v/>
      </c>
      <c r="AO29" t="str">
        <f>IFERROR(IF(LEN(INDEX('Part 135 Data'!$A:$N,MATCH($O29,'Part 135 Data'!$A:$A,0),MATCH(AO$1,'Part 135 Data'!$A$1:$N$1,0)))=0,"",INDEX('Part 135 Data'!$A:$N,MATCH($O29,'Part 135 Data'!$A:$A,0),MATCH(AO$1,'Part 135 Data'!$A$1:$N$1,0))),"")</f>
        <v/>
      </c>
      <c r="AP29" t="str">
        <f>IFERROR(IF(LEN(INDEX('Part 135 Data'!$A:$N,MATCH($O29,'Part 135 Data'!$A:$A,0),MATCH(AP$1,'Part 135 Data'!$A$1:$N$1,0)))=0,"",INDEX('Part 135 Data'!$A:$N,MATCH($O29,'Part 135 Data'!$A:$A,0),MATCH(AP$1,'Part 135 Data'!$A$1:$N$1,0))),"")</f>
        <v>SALT LAKE CITY</v>
      </c>
      <c r="AQ29" t="str">
        <f>IFERROR(IF(LEN(INDEX('Part 135 Data'!$A:$N,MATCH($O29,'Part 135 Data'!$A:$A,0),MATCH(AQ$1,'Part 135 Data'!$A$1:$N$1,0)))=0,"",INDEX('Part 135 Data'!$A:$N,MATCH($O29,'Part 135 Data'!$A:$A,0),MATCH(AQ$1,'Part 135 Data'!$A$1:$N$1,0))),"")</f>
        <v>UT</v>
      </c>
      <c r="AR29" t="str">
        <f>IFERROR(IF(LEN(INDEX('Part 135 Data'!$A:$N,MATCH($O29,'Part 135 Data'!$A:$A,0),MATCH(AR$1,'Part 135 Data'!$A$1:$N$1,0)))=0,"",INDEX('Part 135 Data'!$A:$N,MATCH($O29,'Part 135 Data'!$A:$A,0),MATCH(AR$1,'Part 135 Data'!$A$1:$N$1,0))),"")</f>
        <v>84116</v>
      </c>
      <c r="AS29" t="str">
        <f>IFERROR(IF(LEN(INDEX('Part 135 Data'!$A:$N,MATCH($O29,'Part 135 Data'!$A:$A,0),MATCH(AS$1,'Part 135 Data'!$A$1:$N$1,0)))=0,"",INDEX('Part 135 Data'!$A:$N,MATCH($O29,'Part 135 Data'!$A:$A,0),MATCH(AS$1,'Part 135 Data'!$A$1:$N$1,0))),"")</f>
        <v>US</v>
      </c>
      <c r="AT29" t="str">
        <f>IFERROR(IF(LEN(INDEX('Part 135 Data'!$A:$N,MATCH($O29,'Part 135 Data'!$A:$A,0),MATCH(AT$1,'Part 135 Data'!$A$1:$N$1,0)))=0,"",INDEX('Part 135 Data'!$A:$N,MATCH($O29,'Part 135 Data'!$A:$A,0),MATCH(AT$1,'Part 135 Data'!$A$1:$N$1,0))),"")</f>
        <v>8019106810</v>
      </c>
      <c r="AU29" t="str">
        <f>IFERROR(IF(LEN(INDEX('Part 135 Data'!$A:$N,MATCH($O29,'Part 135 Data'!$A:$A,0),MATCH(AU$1,'Part 135 Data'!$A$1:$N$1,0)))=0,"",INDEX('Part 135 Data'!$A:$N,MATCH($O29,'Part 135 Data'!$A:$A,0),MATCH(AU$1,'Part 135 Data'!$A$1:$N$1,0))),"")</f>
        <v/>
      </c>
      <c r="AV29" t="str">
        <f>IFERROR(IF(LEN(INDEX('Part 135 Data'!$A:$N,MATCH($O29,'Part 135 Data'!$A:$A,0),MATCH(AV$1,'Part 135 Data'!$A$1:$N$1,0)))=0,"",INDEX('Part 135 Data'!$A:$N,MATCH($O29,'Part 135 Data'!$A:$A,0),MATCH(AV$1,'Part 135 Data'!$A$1:$N$1,0))),"")</f>
        <v/>
      </c>
    </row>
    <row r="30" spans="1:48" x14ac:dyDescent="0.25">
      <c r="A30" t="s">
        <v>2470</v>
      </c>
      <c r="B30" t="str">
        <f>IFERROR(IF(LEN(INDEX('N-Numbers'!$A:$M,MATCH($A30&amp;"*",'N-Numbers'!$A:$A,0),MATCH(B$1,'N-Numbers'!$A$1:$M$1,0)))=0,"",INDEX('N-Numbers'!$A:$M,MATCH($A30&amp;"*",'N-Numbers'!$A:$A,0),MATCH(B$1,'N-Numbers'!$A$1:$M$1,0))),"")</f>
        <v/>
      </c>
      <c r="C30" t="str">
        <f>IF(LEN(INDEX('N-Numbers'!A:M,MATCH(A30&amp;"*",'N-Numbers'!A:A,0),2))=0,INDEX('N-Numbers'!A:M,MATCH(A30&amp;"*",'N-Numbers'!A:A,0),3),INDEX('N-Numbers'!A:M,MATCH(A30&amp;"*",'N-Numbers'!A:A,0),2))</f>
        <v>N518KH</v>
      </c>
      <c r="D30" t="str">
        <f>INDEX('ICAO Country Codes'!$A$1:$K$229,MATCH(IFERROR(LEFT(C30,SEARCH("-",C30)),LEFT(C30)),'ICAO Country Codes'!$A$1:$A$229,0),3)</f>
        <v>United States of America</v>
      </c>
      <c r="E30" t="str">
        <f>IFERROR(IF(LEN(INDEX('N-Numbers'!$A:$M,MATCH($A30&amp;"*",'N-Numbers'!$A:$A,0),MATCH(E$1,'N-Numbers'!$A$1:$M$1,0)))=0,"",INDEX('N-Numbers'!$A:$M,MATCH($A30&amp;"*",'N-Numbers'!$A:$A,0),MATCH(E$1,'N-Numbers'!$A$1:$M$1,0))),"")</f>
        <v/>
      </c>
      <c r="F30" t="str">
        <f>IFERROR(IF(LEN(INDEX('N-Numbers'!$A:$M,MATCH($A30&amp;"*",'N-Numbers'!$A:$A,0),MATCH(F$1,'N-Numbers'!$A$1:$M$1,0)))=0,"",INDEX('N-Numbers'!$A:$M,MATCH($A30&amp;"*",'N-Numbers'!$A:$A,0),MATCH(F$1,'N-Numbers'!$A$1:$M$1,0))),"")</f>
        <v>Golden Eagle Management LLC, Missoula MT bought 4/10/20</v>
      </c>
      <c r="G30" t="str">
        <f>IFERROR(IF(LEN(INDEX('N-Numbers'!$A:$M,MATCH($A30&amp;"*",'N-Numbers'!$A:$A,0),MATCH(G$1,'N-Numbers'!$A$1:$M$1,0)))=0,"",INDEX('N-Numbers'!$A:$M,MATCH($A30&amp;"*",'N-Numbers'!$A:$A,0),MATCH(G$1,'N-Numbers'!$A$1:$M$1,0))),"")</f>
        <v>GOLDEN EAGLE MANAGEMENT LLC</v>
      </c>
      <c r="H30" t="str">
        <f>IFERROR(IF(LEN(INDEX('N-Numbers'!$A:$M,MATCH($A30&amp;"*",'N-Numbers'!$A:$A,0),MATCH(H$1,'N-Numbers'!$A$1:$M$1,0)))=0,"",INDEX('N-Numbers'!$A:$M,MATCH($A30&amp;"*",'N-Numbers'!$A:$A,0),MATCH(H$1,'N-Numbers'!$A$1:$M$1,0))),"")</f>
        <v>3011 AMERICAN WAY</v>
      </c>
      <c r="I30" t="str">
        <f>IFERROR(IF(LEN(INDEX('N-Numbers'!$A:$M,MATCH($A30&amp;"*",'N-Numbers'!$A:$A,0),MATCH(I$1,'N-Numbers'!$A$1:$M$1,0)))=0,"",INDEX('N-Numbers'!$A:$M,MATCH($A30&amp;"*",'N-Numbers'!$A:$A,0),MATCH(I$1,'N-Numbers'!$A$1:$M$1,0))),"")</f>
        <v>MISSOULA</v>
      </c>
      <c r="J30" t="str">
        <f>IFERROR(IF(LEN(INDEX('N-Numbers'!$A:$M,MATCH($A30&amp;"*",'N-Numbers'!$A:$A,0),MATCH(J$1,'N-Numbers'!$A$1:$M$1,0)))=0,"",INDEX('N-Numbers'!$A:$M,MATCH($A30&amp;"*",'N-Numbers'!$A:$A,0),MATCH(J$1,'N-Numbers'!$A$1:$M$1,0))),"")</f>
        <v>MT</v>
      </c>
      <c r="L30" t="str">
        <f>IFERROR(IF(LEN(INDEX('N-Numbers'!$A:$M,MATCH($A30&amp;"*",'N-Numbers'!$A:$A,0),MATCH(L$1,'N-Numbers'!$A$1:$M$1,0)))=0,"",INDEX('N-Numbers'!$A:$M,MATCH($A30&amp;"*",'N-Numbers'!$A:$A,0),MATCH(L$1,'N-Numbers'!$A$1:$M$1,0))),"")</f>
        <v/>
      </c>
      <c r="M30" t="str">
        <f>IFERROR(IF(LEN(INDEX('N-Numbers'!$A:$M,MATCH($A30&amp;"*",'N-Numbers'!$A:$A,0),MATCH(M$1,'N-Numbers'!$A$1:$M$1,0)))=0,"",INDEX('N-Numbers'!$A:$M,MATCH($A30&amp;"*",'N-Numbers'!$A:$A,0),MATCH(M$1,'N-Numbers'!$A$1:$M$1,0))),"")</f>
        <v/>
      </c>
      <c r="N30" t="str">
        <f>IFERROR(IF(LEN(INDEX('N-Numbers'!$A:$M,MATCH($A30&amp;"*",'N-Numbers'!$A:$A,0),MATCH(N$1,'N-Numbers'!$A$1:$M$1,0)))=0,"",INDEX('N-Numbers'!$A:$M,MATCH($A30&amp;"*",'N-Numbers'!$A:$A,0),MATCH(N$1,'N-Numbers'!$A$1:$M$1,0))),"")</f>
        <v/>
      </c>
      <c r="R30" s="13"/>
      <c r="S30" s="13"/>
      <c r="T30" s="13"/>
      <c r="U30" s="13"/>
      <c r="V30" s="13"/>
      <c r="W30" s="13"/>
      <c r="Y30" t="str">
        <f>IFERROR(IF(LEN(INDEX('NBAA Data'!$A:$U,MATCH($C30,'NBAA Data'!$C:$C,0),MATCH(Y$1,'NBAA Data'!$A$1:$U$1,0)))=0,"",INDEX('NBAA Data'!$A:$U,MATCH($C30,'NBAA Data'!$C:$C,0),MATCH(Y$1,'NBAA Data'!$A$1:$U$1,0))),"")</f>
        <v/>
      </c>
      <c r="Z30" t="str">
        <f>IFERROR(IF(LEN(INDEX('NBAA Data'!$A:$U,MATCH($C30,'NBAA Data'!$C:$C,0),MATCH(Z$1,'NBAA Data'!$A$1:$U$1,0)))=0,"",INDEX('NBAA Data'!$A:$U,MATCH($C30,'NBAA Data'!$C:$C,0),MATCH(Z$1,'NBAA Data'!$A$1:$U$1,0))),"")</f>
        <v/>
      </c>
      <c r="AA30" t="str">
        <f>IFERROR(IF(LEN(INDEX('NBAA Data'!$A:$U,MATCH($C30,'NBAA Data'!$C:$C,0),MATCH(AA$1,'NBAA Data'!$A$1:$U$1,0)))=0,"",INDEX('NBAA Data'!$A:$U,MATCH($C30,'NBAA Data'!$C:$C,0),MATCH(AA$1,'NBAA Data'!$A$1:$U$1,0))),"")</f>
        <v/>
      </c>
      <c r="AB30" t="str">
        <f>IFERROR(IF(LEN(INDEX('NBAA Data'!$A:$U,MATCH($C30,'NBAA Data'!$C:$C,0),MATCH(AB$1,'NBAA Data'!$A$1:$U$1,0)))=0,"",INDEX('NBAA Data'!$A:$U,MATCH($C30,'NBAA Data'!$C:$C,0),MATCH(AB$1,'NBAA Data'!$A$1:$U$1,0))),"")</f>
        <v/>
      </c>
      <c r="AC30" t="str">
        <f>IFERROR(IF(LEN(INDEX('NBAA Data'!$A:$U,MATCH($C30,'NBAA Data'!$C:$C,0),MATCH(AC$1,'NBAA Data'!$A$1:$U$1,0)))=0,"",INDEX('NBAA Data'!$A:$U,MATCH($C30,'NBAA Data'!$C:$C,0),MATCH(AC$1,'NBAA Data'!$A$1:$U$1,0))),"")</f>
        <v/>
      </c>
      <c r="AD30" t="str">
        <f>IFERROR(IF(LEN(INDEX('NBAA Data'!$A:$U,MATCH($C30,'NBAA Data'!$C:$C,0),MATCH(AD$1,'NBAA Data'!$A$1:$U$1,0)))=0,"",INDEX('NBAA Data'!$A:$U,MATCH($C30,'NBAA Data'!$C:$C,0),MATCH(AD$1,'NBAA Data'!$A$1:$U$1,0))),"")</f>
        <v/>
      </c>
      <c r="AE30" t="str">
        <f>IFERROR(IF(LEN(INDEX('NBAA Data'!$A:$U,MATCH($C30,'NBAA Data'!$C:$C,0),MATCH(AE$1,'NBAA Data'!$A$1:$U$1,0)))=0,"",INDEX('NBAA Data'!$A:$U,MATCH($C30,'NBAA Data'!$C:$C,0),MATCH(AE$1,'NBAA Data'!$A$1:$U$1,0))),"")</f>
        <v/>
      </c>
      <c r="AF30" t="str">
        <f>IFERROR(IF(LEN(INDEX('NBAA Data'!$A:$U,MATCH($C30,'NBAA Data'!$C:$C,0),MATCH(AF$1,'NBAA Data'!$A$1:$U$1,0)))=0,"",INDEX('NBAA Data'!$A:$U,MATCH($C30,'NBAA Data'!$C:$C,0),MATCH(AF$1,'NBAA Data'!$A$1:$U$1,0))),"")</f>
        <v/>
      </c>
      <c r="AG30" t="str">
        <f>IFERROR(IF(LEN(INDEX('NBAA Data'!$A:$U,MATCH($C30,'NBAA Data'!$C:$C,0),MATCH(AG$1,'NBAA Data'!$A$1:$U$1,0)))=0,"",INDEX('NBAA Data'!$A:$U,MATCH($C30,'NBAA Data'!$C:$C,0),MATCH(AG$1,'NBAA Data'!$A$1:$U$1,0))),"")</f>
        <v/>
      </c>
      <c r="AH30" t="str">
        <f>IFERROR(IF(LEN(INDEX('NBAA Data'!$A:$U,MATCH($C30,'NBAA Data'!$C:$C,0),MATCH(AH$1,'NBAA Data'!$A$1:$U$1,0)))=0,"",INDEX('NBAA Data'!$A:$U,MATCH($C30,'NBAA Data'!$C:$C,0),MATCH(AH$1,'NBAA Data'!$A$1:$U$1,0))),"")</f>
        <v/>
      </c>
      <c r="AI30" t="str">
        <f>IFERROR(IF(LEN(INDEX('NBAA Data'!$A:$U,MATCH($C30,'NBAA Data'!$C:$C,0),MATCH(AI$1,'NBAA Data'!$A$1:$U$1,0)))=0,"",INDEX('NBAA Data'!$A:$U,MATCH($C30,'NBAA Data'!$C:$C,0),MATCH(AI$1,'NBAA Data'!$A$1:$U$1,0))),"")</f>
        <v/>
      </c>
    </row>
    <row r="31" spans="1:48" x14ac:dyDescent="0.25">
      <c r="A31" t="s">
        <v>2142</v>
      </c>
      <c r="B31" t="str">
        <f>IFERROR(IF(LEN(INDEX('N-Numbers'!$A:$M,MATCH($A31&amp;"*",'N-Numbers'!$A:$A,0),MATCH(B$1,'N-Numbers'!$A$1:$M$1,0)))=0,"",INDEX('N-Numbers'!$A:$M,MATCH($A31&amp;"*",'N-Numbers'!$A:$A,0),MATCH(B$1,'N-Numbers'!$A$1:$M$1,0))),"")</f>
        <v/>
      </c>
      <c r="C31" t="str">
        <f>IF(LEN(INDEX('N-Numbers'!A:M,MATCH(A31&amp;"*",'N-Numbers'!A:A,0),2))=0,INDEX('N-Numbers'!A:M,MATCH(A31&amp;"*",'N-Numbers'!A:A,0),3),INDEX('N-Numbers'!A:M,MATCH(A31&amp;"*",'N-Numbers'!A:A,0),2))</f>
        <v>N722SW</v>
      </c>
      <c r="D31" t="str">
        <f>INDEX('ICAO Country Codes'!$A$1:$K$229,MATCH(IFERROR(LEFT(C31,SEARCH("-",C31)),LEFT(C31)),'ICAO Country Codes'!$A$1:$A$229,0),3)</f>
        <v>United States of America</v>
      </c>
      <c r="E31" t="str">
        <f>IFERROR(IF(LEN(INDEX('N-Numbers'!$A:$M,MATCH($A31&amp;"*",'N-Numbers'!$A:$A,0),MATCH(E$1,'N-Numbers'!$A$1:$M$1,0)))=0,"",INDEX('N-Numbers'!$A:$M,MATCH($A31&amp;"*",'N-Numbers'!$A:$A,0),MATCH(E$1,'N-Numbers'!$A$1:$M$1,0))),"")</f>
        <v/>
      </c>
      <c r="F31" t="str">
        <f>IFERROR(IF(LEN(INDEX('N-Numbers'!$A:$M,MATCH($A31&amp;"*",'N-Numbers'!$A:$A,0),MATCH(F$1,'N-Numbers'!$A$1:$M$1,0)))=0,"",INDEX('N-Numbers'!$A:$M,MATCH($A31&amp;"*",'N-Numbers'!$A:$A,0),MATCH(F$1,'N-Numbers'!$A$1:$M$1,0))),"")</f>
        <v>Gator One Air LLC, Dustin FL bought 12/21/20</v>
      </c>
      <c r="G31" t="str">
        <f>IFERROR(IF(LEN(INDEX('N-Numbers'!$A:$M,MATCH($A31&amp;"*",'N-Numbers'!$A:$A,0),MATCH(G$1,'N-Numbers'!$A$1:$M$1,0)))=0,"",INDEX('N-Numbers'!$A:$M,MATCH($A31&amp;"*",'N-Numbers'!$A:$A,0),MATCH(G$1,'N-Numbers'!$A$1:$M$1,0))),"")</f>
        <v>GATOR ONE AIR LLC</v>
      </c>
      <c r="H31" t="str">
        <f>IFERROR(IF(LEN(INDEX('N-Numbers'!$A:$M,MATCH($A31&amp;"*",'N-Numbers'!$A:$A,0),MATCH(H$1,'N-Numbers'!$A$1:$M$1,0)))=0,"",INDEX('N-Numbers'!$A:$M,MATCH($A31&amp;"*",'N-Numbers'!$A:$A,0),MATCH(H$1,'N-Numbers'!$A$1:$M$1,0))),"")</f>
        <v>4481 LEGENDARY DR UNIT 200</v>
      </c>
      <c r="I31" t="str">
        <f>IFERROR(IF(LEN(INDEX('N-Numbers'!$A:$M,MATCH($A31&amp;"*",'N-Numbers'!$A:$A,0),MATCH(I$1,'N-Numbers'!$A$1:$M$1,0)))=0,"",INDEX('N-Numbers'!$A:$M,MATCH($A31&amp;"*",'N-Numbers'!$A:$A,0),MATCH(I$1,'N-Numbers'!$A$1:$M$1,0))),"")</f>
        <v>DESTIN</v>
      </c>
      <c r="J31" t="str">
        <f>IFERROR(IF(LEN(INDEX('N-Numbers'!$A:$M,MATCH($A31&amp;"*",'N-Numbers'!$A:$A,0),MATCH(J$1,'N-Numbers'!$A$1:$M$1,0)))=0,"",INDEX('N-Numbers'!$A:$M,MATCH($A31&amp;"*",'N-Numbers'!$A:$A,0),MATCH(J$1,'N-Numbers'!$A$1:$M$1,0))),"")</f>
        <v>FL</v>
      </c>
      <c r="L31" t="str">
        <f>IFERROR(IF(LEN(INDEX('N-Numbers'!$A:$M,MATCH($A31&amp;"*",'N-Numbers'!$A:$A,0),MATCH(L$1,'N-Numbers'!$A$1:$M$1,0)))=0,"",INDEX('N-Numbers'!$A:$M,MATCH($A31&amp;"*",'N-Numbers'!$A:$A,0),MATCH(L$1,'N-Numbers'!$A$1:$M$1,0))),"")</f>
        <v/>
      </c>
      <c r="M31" t="str">
        <f>IFERROR(IF(LEN(INDEX('N-Numbers'!$A:$M,MATCH($A31&amp;"*",'N-Numbers'!$A:$A,0),MATCH(M$1,'N-Numbers'!$A$1:$M$1,0)))=0,"",INDEX('N-Numbers'!$A:$M,MATCH($A31&amp;"*",'N-Numbers'!$A:$A,0),MATCH(M$1,'N-Numbers'!$A$1:$M$1,0))),"")</f>
        <v/>
      </c>
      <c r="N31" t="str">
        <f>IFERROR(IF(LEN(INDEX('N-Numbers'!$A:$M,MATCH($A31&amp;"*",'N-Numbers'!$A:$A,0),MATCH(N$1,'N-Numbers'!$A$1:$M$1,0)))=0,"",INDEX('N-Numbers'!$A:$M,MATCH($A31&amp;"*",'N-Numbers'!$A:$A,0),MATCH(N$1,'N-Numbers'!$A$1:$M$1,0))),"")</f>
        <v/>
      </c>
      <c r="R31" s="13"/>
      <c r="S31" s="13"/>
      <c r="T31" s="13"/>
      <c r="U31" s="13"/>
      <c r="V31" s="13"/>
      <c r="W31" s="13"/>
      <c r="Y31" t="str">
        <f>IFERROR(IF(LEN(INDEX('NBAA Data'!$A:$U,MATCH($C31,'NBAA Data'!$C:$C,0),MATCH(Y$1,'NBAA Data'!$A$1:$U$1,0)))=0,"",INDEX('NBAA Data'!$A:$U,MATCH($C31,'NBAA Data'!$C:$C,0),MATCH(Y$1,'NBAA Data'!$A$1:$U$1,0))),"")</f>
        <v xml:space="preserve">Stedman West Interests </v>
      </c>
      <c r="Z31" t="str">
        <f>IFERROR(IF(LEN(INDEX('NBAA Data'!$A:$U,MATCH($C31,'NBAA Data'!$C:$C,0),MATCH(Z$1,'NBAA Data'!$A$1:$U$1,0)))=0,"",INDEX('NBAA Data'!$A:$U,MATCH($C31,'NBAA Data'!$C:$C,0),MATCH(Z$1,'NBAA Data'!$A$1:$U$1,0))),"")</f>
        <v>9000 Randolph St.</v>
      </c>
      <c r="AA31" t="str">
        <f>IFERROR(IF(LEN(INDEX('NBAA Data'!$A:$U,MATCH($C31,'NBAA Data'!$C:$C,0),MATCH(AA$1,'NBAA Data'!$A$1:$U$1,0)))=0,"",INDEX('NBAA Data'!$A:$U,MATCH($C31,'NBAA Data'!$C:$C,0),MATCH(AA$1,'NBAA Data'!$A$1:$U$1,0))),"")</f>
        <v/>
      </c>
      <c r="AB31" t="str">
        <f>IFERROR(IF(LEN(INDEX('NBAA Data'!$A:$U,MATCH($C31,'NBAA Data'!$C:$C,0),MATCH(AB$1,'NBAA Data'!$A$1:$U$1,0)))=0,"",INDEX('NBAA Data'!$A:$U,MATCH($C31,'NBAA Data'!$C:$C,0),MATCH(AB$1,'NBAA Data'!$A$1:$U$1,0))),"")</f>
        <v>Houston</v>
      </c>
      <c r="AC31" t="str">
        <f>IFERROR(IF(LEN(INDEX('NBAA Data'!$A:$U,MATCH($C31,'NBAA Data'!$C:$C,0),MATCH(AC$1,'NBAA Data'!$A$1:$U$1,0)))=0,"",INDEX('NBAA Data'!$A:$U,MATCH($C31,'NBAA Data'!$C:$C,0),MATCH(AC$1,'NBAA Data'!$A$1:$U$1,0))),"")</f>
        <v>Texas</v>
      </c>
      <c r="AD31" t="str">
        <f>IFERROR(IF(LEN(INDEX('NBAA Data'!$A:$U,MATCH($C31,'NBAA Data'!$C:$C,0),MATCH(AD$1,'NBAA Data'!$A$1:$U$1,0)))=0,"",INDEX('NBAA Data'!$A:$U,MATCH($C31,'NBAA Data'!$C:$C,0),MATCH(AD$1,'NBAA Data'!$A$1:$U$1,0))),"")</f>
        <v>77061</v>
      </c>
      <c r="AE31" t="str">
        <f>IFERROR(IF(LEN(INDEX('NBAA Data'!$A:$U,MATCH($C31,'NBAA Data'!$C:$C,0),MATCH(AE$1,'NBAA Data'!$A$1:$U$1,0)))=0,"",INDEX('NBAA Data'!$A:$U,MATCH($C31,'NBAA Data'!$C:$C,0),MATCH(AE$1,'NBAA Data'!$A$1:$U$1,0))),"")</f>
        <v>+1 832.335.8725</v>
      </c>
      <c r="AF31" t="str">
        <f>IFERROR(IF(LEN(INDEX('NBAA Data'!$A:$U,MATCH($C31,'NBAA Data'!$C:$C,0),MATCH(AF$1,'NBAA Data'!$A$1:$U$1,0)))=0,"",INDEX('NBAA Data'!$A:$U,MATCH($C31,'NBAA Data'!$C:$C,0),MATCH(AF$1,'NBAA Data'!$A$1:$U$1,0))),"")</f>
        <v/>
      </c>
      <c r="AG31" t="str">
        <f>IFERROR(IF(LEN(INDEX('NBAA Data'!$A:$U,MATCH($C31,'NBAA Data'!$C:$C,0),MATCH(AG$1,'NBAA Data'!$A$1:$U$1,0)))=0,"",INDEX('NBAA Data'!$A:$U,MATCH($C31,'NBAA Data'!$C:$C,0),MATCH(AG$1,'NBAA Data'!$A$1:$U$1,0))),"")</f>
        <v/>
      </c>
      <c r="AH31" t="str">
        <f>IFERROR(IF(LEN(INDEX('NBAA Data'!$A:$U,MATCH($C31,'NBAA Data'!$C:$C,0),MATCH(AH$1,'NBAA Data'!$A$1:$U$1,0)))=0,"",INDEX('NBAA Data'!$A:$U,MATCH($C31,'NBAA Data'!$C:$C,0),MATCH(AH$1,'NBAA Data'!$A$1:$U$1,0))),"")</f>
        <v/>
      </c>
      <c r="AI31" t="str">
        <f>IFERROR(IF(LEN(INDEX('NBAA Data'!$A:$U,MATCH($C31,'NBAA Data'!$C:$C,0),MATCH(AI$1,'NBAA Data'!$A$1:$U$1,0)))=0,"",INDEX('NBAA Data'!$A:$U,MATCH($C31,'NBAA Data'!$C:$C,0),MATCH(AI$1,'NBAA Data'!$A$1:$U$1,0))),"")</f>
        <v/>
      </c>
    </row>
    <row r="32" spans="1:48" x14ac:dyDescent="0.25">
      <c r="A32" t="s">
        <v>2178</v>
      </c>
      <c r="B32" t="str">
        <f>IFERROR(IF(LEN(INDEX('N-Numbers'!$A:$M,MATCH($A32&amp;"*",'N-Numbers'!$A:$A,0),MATCH(B$1,'N-Numbers'!$A$1:$M$1,0)))=0,"",INDEX('N-Numbers'!$A:$M,MATCH($A32&amp;"*",'N-Numbers'!$A:$A,0),MATCH(B$1,'N-Numbers'!$A$1:$M$1,0))),"")</f>
        <v/>
      </c>
      <c r="C32" t="str">
        <f>IF(LEN(INDEX('N-Numbers'!A:M,MATCH(A32&amp;"*",'N-Numbers'!A:A,0),2))=0,INDEX('N-Numbers'!A:M,MATCH(A32&amp;"*",'N-Numbers'!A:A,0),3),INDEX('N-Numbers'!A:M,MATCH(A32&amp;"*",'N-Numbers'!A:A,0),2))</f>
        <v>N787BN</v>
      </c>
      <c r="D32" t="str">
        <f>INDEX('ICAO Country Codes'!$A$1:$K$229,MATCH(IFERROR(LEFT(C32,SEARCH("-",C32)),LEFT(C32)),'ICAO Country Codes'!$A$1:$A$229,0),3)</f>
        <v>United States of America</v>
      </c>
      <c r="E32" t="str">
        <f>IFERROR(IF(LEN(INDEX('N-Numbers'!$A:$M,MATCH($A32&amp;"*",'N-Numbers'!$A:$A,0),MATCH(E$1,'N-Numbers'!$A$1:$M$1,0)))=0,"",INDEX('N-Numbers'!$A:$M,MATCH($A32&amp;"*",'N-Numbers'!$A:$A,0),MATCH(E$1,'N-Numbers'!$A$1:$M$1,0))),"")</f>
        <v xml:space="preserve">Clay Lacy Aviation </v>
      </c>
      <c r="F32" t="str">
        <f>IFERROR(IF(LEN(INDEX('N-Numbers'!$A:$M,MATCH($A32&amp;"*",'N-Numbers'!$A:$A,0),MATCH(F$1,'N-Numbers'!$A$1:$M$1,0)))=0,"",INDEX('N-Numbers'!$A:$M,MATCH($A32&amp;"*",'N-Numbers'!$A:$A,0),MATCH(F$1,'N-Numbers'!$A$1:$M$1,0))),"")</f>
        <v>Omninet Capital Llc Beverly Hills CA bought 9/15/08 rrg 2/10/09 for Omninet Capital</v>
      </c>
      <c r="G32" t="str">
        <f>IFERROR(IF(LEN(INDEX('N-Numbers'!$A:$M,MATCH($A32&amp;"*",'N-Numbers'!$A:$A,0),MATCH(G$1,'N-Numbers'!$A$1:$M$1,0)))=0,"",INDEX('N-Numbers'!$A:$M,MATCH($A32&amp;"*",'N-Numbers'!$A:$A,0),MATCH(G$1,'N-Numbers'!$A$1:$M$1,0))),"")</f>
        <v>OMNINET CAPITAL LLC</v>
      </c>
      <c r="H32" t="str">
        <f>IFERROR(IF(LEN(INDEX('N-Numbers'!$A:$M,MATCH($A32&amp;"*",'N-Numbers'!$A:$A,0),MATCH(H$1,'N-Numbers'!$A$1:$M$1,0)))=0,"",INDEX('N-Numbers'!$A:$M,MATCH($A32&amp;"*",'N-Numbers'!$A:$A,0),MATCH(H$1,'N-Numbers'!$A$1:$M$1,0))),"")</f>
        <v>9420 WILSHIRE BLVD STE 400</v>
      </c>
      <c r="I32" t="str">
        <f>IFERROR(IF(LEN(INDEX('N-Numbers'!$A:$M,MATCH($A32&amp;"*",'N-Numbers'!$A:$A,0),MATCH(I$1,'N-Numbers'!$A$1:$M$1,0)))=0,"",INDEX('N-Numbers'!$A:$M,MATCH($A32&amp;"*",'N-Numbers'!$A:$A,0),MATCH(I$1,'N-Numbers'!$A$1:$M$1,0))),"")</f>
        <v>BEVERLY HILLS</v>
      </c>
      <c r="J32" t="str">
        <f>IFERROR(IF(LEN(INDEX('N-Numbers'!$A:$M,MATCH($A32&amp;"*",'N-Numbers'!$A:$A,0),MATCH(J$1,'N-Numbers'!$A$1:$M$1,0)))=0,"",INDEX('N-Numbers'!$A:$M,MATCH($A32&amp;"*",'N-Numbers'!$A:$A,0),MATCH(J$1,'N-Numbers'!$A$1:$M$1,0))),"")</f>
        <v>CA</v>
      </c>
      <c r="L32" t="str">
        <f>IFERROR(IF(LEN(INDEX('N-Numbers'!$A:$M,MATCH($A32&amp;"*",'N-Numbers'!$A:$A,0),MATCH(L$1,'N-Numbers'!$A$1:$M$1,0)))=0,"",INDEX('N-Numbers'!$A:$M,MATCH($A32&amp;"*",'N-Numbers'!$A:$A,0),MATCH(L$1,'N-Numbers'!$A$1:$M$1,0))),"")</f>
        <v/>
      </c>
      <c r="M32" t="str">
        <f>IFERROR(IF(LEN(INDEX('N-Numbers'!$A:$M,MATCH($A32&amp;"*",'N-Numbers'!$A:$A,0),MATCH(M$1,'N-Numbers'!$A$1:$M$1,0)))=0,"",INDEX('N-Numbers'!$A:$M,MATCH($A32&amp;"*",'N-Numbers'!$A:$A,0),MATCH(M$1,'N-Numbers'!$A$1:$M$1,0))),"")</f>
        <v/>
      </c>
      <c r="N32" t="str">
        <f>IFERROR(IF(LEN(INDEX('N-Numbers'!$A:$M,MATCH($A32&amp;"*",'N-Numbers'!$A:$A,0),MATCH(N$1,'N-Numbers'!$A$1:$M$1,0)))=0,"",INDEX('N-Numbers'!$A:$M,MATCH($A32&amp;"*",'N-Numbers'!$A:$A,0),MATCH(N$1,'N-Numbers'!$A$1:$M$1,0))),"")</f>
        <v>Clay Lacy Aviation, Inc.</v>
      </c>
      <c r="O32" t="s">
        <v>4640</v>
      </c>
      <c r="R32" s="13"/>
      <c r="S32" s="13"/>
      <c r="T32" s="13"/>
      <c r="U32" s="13"/>
      <c r="V32" s="13"/>
      <c r="W32" s="13"/>
      <c r="Y32" t="str">
        <f>IFERROR(IF(LEN(INDEX('NBAA Data'!$A:$U,MATCH($C32,'NBAA Data'!$C:$C,0),MATCH(Y$1,'NBAA Data'!$A$1:$U$1,0)))=0,"",INDEX('NBAA Data'!$A:$U,MATCH($C32,'NBAA Data'!$C:$C,0),MATCH(Y$1,'NBAA Data'!$A$1:$U$1,0))),"")</f>
        <v xml:space="preserve">Clay Lacy Aviation </v>
      </c>
      <c r="Z32" t="str">
        <f>IFERROR(IF(LEN(INDEX('NBAA Data'!$A:$U,MATCH($C32,'NBAA Data'!$C:$C,0),MATCH(Z$1,'NBAA Data'!$A$1:$U$1,0)))=0,"",INDEX('NBAA Data'!$A:$U,MATCH($C32,'NBAA Data'!$C:$C,0),MATCH(Z$1,'NBAA Data'!$A$1:$U$1,0))),"")</f>
        <v>7435 Valjean Avenue</v>
      </c>
      <c r="AA32" t="str">
        <f>IFERROR(IF(LEN(INDEX('NBAA Data'!$A:$U,MATCH($C32,'NBAA Data'!$C:$C,0),MATCH(AA$1,'NBAA Data'!$A$1:$U$1,0)))=0,"",INDEX('NBAA Data'!$A:$U,MATCH($C32,'NBAA Data'!$C:$C,0),MATCH(AA$1,'NBAA Data'!$A$1:$U$1,0))),"")</f>
        <v/>
      </c>
      <c r="AB32" t="str">
        <f>IFERROR(IF(LEN(INDEX('NBAA Data'!$A:$U,MATCH($C32,'NBAA Data'!$C:$C,0),MATCH(AB$1,'NBAA Data'!$A$1:$U$1,0)))=0,"",INDEX('NBAA Data'!$A:$U,MATCH($C32,'NBAA Data'!$C:$C,0),MATCH(AB$1,'NBAA Data'!$A$1:$U$1,0))),"")</f>
        <v>Van Nuys</v>
      </c>
      <c r="AC32" t="str">
        <f>IFERROR(IF(LEN(INDEX('NBAA Data'!$A:$U,MATCH($C32,'NBAA Data'!$C:$C,0),MATCH(AC$1,'NBAA Data'!$A$1:$U$1,0)))=0,"",INDEX('NBAA Data'!$A:$U,MATCH($C32,'NBAA Data'!$C:$C,0),MATCH(AC$1,'NBAA Data'!$A$1:$U$1,0))),"")</f>
        <v>California</v>
      </c>
      <c r="AD32" t="str">
        <f>IFERROR(IF(LEN(INDEX('NBAA Data'!$A:$U,MATCH($C32,'NBAA Data'!$C:$C,0),MATCH(AD$1,'NBAA Data'!$A$1:$U$1,0)))=0,"",INDEX('NBAA Data'!$A:$U,MATCH($C32,'NBAA Data'!$C:$C,0),MATCH(AD$1,'NBAA Data'!$A$1:$U$1,0))),"")</f>
        <v>91406-2901</v>
      </c>
      <c r="AE32" t="str">
        <f>IFERROR(IF(LEN(INDEX('NBAA Data'!$A:$U,MATCH($C32,'NBAA Data'!$C:$C,0),MATCH(AE$1,'NBAA Data'!$A$1:$U$1,0)))=0,"",INDEX('NBAA Data'!$A:$U,MATCH($C32,'NBAA Data'!$C:$C,0),MATCH(AE$1,'NBAA Data'!$A$1:$U$1,0))),"")</f>
        <v>+1 818.989.2900</v>
      </c>
      <c r="AF32" t="str">
        <f>IFERROR(IF(LEN(INDEX('NBAA Data'!$A:$U,MATCH($C32,'NBAA Data'!$C:$C,0),MATCH(AF$1,'NBAA Data'!$A$1:$U$1,0)))=0,"",INDEX('NBAA Data'!$A:$U,MATCH($C32,'NBAA Data'!$C:$C,0),MATCH(AF$1,'NBAA Data'!$A$1:$U$1,0))),"")</f>
        <v>www.claylacy.com</v>
      </c>
      <c r="AG32" t="str">
        <f>IFERROR(IF(LEN(INDEX('NBAA Data'!$A:$U,MATCH($C32,'NBAA Data'!$C:$C,0),MATCH(AG$1,'NBAA Data'!$A$1:$U$1,0)))=0,"",INDEX('NBAA Data'!$A:$U,MATCH($C32,'NBAA Data'!$C:$C,0),MATCH(AG$1,'NBAA Data'!$A$1:$U$1,0))),"")</f>
        <v/>
      </c>
      <c r="AH32" t="str">
        <f>IFERROR(IF(LEN(INDEX('NBAA Data'!$A:$U,MATCH($C32,'NBAA Data'!$C:$C,0),MATCH(AH$1,'NBAA Data'!$A$1:$U$1,0)))=0,"",INDEX('NBAA Data'!$A:$U,MATCH($C32,'NBAA Data'!$C:$C,0),MATCH(AH$1,'NBAA Data'!$A$1:$U$1,0))),"")</f>
        <v/>
      </c>
      <c r="AI32" t="str">
        <f>IFERROR(IF(LEN(INDEX('Part 135 Data'!$A:$N,MATCH($O32,'Part 135 Data'!$A:$A,0),MATCH(AI$1,'Part 135 Data'!$A$1:$N$1,0)))=0,"",INDEX('Part 135 Data'!$A:$N,MATCH($O32,'Part 135 Data'!$A:$A,0),MATCH(AI$1,'Part 135 Data'!$A$1:$N$1,0))),"")</f>
        <v>BKEA</v>
      </c>
      <c r="AJ32" t="str">
        <f>IFERROR(IF(LEN(INDEX('Part 135 Data'!$A:$N,MATCH($O32,'Part 135 Data'!$A:$A,0),MATCH(AJ$1,'Part 135 Data'!$A$1:$N$1,0)))=0,"",INDEX('Part 135 Data'!$A:$N,MATCH($O32,'Part 135 Data'!$A:$A,0),MATCH(AJ$1,'Part 135 Data'!$A$1:$N$1,0))),"")</f>
        <v>CLAY LACY AVIATION INC</v>
      </c>
      <c r="AK32" t="str">
        <f>IFERROR(IF(LEN(INDEX('Part 135 Data'!$A:$N,MATCH($O32,'Part 135 Data'!$A:$A,0),MATCH(AK$1,'Part 135 Data'!$A$1:$N$1,0)))=0,"",INDEX('Part 135 Data'!$A:$N,MATCH($O32,'Part 135 Data'!$A:$A,0),MATCH(AK$1,'Part 135 Data'!$A$1:$N$1,0))),"")</f>
        <v>KIRKDOFFER, BRIAN</v>
      </c>
      <c r="AL32" t="str">
        <f>IFERROR(IF(LEN(INDEX('Part 135 Data'!$A:$N,MATCH($O32,'Part 135 Data'!$A:$A,0),MATCH(AL$1,'Part 135 Data'!$A$1:$N$1,0)))=0,"",INDEX('Part 135 Data'!$A:$N,MATCH($O32,'Part 135 Data'!$A:$A,0),MATCH(AL$1,'Part 135 Data'!$A$1:$N$1,0))),"")</f>
        <v>PRESIDENT</v>
      </c>
      <c r="AM32" t="str">
        <f>IFERROR(IF(LEN(INDEX('Part 135 Data'!$A:$N,MATCH($O32,'Part 135 Data'!$A:$A,0),MATCH(AM$1,'Part 135 Data'!$A$1:$N$1,0)))=0,"",INDEX('Part 135 Data'!$A:$N,MATCH($O32,'Part 135 Data'!$A:$A,0),MATCH(AM$1,'Part 135 Data'!$A$1:$N$1,0))),"")</f>
        <v>7435 VALJEAN AVE</v>
      </c>
      <c r="AN32" t="str">
        <f>IFERROR(IF(LEN(INDEX('Part 135 Data'!$A:$N,MATCH($O32,'Part 135 Data'!$A:$A,0),MATCH(AN$1,'Part 135 Data'!$A$1:$N$1,0)))=0,"",INDEX('Part 135 Data'!$A:$N,MATCH($O32,'Part 135 Data'!$A:$A,0),MATCH(AN$1,'Part 135 Data'!$A$1:$N$1,0))),"")</f>
        <v/>
      </c>
      <c r="AO32" t="str">
        <f>IFERROR(IF(LEN(INDEX('Part 135 Data'!$A:$N,MATCH($O32,'Part 135 Data'!$A:$A,0),MATCH(AO$1,'Part 135 Data'!$A$1:$N$1,0)))=0,"",INDEX('Part 135 Data'!$A:$N,MATCH($O32,'Part 135 Data'!$A:$A,0),MATCH(AO$1,'Part 135 Data'!$A$1:$N$1,0))),"")</f>
        <v/>
      </c>
      <c r="AP32" t="str">
        <f>IFERROR(IF(LEN(INDEX('Part 135 Data'!$A:$N,MATCH($O32,'Part 135 Data'!$A:$A,0),MATCH(AP$1,'Part 135 Data'!$A$1:$N$1,0)))=0,"",INDEX('Part 135 Data'!$A:$N,MATCH($O32,'Part 135 Data'!$A:$A,0),MATCH(AP$1,'Part 135 Data'!$A$1:$N$1,0))),"")</f>
        <v>VAN NUYS</v>
      </c>
      <c r="AQ32" t="str">
        <f>IFERROR(IF(LEN(INDEX('Part 135 Data'!$A:$N,MATCH($O32,'Part 135 Data'!$A:$A,0),MATCH(AQ$1,'Part 135 Data'!$A$1:$N$1,0)))=0,"",INDEX('Part 135 Data'!$A:$N,MATCH($O32,'Part 135 Data'!$A:$A,0),MATCH(AQ$1,'Part 135 Data'!$A$1:$N$1,0))),"")</f>
        <v>CA</v>
      </c>
      <c r="AR32" t="str">
        <f>IFERROR(IF(LEN(INDEX('Part 135 Data'!$A:$N,MATCH($O32,'Part 135 Data'!$A:$A,0),MATCH(AR$1,'Part 135 Data'!$A$1:$N$1,0)))=0,"",INDEX('Part 135 Data'!$A:$N,MATCH($O32,'Part 135 Data'!$A:$A,0),MATCH(AR$1,'Part 135 Data'!$A$1:$N$1,0))),"")</f>
        <v>91406</v>
      </c>
      <c r="AS32" t="str">
        <f>IFERROR(IF(LEN(INDEX('Part 135 Data'!$A:$N,MATCH($O32,'Part 135 Data'!$A:$A,0),MATCH(AS$1,'Part 135 Data'!$A$1:$N$1,0)))=0,"",INDEX('Part 135 Data'!$A:$N,MATCH($O32,'Part 135 Data'!$A:$A,0),MATCH(AS$1,'Part 135 Data'!$A$1:$N$1,0))),"")</f>
        <v>US</v>
      </c>
      <c r="AT32" t="str">
        <f>IFERROR(IF(LEN(INDEX('Part 135 Data'!$A:$N,MATCH($O32,'Part 135 Data'!$A:$A,0),MATCH(AT$1,'Part 135 Data'!$A$1:$N$1,0)))=0,"",INDEX('Part 135 Data'!$A:$N,MATCH($O32,'Part 135 Data'!$A:$A,0),MATCH(AT$1,'Part 135 Data'!$A$1:$N$1,0))),"")</f>
        <v>8189892900</v>
      </c>
      <c r="AU32" t="str">
        <f>IFERROR(IF(LEN(INDEX('Part 135 Data'!$A:$N,MATCH($O32,'Part 135 Data'!$A:$A,0),MATCH(AU$1,'Part 135 Data'!$A$1:$N$1,0)))=0,"",INDEX('Part 135 Data'!$A:$N,MATCH($O32,'Part 135 Data'!$A:$A,0),MATCH(AU$1,'Part 135 Data'!$A$1:$N$1,0))),"")</f>
        <v/>
      </c>
      <c r="AV32" t="str">
        <f>IFERROR(IF(LEN(INDEX('Part 135 Data'!$A:$N,MATCH($O32,'Part 135 Data'!$A:$A,0),MATCH(AV$1,'Part 135 Data'!$A$1:$N$1,0)))=0,"",INDEX('Part 135 Data'!$A:$N,MATCH($O32,'Part 135 Data'!$A:$A,0),MATCH(AV$1,'Part 135 Data'!$A$1:$N$1,0))),"")</f>
        <v/>
      </c>
    </row>
    <row r="33" spans="1:48" x14ac:dyDescent="0.25">
      <c r="A33" t="s">
        <v>2263</v>
      </c>
      <c r="B33" t="str">
        <f>IFERROR(IF(LEN(INDEX('N-Numbers'!$A:$M,MATCH($A33&amp;"*",'N-Numbers'!$A:$A,0),MATCH(B$1,'N-Numbers'!$A$1:$M$1,0)))=0,"",INDEX('N-Numbers'!$A:$M,MATCH($A33&amp;"*",'N-Numbers'!$A:$A,0),MATCH(B$1,'N-Numbers'!$A$1:$M$1,0))),"")</f>
        <v/>
      </c>
      <c r="C33" t="str">
        <f>IF(LEN(INDEX('N-Numbers'!A:M,MATCH(A33&amp;"*",'N-Numbers'!A:A,0),2))=0,INDEX('N-Numbers'!A:M,MATCH(A33&amp;"*",'N-Numbers'!A:A,0),3),INDEX('N-Numbers'!A:M,MATCH(A33&amp;"*",'N-Numbers'!A:A,0),2))</f>
        <v>N928ST</v>
      </c>
      <c r="D33" t="str">
        <f>INDEX('ICAO Country Codes'!$A$1:$K$229,MATCH(IFERROR(LEFT(C33,SEARCH("-",C33)),LEFT(C33)),'ICAO Country Codes'!$A$1:$A$229,0),3)</f>
        <v>United States of America</v>
      </c>
      <c r="E33" t="str">
        <f>IFERROR(IF(LEN(INDEX('N-Numbers'!$A:$M,MATCH($A33&amp;"*",'N-Numbers'!$A:$A,0),MATCH(E$1,'N-Numbers'!$A$1:$M$1,0)))=0,"",INDEX('N-Numbers'!$A:$M,MATCH($A33&amp;"*",'N-Numbers'!$A:$A,0),MATCH(E$1,'N-Numbers'!$A$1:$M$1,0))),"")</f>
        <v xml:space="preserve">Keystone Aviation </v>
      </c>
      <c r="F33" t="str">
        <f>IFERROR(IF(LEN(INDEX('N-Numbers'!$A:$M,MATCH($A33&amp;"*",'N-Numbers'!$A:$A,0),MATCH(F$1,'N-Numbers'!$A$1:$M$1,0)))=0,"",INDEX('N-Numbers'!$A:$M,MATCH($A33&amp;"*",'N-Numbers'!$A:$A,0),MATCH(F$1,'N-Numbers'!$A$1:$M$1,0))),"")</f>
        <v>Flying Bar B LLC Provo UT delivered 10/26/07</v>
      </c>
      <c r="G33" t="str">
        <f>IFERROR(IF(LEN(INDEX('N-Numbers'!$A:$M,MATCH($A33&amp;"*",'N-Numbers'!$A:$A,0),MATCH(G$1,'N-Numbers'!$A$1:$M$1,0)))=0,"",INDEX('N-Numbers'!$A:$M,MATCH($A33&amp;"*",'N-Numbers'!$A:$A,0),MATCH(G$1,'N-Numbers'!$A$1:$M$1,0))),"")</f>
        <v>FLYING BAR B LLC</v>
      </c>
      <c r="H33" t="str">
        <f>IFERROR(IF(LEN(INDEX('N-Numbers'!$A:$M,MATCH($A33&amp;"*",'N-Numbers'!$A:$A,0),MATCH(H$1,'N-Numbers'!$A$1:$M$1,0)))=0,"",INDEX('N-Numbers'!$A:$M,MATCH($A33&amp;"*",'N-Numbers'!$A:$A,0),MATCH(H$1,'N-Numbers'!$A$1:$M$1,0))),"")</f>
        <v>3500 E DEER HOLLOW DR</v>
      </c>
      <c r="I33" t="str">
        <f>IFERROR(IF(LEN(INDEX('N-Numbers'!$A:$M,MATCH($A33&amp;"*",'N-Numbers'!$A:$A,0),MATCH(I$1,'N-Numbers'!$A$1:$M$1,0)))=0,"",INDEX('N-Numbers'!$A:$M,MATCH($A33&amp;"*",'N-Numbers'!$A:$A,0),MATCH(I$1,'N-Numbers'!$A$1:$M$1,0))),"")</f>
        <v>SANDY</v>
      </c>
      <c r="J33" t="str">
        <f>IFERROR(IF(LEN(INDEX('N-Numbers'!$A:$M,MATCH($A33&amp;"*",'N-Numbers'!$A:$A,0),MATCH(J$1,'N-Numbers'!$A$1:$M$1,0)))=0,"",INDEX('N-Numbers'!$A:$M,MATCH($A33&amp;"*",'N-Numbers'!$A:$A,0),MATCH(J$1,'N-Numbers'!$A$1:$M$1,0))),"")</f>
        <v>UT</v>
      </c>
      <c r="L33" t="str">
        <f>IFERROR(IF(LEN(INDEX('N-Numbers'!$A:$M,MATCH($A33&amp;"*",'N-Numbers'!$A:$A,0),MATCH(L$1,'N-Numbers'!$A$1:$M$1,0)))=0,"",INDEX('N-Numbers'!$A:$M,MATCH($A33&amp;"*",'N-Numbers'!$A:$A,0),MATCH(L$1,'N-Numbers'!$A$1:$M$1,0))),"")</f>
        <v/>
      </c>
      <c r="M33" t="str">
        <f>IFERROR(IF(LEN(INDEX('N-Numbers'!$A:$M,MATCH($A33&amp;"*",'N-Numbers'!$A:$A,0),MATCH(M$1,'N-Numbers'!$A$1:$M$1,0)))=0,"",INDEX('N-Numbers'!$A:$M,MATCH($A33&amp;"*",'N-Numbers'!$A:$A,0),MATCH(M$1,'N-Numbers'!$A$1:$M$1,0))),"")</f>
        <v/>
      </c>
      <c r="N33" t="str">
        <f>IFERROR(IF(LEN(INDEX('N-Numbers'!$A:$M,MATCH($A33&amp;"*",'N-Numbers'!$A:$A,0),MATCH(N$1,'N-Numbers'!$A$1:$M$1,0)))=0,"",INDEX('N-Numbers'!$A:$M,MATCH($A33&amp;"*",'N-Numbers'!$A:$A,0),MATCH(N$1,'N-Numbers'!$A$1:$M$1,0))),"")</f>
        <v>Keystone Aviation, LLC</v>
      </c>
      <c r="O33" t="s">
        <v>4649</v>
      </c>
      <c r="R33" s="13"/>
      <c r="S33" s="13"/>
      <c r="T33" s="13"/>
      <c r="U33" s="13"/>
      <c r="V33" s="13"/>
      <c r="W33" s="13"/>
      <c r="Y33" t="str">
        <f>IFERROR(IF(LEN(INDEX('NBAA Data'!$A:$U,MATCH($C33,'NBAA Data'!$C:$C,0),MATCH(Y$1,'NBAA Data'!$A$1:$U$1,0)))=0,"",INDEX('NBAA Data'!$A:$U,MATCH($C33,'NBAA Data'!$C:$C,0),MATCH(Y$1,'NBAA Data'!$A$1:$U$1,0))),"")</f>
        <v xml:space="preserve">Keystone Aviation </v>
      </c>
      <c r="Z33" t="str">
        <f>IFERROR(IF(LEN(INDEX('NBAA Data'!$A:$U,MATCH($C33,'NBAA Data'!$C:$C,0),MATCH(Z$1,'NBAA Data'!$A$1:$U$1,0)))=0,"",INDEX('NBAA Data'!$A:$U,MATCH($C33,'NBAA Data'!$C:$C,0),MATCH(Z$1,'NBAA Data'!$A$1:$U$1,0))),"")</f>
        <v>303 N 2370 W</v>
      </c>
      <c r="AA33" t="str">
        <f>IFERROR(IF(LEN(INDEX('NBAA Data'!$A:$U,MATCH($C33,'NBAA Data'!$C:$C,0),MATCH(AA$1,'NBAA Data'!$A$1:$U$1,0)))=0,"",INDEX('NBAA Data'!$A:$U,MATCH($C33,'NBAA Data'!$C:$C,0),MATCH(AA$1,'NBAA Data'!$A$1:$U$1,0))),"")</f>
        <v/>
      </c>
      <c r="AB33" t="str">
        <f>IFERROR(IF(LEN(INDEX('NBAA Data'!$A:$U,MATCH($C33,'NBAA Data'!$C:$C,0),MATCH(AB$1,'NBAA Data'!$A$1:$U$1,0)))=0,"",INDEX('NBAA Data'!$A:$U,MATCH($C33,'NBAA Data'!$C:$C,0),MATCH(AB$1,'NBAA Data'!$A$1:$U$1,0))),"")</f>
        <v>Salt Lake City</v>
      </c>
      <c r="AC33" t="str">
        <f>IFERROR(IF(LEN(INDEX('NBAA Data'!$A:$U,MATCH($C33,'NBAA Data'!$C:$C,0),MATCH(AC$1,'NBAA Data'!$A$1:$U$1,0)))=0,"",INDEX('NBAA Data'!$A:$U,MATCH($C33,'NBAA Data'!$C:$C,0),MATCH(AC$1,'NBAA Data'!$A$1:$U$1,0))),"")</f>
        <v>Utah</v>
      </c>
      <c r="AD33" t="str">
        <f>IFERROR(IF(LEN(INDEX('NBAA Data'!$A:$U,MATCH($C33,'NBAA Data'!$C:$C,0),MATCH(AD$1,'NBAA Data'!$A$1:$U$1,0)))=0,"",INDEX('NBAA Data'!$A:$U,MATCH($C33,'NBAA Data'!$C:$C,0),MATCH(AD$1,'NBAA Data'!$A$1:$U$1,0))),"")</f>
        <v>84116</v>
      </c>
      <c r="AE33" t="str">
        <f>IFERROR(IF(LEN(INDEX('NBAA Data'!$A:$U,MATCH($C33,'NBAA Data'!$C:$C,0),MATCH(AE$1,'NBAA Data'!$A$1:$U$1,0)))=0,"",INDEX('NBAA Data'!$A:$U,MATCH($C33,'NBAA Data'!$C:$C,0),MATCH(AE$1,'NBAA Data'!$A$1:$U$1,0))),"")</f>
        <v>+1 801.359.2085</v>
      </c>
      <c r="AF33" t="str">
        <f>IFERROR(IF(LEN(INDEX('NBAA Data'!$A:$U,MATCH($C33,'NBAA Data'!$C:$C,0),MATCH(AF$1,'NBAA Data'!$A$1:$U$1,0)))=0,"",INDEX('NBAA Data'!$A:$U,MATCH($C33,'NBAA Data'!$C:$C,0),MATCH(AF$1,'NBAA Data'!$A$1:$U$1,0))),"")</f>
        <v>www.keystoneaviation.com</v>
      </c>
      <c r="AG33" t="str">
        <f>IFERROR(IF(LEN(INDEX('NBAA Data'!$A:$U,MATCH($C33,'NBAA Data'!$C:$C,0),MATCH(AG$1,'NBAA Data'!$A$1:$U$1,0)))=0,"",INDEX('NBAA Data'!$A:$U,MATCH($C33,'NBAA Data'!$C:$C,0),MATCH(AG$1,'NBAA Data'!$A$1:$U$1,0))),"")</f>
        <v>ops@keystoneaviation.com</v>
      </c>
      <c r="AH33" t="str">
        <f>IFERROR(IF(LEN(INDEX('NBAA Data'!$A:$U,MATCH($C33,'NBAA Data'!$C:$C,0),MATCH(AH$1,'NBAA Data'!$A$1:$U$1,0)))=0,"",INDEX('NBAA Data'!$A:$U,MATCH($C33,'NBAA Data'!$C:$C,0),MATCH(AH$1,'NBAA Data'!$A$1:$U$1,0))),"")</f>
        <v/>
      </c>
      <c r="AI33" t="str">
        <f>IFERROR(IF(LEN(INDEX('Part 135 Data'!$A:$N,MATCH($O33,'Part 135 Data'!$A:$A,0),MATCH(AI$1,'Part 135 Data'!$A$1:$N$1,0)))=0,"",INDEX('Part 135 Data'!$A:$N,MATCH($O33,'Part 135 Data'!$A:$A,0),MATCH(AI$1,'Part 135 Data'!$A$1:$N$1,0))),"")</f>
        <v>B8MA</v>
      </c>
      <c r="AJ33" t="str">
        <f>IFERROR(IF(LEN(INDEX('Part 135 Data'!$A:$N,MATCH($O33,'Part 135 Data'!$A:$A,0),MATCH(AJ$1,'Part 135 Data'!$A$1:$N$1,0)))=0,"",INDEX('Part 135 Data'!$A:$N,MATCH($O33,'Part 135 Data'!$A:$A,0),MATCH(AJ$1,'Part 135 Data'!$A$1:$N$1,0))),"")</f>
        <v>KEYSTONE AVIATION LLC</v>
      </c>
      <c r="AK33" t="str">
        <f>IFERROR(IF(LEN(INDEX('Part 135 Data'!$A:$N,MATCH($O33,'Part 135 Data'!$A:$A,0),MATCH(AK$1,'Part 135 Data'!$A$1:$N$1,0)))=0,"",INDEX('Part 135 Data'!$A:$N,MATCH($O33,'Part 135 Data'!$A:$A,0),MATCH(AK$1,'Part 135 Data'!$A$1:$N$1,0))),"")</f>
        <v>Fish, Aaron</v>
      </c>
      <c r="AL33" t="str">
        <f>IFERROR(IF(LEN(INDEX('Part 135 Data'!$A:$N,MATCH($O33,'Part 135 Data'!$A:$A,0),MATCH(AL$1,'Part 135 Data'!$A$1:$N$1,0)))=0,"",INDEX('Part 135 Data'!$A:$N,MATCH($O33,'Part 135 Data'!$A:$A,0),MATCH(AL$1,'Part 135 Data'!$A$1:$N$1,0))),"")</f>
        <v>ACTING, CHIEF EXECUTIVE OFFICER</v>
      </c>
      <c r="AM33" t="str">
        <f>IFERROR(IF(LEN(INDEX('Part 135 Data'!$A:$N,MATCH($O33,'Part 135 Data'!$A:$A,0),MATCH(AM$1,'Part 135 Data'!$A$1:$N$1,0)))=0,"",INDEX('Part 135 Data'!$A:$N,MATCH($O33,'Part 135 Data'!$A:$A,0),MATCH(AM$1,'Part 135 Data'!$A$1:$N$1,0))),"")</f>
        <v>303 NORTH 2370 WEST</v>
      </c>
      <c r="AN33" t="str">
        <f>IFERROR(IF(LEN(INDEX('Part 135 Data'!$A:$N,MATCH($O33,'Part 135 Data'!$A:$A,0),MATCH(AN$1,'Part 135 Data'!$A$1:$N$1,0)))=0,"",INDEX('Part 135 Data'!$A:$N,MATCH($O33,'Part 135 Data'!$A:$A,0),MATCH(AN$1,'Part 135 Data'!$A$1:$N$1,0))),"")</f>
        <v/>
      </c>
      <c r="AO33" t="str">
        <f>IFERROR(IF(LEN(INDEX('Part 135 Data'!$A:$N,MATCH($O33,'Part 135 Data'!$A:$A,0),MATCH(AO$1,'Part 135 Data'!$A$1:$N$1,0)))=0,"",INDEX('Part 135 Data'!$A:$N,MATCH($O33,'Part 135 Data'!$A:$A,0),MATCH(AO$1,'Part 135 Data'!$A$1:$N$1,0))),"")</f>
        <v/>
      </c>
      <c r="AP33" t="str">
        <f>IFERROR(IF(LEN(INDEX('Part 135 Data'!$A:$N,MATCH($O33,'Part 135 Data'!$A:$A,0),MATCH(AP$1,'Part 135 Data'!$A$1:$N$1,0)))=0,"",INDEX('Part 135 Data'!$A:$N,MATCH($O33,'Part 135 Data'!$A:$A,0),MATCH(AP$1,'Part 135 Data'!$A$1:$N$1,0))),"")</f>
        <v>SALT LAKE CITY</v>
      </c>
      <c r="AQ33" t="str">
        <f>IFERROR(IF(LEN(INDEX('Part 135 Data'!$A:$N,MATCH($O33,'Part 135 Data'!$A:$A,0),MATCH(AQ$1,'Part 135 Data'!$A$1:$N$1,0)))=0,"",INDEX('Part 135 Data'!$A:$N,MATCH($O33,'Part 135 Data'!$A:$A,0),MATCH(AQ$1,'Part 135 Data'!$A$1:$N$1,0))),"")</f>
        <v>UT</v>
      </c>
      <c r="AR33" t="str">
        <f>IFERROR(IF(LEN(INDEX('Part 135 Data'!$A:$N,MATCH($O33,'Part 135 Data'!$A:$A,0),MATCH(AR$1,'Part 135 Data'!$A$1:$N$1,0)))=0,"",INDEX('Part 135 Data'!$A:$N,MATCH($O33,'Part 135 Data'!$A:$A,0),MATCH(AR$1,'Part 135 Data'!$A$1:$N$1,0))),"")</f>
        <v>84116</v>
      </c>
      <c r="AS33" t="str">
        <f>IFERROR(IF(LEN(INDEX('Part 135 Data'!$A:$N,MATCH($O33,'Part 135 Data'!$A:$A,0),MATCH(AS$1,'Part 135 Data'!$A$1:$N$1,0)))=0,"",INDEX('Part 135 Data'!$A:$N,MATCH($O33,'Part 135 Data'!$A:$A,0),MATCH(AS$1,'Part 135 Data'!$A$1:$N$1,0))),"")</f>
        <v>US</v>
      </c>
      <c r="AT33" t="str">
        <f>IFERROR(IF(LEN(INDEX('Part 135 Data'!$A:$N,MATCH($O33,'Part 135 Data'!$A:$A,0),MATCH(AT$1,'Part 135 Data'!$A$1:$N$1,0)))=0,"",INDEX('Part 135 Data'!$A:$N,MATCH($O33,'Part 135 Data'!$A:$A,0),MATCH(AT$1,'Part 135 Data'!$A$1:$N$1,0))),"")</f>
        <v>8019106810</v>
      </c>
      <c r="AU33" t="str">
        <f>IFERROR(IF(LEN(INDEX('Part 135 Data'!$A:$N,MATCH($O33,'Part 135 Data'!$A:$A,0),MATCH(AU$1,'Part 135 Data'!$A$1:$N$1,0)))=0,"",INDEX('Part 135 Data'!$A:$N,MATCH($O33,'Part 135 Data'!$A:$A,0),MATCH(AU$1,'Part 135 Data'!$A$1:$N$1,0))),"")</f>
        <v/>
      </c>
      <c r="AV33" t="str">
        <f>IFERROR(IF(LEN(INDEX('Part 135 Data'!$A:$N,MATCH($O33,'Part 135 Data'!$A:$A,0),MATCH(AV$1,'Part 135 Data'!$A$1:$N$1,0)))=0,"",INDEX('Part 135 Data'!$A:$N,MATCH($O33,'Part 135 Data'!$A:$A,0),MATCH(AV$1,'Part 135 Data'!$A$1:$N$1,0))),"")</f>
        <v/>
      </c>
    </row>
    <row r="34" spans="1:48" x14ac:dyDescent="0.25">
      <c r="A34" t="s">
        <v>3895</v>
      </c>
      <c r="B34" t="str">
        <f>IFERROR(IF(LEN(INDEX('N-Numbers'!$A:$M,MATCH($A34&amp;"*",'N-Numbers'!$A:$A,0),MATCH(B$1,'N-Numbers'!$A$1:$M$1,0)))=0,"",INDEX('N-Numbers'!$A:$M,MATCH($A34&amp;"*",'N-Numbers'!$A:$A,0),MATCH(B$1,'N-Numbers'!$A$1:$M$1,0))),"")</f>
        <v/>
      </c>
      <c r="C34" t="str">
        <f>IF(LEN(INDEX('N-Numbers'!A:M,MATCH(A34&amp;"*",'N-Numbers'!A:A,0),2))=0,INDEX('N-Numbers'!A:M,MATCH(A34&amp;"*",'N-Numbers'!A:A,0),3),INDEX('N-Numbers'!A:M,MATCH(A34&amp;"*",'N-Numbers'!A:A,0),2))</f>
        <v xml:space="preserve">VH-PFV </v>
      </c>
      <c r="D34" t="str">
        <f>INDEX('ICAO Country Codes'!$A$1:$K$229,MATCH(IFERROR(LEFT(C34,SEARCH("-",C34)),LEFT(C34)),'ICAO Country Codes'!$A$1:$A$229,0),3)</f>
        <v>Australia</v>
      </c>
      <c r="E34" t="str">
        <f>IFERROR(IF(LEN(INDEX('N-Numbers'!$A:$M,MATCH($A34&amp;"*",'N-Numbers'!$A:$A,0),MATCH(E$1,'N-Numbers'!$A$1:$M$1,0)))=0,"",INDEX('N-Numbers'!$A:$M,MATCH($A34&amp;"*",'N-Numbers'!$A:$A,0),MATCH(E$1,'N-Numbers'!$A$1:$M$1,0))),"")</f>
        <v xml:space="preserve">Pacific Flight Services Ltd </v>
      </c>
      <c r="F34" t="str">
        <f>IFERROR(IF(LEN(INDEX('N-Numbers'!$A:$M,MATCH($A34&amp;"*",'N-Numbers'!$A:$A,0),MATCH(F$1,'N-Numbers'!$A$1:$M$1,0)))=0,"",INDEX('N-Numbers'!$A:$M,MATCH($A34&amp;"*",'N-Numbers'!$A:$A,0),MATCH(F$1,'N-Numbers'!$A$1:$M$1,0))),"")</f>
        <v>rg 05/10/13</v>
      </c>
      <c r="G34" t="s">
        <v>4597</v>
      </c>
      <c r="H34" t="str">
        <f>IFERROR(IF(LEN(INDEX('N-Numbers'!$A:$M,MATCH($A34&amp;"*",'N-Numbers'!$A:$A,0),MATCH(H$1,'N-Numbers'!$A$1:$M$1,0)))=0,"",INDEX('N-Numbers'!$A:$M,MATCH($A34&amp;"*",'N-Numbers'!$A:$A,0),MATCH(H$1,'N-Numbers'!$A$1:$M$1,0))),"")</f>
        <v/>
      </c>
      <c r="I34" t="s">
        <v>4502</v>
      </c>
      <c r="J34" t="s">
        <v>4502</v>
      </c>
      <c r="L34" t="str">
        <f>IFERROR(IF(LEN(INDEX('N-Numbers'!$A:$M,MATCH($A34&amp;"*",'N-Numbers'!$A:$A,0),MATCH(L$1,'N-Numbers'!$A$1:$M$1,0)))=0,"",INDEX('N-Numbers'!$A:$M,MATCH($A34&amp;"*",'N-Numbers'!$A:$A,0),MATCH(L$1,'N-Numbers'!$A$1:$M$1,0))),"")</f>
        <v/>
      </c>
      <c r="M34" t="str">
        <f>IFERROR(IF(LEN(INDEX('N-Numbers'!$A:$M,MATCH($A34&amp;"*",'N-Numbers'!$A:$A,0),MATCH(M$1,'N-Numbers'!$A$1:$M$1,0)))=0,"",INDEX('N-Numbers'!$A:$M,MATCH($A34&amp;"*",'N-Numbers'!$A:$A,0),MATCH(M$1,'N-Numbers'!$A$1:$M$1,0))),"")</f>
        <v/>
      </c>
      <c r="N34" t="str">
        <f>IFERROR(IF(LEN(INDEX('N-Numbers'!$A:$M,MATCH($A34&amp;"*",'N-Numbers'!$A:$A,0),MATCH(N$1,'N-Numbers'!$A$1:$M$1,0)))=0,"",INDEX('N-Numbers'!$A:$M,MATCH($A34&amp;"*",'N-Numbers'!$A:$A,0),MATCH(N$1,'N-Numbers'!$A$1:$M$1,0))),"")</f>
        <v/>
      </c>
      <c r="P34" t="s">
        <v>4598</v>
      </c>
      <c r="R34" s="13"/>
      <c r="S34" s="13"/>
      <c r="T34" s="13"/>
      <c r="U34" s="13"/>
      <c r="V34" s="13"/>
      <c r="W34" s="13"/>
      <c r="Y34" t="str">
        <f>IFERROR(IF(LEN(INDEX('NBAA Data'!$A:$U,MATCH($C34,'NBAA Data'!$C:$C,0),MATCH(Y$1,'NBAA Data'!$A$1:$U$1,0)))=0,"",INDEX('NBAA Data'!$A:$U,MATCH($C34,'NBAA Data'!$C:$C,0),MATCH(Y$1,'NBAA Data'!$A$1:$U$1,0))),"")</f>
        <v/>
      </c>
      <c r="Z34" t="str">
        <f>IFERROR(IF(LEN(INDEX('NBAA Data'!$A:$U,MATCH($C34,'NBAA Data'!$C:$C,0),MATCH(Z$1,'NBAA Data'!$A$1:$U$1,0)))=0,"",INDEX('NBAA Data'!$A:$U,MATCH($C34,'NBAA Data'!$C:$C,0),MATCH(Z$1,'NBAA Data'!$A$1:$U$1,0))),"")</f>
        <v/>
      </c>
      <c r="AA34" t="str">
        <f>IFERROR(IF(LEN(INDEX('NBAA Data'!$A:$U,MATCH($C34,'NBAA Data'!$C:$C,0),MATCH(AA$1,'NBAA Data'!$A$1:$U$1,0)))=0,"",INDEX('NBAA Data'!$A:$U,MATCH($C34,'NBAA Data'!$C:$C,0),MATCH(AA$1,'NBAA Data'!$A$1:$U$1,0))),"")</f>
        <v/>
      </c>
      <c r="AB34" t="str">
        <f>IFERROR(IF(LEN(INDEX('NBAA Data'!$A:$U,MATCH($C34,'NBAA Data'!$C:$C,0),MATCH(AB$1,'NBAA Data'!$A$1:$U$1,0)))=0,"",INDEX('NBAA Data'!$A:$U,MATCH($C34,'NBAA Data'!$C:$C,0),MATCH(AB$1,'NBAA Data'!$A$1:$U$1,0))),"")</f>
        <v/>
      </c>
      <c r="AC34" t="str">
        <f>IFERROR(IF(LEN(INDEX('NBAA Data'!$A:$U,MATCH($C34,'NBAA Data'!$C:$C,0),MATCH(AC$1,'NBAA Data'!$A$1:$U$1,0)))=0,"",INDEX('NBAA Data'!$A:$U,MATCH($C34,'NBAA Data'!$C:$C,0),MATCH(AC$1,'NBAA Data'!$A$1:$U$1,0))),"")</f>
        <v/>
      </c>
      <c r="AD34" t="str">
        <f>IFERROR(IF(LEN(INDEX('NBAA Data'!$A:$U,MATCH($C34,'NBAA Data'!$C:$C,0),MATCH(AD$1,'NBAA Data'!$A$1:$U$1,0)))=0,"",INDEX('NBAA Data'!$A:$U,MATCH($C34,'NBAA Data'!$C:$C,0),MATCH(AD$1,'NBAA Data'!$A$1:$U$1,0))),"")</f>
        <v/>
      </c>
      <c r="AE34" t="str">
        <f>IFERROR(IF(LEN(INDEX('NBAA Data'!$A:$U,MATCH($C34,'NBAA Data'!$C:$C,0),MATCH(AE$1,'NBAA Data'!$A$1:$U$1,0)))=0,"",INDEX('NBAA Data'!$A:$U,MATCH($C34,'NBAA Data'!$C:$C,0),MATCH(AE$1,'NBAA Data'!$A$1:$U$1,0))),"")</f>
        <v/>
      </c>
      <c r="AF34" t="str">
        <f>IFERROR(IF(LEN(INDEX('NBAA Data'!$A:$U,MATCH($C34,'NBAA Data'!$C:$C,0),MATCH(AF$1,'NBAA Data'!$A$1:$U$1,0)))=0,"",INDEX('NBAA Data'!$A:$U,MATCH($C34,'NBAA Data'!$C:$C,0),MATCH(AF$1,'NBAA Data'!$A$1:$U$1,0))),"")</f>
        <v/>
      </c>
      <c r="AG34" t="str">
        <f>IFERROR(IF(LEN(INDEX('NBAA Data'!$A:$U,MATCH($C34,'NBAA Data'!$C:$C,0),MATCH(AG$1,'NBAA Data'!$A$1:$U$1,0)))=0,"",INDEX('NBAA Data'!$A:$U,MATCH($C34,'NBAA Data'!$C:$C,0),MATCH(AG$1,'NBAA Data'!$A$1:$U$1,0))),"")</f>
        <v/>
      </c>
      <c r="AH34" t="str">
        <f>IFERROR(IF(LEN(INDEX('NBAA Data'!$A:$U,MATCH($C34,'NBAA Data'!$C:$C,0),MATCH(AH$1,'NBAA Data'!$A$1:$U$1,0)))=0,"",INDEX('NBAA Data'!$A:$U,MATCH($C34,'NBAA Data'!$C:$C,0),MATCH(AH$1,'NBAA Data'!$A$1:$U$1,0))),"")</f>
        <v/>
      </c>
      <c r="AI34" t="str">
        <f>IFERROR(IF(LEN(INDEX('NBAA Data'!$A:$U,MATCH($C34,'NBAA Data'!$C:$C,0),MATCH(AI$1,'NBAA Data'!$A$1:$U$1,0)))=0,"",INDEX('NBAA Data'!$A:$U,MATCH($C34,'NBAA Data'!$C:$C,0),MATCH(AI$1,'NBAA Data'!$A$1:$U$1,0))),"")</f>
        <v/>
      </c>
    </row>
    <row r="35" spans="1:48" x14ac:dyDescent="0.25">
      <c r="A35" t="s">
        <v>1918</v>
      </c>
      <c r="B35" t="str">
        <f>IFERROR(IF(LEN(INDEX('N-Numbers'!$A:$M,MATCH($A35&amp;"*",'N-Numbers'!$A:$A,0),MATCH(B$1,'N-Numbers'!$A$1:$M$1,0)))=0,"",INDEX('N-Numbers'!$A:$M,MATCH($A35&amp;"*",'N-Numbers'!$A:$A,0),MATCH(B$1,'N-Numbers'!$A$1:$M$1,0))),"")</f>
        <v/>
      </c>
      <c r="C35" t="str">
        <f>IF(LEN(INDEX('N-Numbers'!A:M,MATCH(A35&amp;"*",'N-Numbers'!A:A,0),2))=0,INDEX('N-Numbers'!A:M,MATCH(A35&amp;"*",'N-Numbers'!A:A,0),3),INDEX('N-Numbers'!A:M,MATCH(A35&amp;"*",'N-Numbers'!A:A,0),2))</f>
        <v>N511CT</v>
      </c>
      <c r="D35" t="str">
        <f>INDEX('ICAO Country Codes'!$A$1:$K$229,MATCH(IFERROR(LEFT(C35,SEARCH("-",C35)),LEFT(C35)),'ICAO Country Codes'!$A$1:$A$229,0),3)</f>
        <v>United States of America</v>
      </c>
      <c r="E35" t="str">
        <f>IFERROR(IF(LEN(INDEX('N-Numbers'!$A:$M,MATCH($A35&amp;"*",'N-Numbers'!$A:$A,0),MATCH(E$1,'N-Numbers'!$A$1:$M$1,0)))=0,"",INDEX('N-Numbers'!$A:$M,MATCH($A35&amp;"*",'N-Numbers'!$A:$A,0),MATCH(E$1,'N-Numbers'!$A$1:$M$1,0))),"")</f>
        <v/>
      </c>
      <c r="F35" t="str">
        <f>IFERROR(IF(LEN(INDEX('N-Numbers'!$A:$M,MATCH($A35&amp;"*",'N-Numbers'!$A:$A,0),MATCH(F$1,'N-Numbers'!$A$1:$M$1,0)))=0,"",INDEX('N-Numbers'!$A:$M,MATCH($A35&amp;"*",'N-Numbers'!$A:$A,0),MATCH(F$1,'N-Numbers'!$A$1:$M$1,0))),"")</f>
        <v>Ten to Nine LLC Chattanooga TN bought 6/30/20</v>
      </c>
      <c r="G35" t="str">
        <f>IFERROR(IF(LEN(INDEX('N-Numbers'!$A:$M,MATCH($A35&amp;"*",'N-Numbers'!$A:$A,0),MATCH(G$1,'N-Numbers'!$A$1:$M$1,0)))=0,"",INDEX('N-Numbers'!$A:$M,MATCH($A35&amp;"*",'N-Numbers'!$A:$A,0),MATCH(G$1,'N-Numbers'!$A$1:$M$1,0))),"")</f>
        <v>TEN TO NINE LLC</v>
      </c>
      <c r="H35" t="str">
        <f>IFERROR(IF(LEN(INDEX('N-Numbers'!$A:$M,MATCH($A35&amp;"*",'N-Numbers'!$A:$A,0),MATCH(H$1,'N-Numbers'!$A$1:$M$1,0)))=0,"",INDEX('N-Numbers'!$A:$M,MATCH($A35&amp;"*",'N-Numbers'!$A:$A,0),MATCH(H$1,'N-Numbers'!$A$1:$M$1,0))),"")</f>
        <v>400 BIRMINGHAM HWY STE 350</v>
      </c>
      <c r="I35" t="str">
        <f>IFERROR(IF(LEN(INDEX('N-Numbers'!$A:$M,MATCH($A35&amp;"*",'N-Numbers'!$A:$A,0),MATCH(I$1,'N-Numbers'!$A$1:$M$1,0)))=0,"",INDEX('N-Numbers'!$A:$M,MATCH($A35&amp;"*",'N-Numbers'!$A:$A,0),MATCH(I$1,'N-Numbers'!$A$1:$M$1,0))),"")</f>
        <v>CHATTANOOGA</v>
      </c>
      <c r="J35" t="str">
        <f>IFERROR(IF(LEN(INDEX('N-Numbers'!$A:$M,MATCH($A35&amp;"*",'N-Numbers'!$A:$A,0),MATCH(J$1,'N-Numbers'!$A$1:$M$1,0)))=0,"",INDEX('N-Numbers'!$A:$M,MATCH($A35&amp;"*",'N-Numbers'!$A:$A,0),MATCH(J$1,'N-Numbers'!$A$1:$M$1,0))),"")</f>
        <v>TN</v>
      </c>
      <c r="L35" t="str">
        <f>IFERROR(IF(LEN(INDEX('N-Numbers'!$A:$M,MATCH($A35&amp;"*",'N-Numbers'!$A:$A,0),MATCH(L$1,'N-Numbers'!$A$1:$M$1,0)))=0,"",INDEX('N-Numbers'!$A:$M,MATCH($A35&amp;"*",'N-Numbers'!$A:$A,0),MATCH(L$1,'N-Numbers'!$A$1:$M$1,0))),"")</f>
        <v/>
      </c>
      <c r="M35" t="str">
        <f>IFERROR(IF(LEN(INDEX('N-Numbers'!$A:$M,MATCH($A35&amp;"*",'N-Numbers'!$A:$A,0),MATCH(M$1,'N-Numbers'!$A$1:$M$1,0)))=0,"",INDEX('N-Numbers'!$A:$M,MATCH($A35&amp;"*",'N-Numbers'!$A:$A,0),MATCH(M$1,'N-Numbers'!$A$1:$M$1,0))),"")</f>
        <v/>
      </c>
      <c r="N35" t="str">
        <f>IFERROR(IF(LEN(INDEX('N-Numbers'!$A:$M,MATCH($A35&amp;"*",'N-Numbers'!$A:$A,0),MATCH(N$1,'N-Numbers'!$A$1:$M$1,0)))=0,"",INDEX('N-Numbers'!$A:$M,MATCH($A35&amp;"*",'N-Numbers'!$A:$A,0),MATCH(N$1,'N-Numbers'!$A$1:$M$1,0))),"")</f>
        <v/>
      </c>
      <c r="R35" s="13"/>
      <c r="S35" s="13"/>
      <c r="T35" s="13"/>
      <c r="U35" s="13"/>
      <c r="V35" s="13"/>
      <c r="W35" s="13"/>
      <c r="Y35" t="str">
        <f>IFERROR(IF(LEN(INDEX('NBAA Data'!$A:$U,MATCH($C35,'NBAA Data'!$C:$C,0),MATCH(Y$1,'NBAA Data'!$A$1:$U$1,0)))=0,"",INDEX('NBAA Data'!$A:$U,MATCH($C35,'NBAA Data'!$C:$C,0),MATCH(Y$1,'NBAA Data'!$A$1:$U$1,0))),"")</f>
        <v/>
      </c>
      <c r="Z35" t="str">
        <f>IFERROR(IF(LEN(INDEX('NBAA Data'!$A:$U,MATCH($C35,'NBAA Data'!$C:$C,0),MATCH(Z$1,'NBAA Data'!$A$1:$U$1,0)))=0,"",INDEX('NBAA Data'!$A:$U,MATCH($C35,'NBAA Data'!$C:$C,0),MATCH(Z$1,'NBAA Data'!$A$1:$U$1,0))),"")</f>
        <v/>
      </c>
      <c r="AA35" t="str">
        <f>IFERROR(IF(LEN(INDEX('NBAA Data'!$A:$U,MATCH($C35,'NBAA Data'!$C:$C,0),MATCH(AA$1,'NBAA Data'!$A$1:$U$1,0)))=0,"",INDEX('NBAA Data'!$A:$U,MATCH($C35,'NBAA Data'!$C:$C,0),MATCH(AA$1,'NBAA Data'!$A$1:$U$1,0))),"")</f>
        <v/>
      </c>
      <c r="AB35" t="str">
        <f>IFERROR(IF(LEN(INDEX('NBAA Data'!$A:$U,MATCH($C35,'NBAA Data'!$C:$C,0),MATCH(AB$1,'NBAA Data'!$A$1:$U$1,0)))=0,"",INDEX('NBAA Data'!$A:$U,MATCH($C35,'NBAA Data'!$C:$C,0),MATCH(AB$1,'NBAA Data'!$A$1:$U$1,0))),"")</f>
        <v/>
      </c>
      <c r="AC35" t="str">
        <f>IFERROR(IF(LEN(INDEX('NBAA Data'!$A:$U,MATCH($C35,'NBAA Data'!$C:$C,0),MATCH(AC$1,'NBAA Data'!$A$1:$U$1,0)))=0,"",INDEX('NBAA Data'!$A:$U,MATCH($C35,'NBAA Data'!$C:$C,0),MATCH(AC$1,'NBAA Data'!$A$1:$U$1,0))),"")</f>
        <v/>
      </c>
      <c r="AD35" t="str">
        <f>IFERROR(IF(LEN(INDEX('NBAA Data'!$A:$U,MATCH($C35,'NBAA Data'!$C:$C,0),MATCH(AD$1,'NBAA Data'!$A$1:$U$1,0)))=0,"",INDEX('NBAA Data'!$A:$U,MATCH($C35,'NBAA Data'!$C:$C,0),MATCH(AD$1,'NBAA Data'!$A$1:$U$1,0))),"")</f>
        <v/>
      </c>
      <c r="AE35" t="str">
        <f>IFERROR(IF(LEN(INDEX('NBAA Data'!$A:$U,MATCH($C35,'NBAA Data'!$C:$C,0),MATCH(AE$1,'NBAA Data'!$A$1:$U$1,0)))=0,"",INDEX('NBAA Data'!$A:$U,MATCH($C35,'NBAA Data'!$C:$C,0),MATCH(AE$1,'NBAA Data'!$A$1:$U$1,0))),"")</f>
        <v/>
      </c>
      <c r="AF35" t="str">
        <f>IFERROR(IF(LEN(INDEX('NBAA Data'!$A:$U,MATCH($C35,'NBAA Data'!$C:$C,0),MATCH(AF$1,'NBAA Data'!$A$1:$U$1,0)))=0,"",INDEX('NBAA Data'!$A:$U,MATCH($C35,'NBAA Data'!$C:$C,0),MATCH(AF$1,'NBAA Data'!$A$1:$U$1,0))),"")</f>
        <v/>
      </c>
      <c r="AG35" t="str">
        <f>IFERROR(IF(LEN(INDEX('NBAA Data'!$A:$U,MATCH($C35,'NBAA Data'!$C:$C,0),MATCH(AG$1,'NBAA Data'!$A$1:$U$1,0)))=0,"",INDEX('NBAA Data'!$A:$U,MATCH($C35,'NBAA Data'!$C:$C,0),MATCH(AG$1,'NBAA Data'!$A$1:$U$1,0))),"")</f>
        <v/>
      </c>
      <c r="AH35" t="str">
        <f>IFERROR(IF(LEN(INDEX('NBAA Data'!$A:$U,MATCH($C35,'NBAA Data'!$C:$C,0),MATCH(AH$1,'NBAA Data'!$A$1:$U$1,0)))=0,"",INDEX('NBAA Data'!$A:$U,MATCH($C35,'NBAA Data'!$C:$C,0),MATCH(AH$1,'NBAA Data'!$A$1:$U$1,0))),"")</f>
        <v/>
      </c>
      <c r="AI35" t="str">
        <f>IFERROR(IF(LEN(INDEX('NBAA Data'!$A:$U,MATCH($C35,'NBAA Data'!$C:$C,0),MATCH(AI$1,'NBAA Data'!$A$1:$U$1,0)))=0,"",INDEX('NBAA Data'!$A:$U,MATCH($C35,'NBAA Data'!$C:$C,0),MATCH(AI$1,'NBAA Data'!$A$1:$U$1,0))),"")</f>
        <v/>
      </c>
    </row>
    <row r="36" spans="1:48" x14ac:dyDescent="0.25">
      <c r="A36" t="s">
        <v>3896</v>
      </c>
      <c r="B36" t="str">
        <f>IFERROR(IF(LEN(INDEX('N-Numbers'!$A:$M,MATCH($A36&amp;"*",'N-Numbers'!$A:$A,0),MATCH(B$1,'N-Numbers'!$A$1:$M$1,0)))=0,"",INDEX('N-Numbers'!$A:$M,MATCH($A36&amp;"*",'N-Numbers'!$A:$A,0),MATCH(B$1,'N-Numbers'!$A$1:$M$1,0))),"")</f>
        <v/>
      </c>
      <c r="C36" t="str">
        <f>IF(LEN(INDEX('N-Numbers'!A:M,MATCH(A36&amp;"*",'N-Numbers'!A:A,0),2))=0,INDEX('N-Numbers'!A:M,MATCH(A36&amp;"*",'N-Numbers'!A:A,0),3),INDEX('N-Numbers'!A:M,MATCH(A36&amp;"*",'N-Numbers'!A:A,0),2))</f>
        <v xml:space="preserve">VH-OVG </v>
      </c>
      <c r="D36" t="str">
        <f>INDEX('ICAO Country Codes'!$A$1:$K$229,MATCH(IFERROR(LEFT(C36,SEARCH("-",C36)),LEFT(C36)),'ICAO Country Codes'!$A$1:$A$229,0),3)</f>
        <v>Australia</v>
      </c>
      <c r="E36" t="str">
        <f>IFERROR(IF(LEN(INDEX('N-Numbers'!$A:$M,MATCH($A36&amp;"*",'N-Numbers'!$A:$A,0),MATCH(E$1,'N-Numbers'!$A$1:$M$1,0)))=0,"",INDEX('N-Numbers'!$A:$M,MATCH($A36&amp;"*",'N-Numbers'!$A:$A,0),MATCH(E$1,'N-Numbers'!$A$1:$M$1,0))),"")</f>
        <v/>
      </c>
      <c r="F36" t="str">
        <f>IFERROR(IF(LEN(INDEX('N-Numbers'!$A:$M,MATCH($A36&amp;"*",'N-Numbers'!$A:$A,0),MATCH(F$1,'N-Numbers'!$A$1:$M$1,0)))=0,"",INDEX('N-Numbers'!$A:$M,MATCH($A36&amp;"*",'N-Numbers'!$A:$A,0),MATCH(F$1,'N-Numbers'!$A$1:$M$1,0))),"")</f>
        <v>CAREFLIGHT LIMITED,WENTWORTHVILLE , NSW, Australia.Rgd.,2021/02/10</v>
      </c>
      <c r="G36" t="s">
        <v>4602</v>
      </c>
      <c r="H36" t="str">
        <f>IFERROR(IF(LEN(INDEX('N-Numbers'!$A:$M,MATCH($A36&amp;"*",'N-Numbers'!$A:$A,0),MATCH(H$1,'N-Numbers'!$A$1:$M$1,0)))=0,"",INDEX('N-Numbers'!$A:$M,MATCH($A36&amp;"*",'N-Numbers'!$A:$A,0),MATCH(H$1,'N-Numbers'!$A$1:$M$1,0))),"")</f>
        <v/>
      </c>
      <c r="I36" t="s">
        <v>4599</v>
      </c>
      <c r="J36" t="s">
        <v>4600</v>
      </c>
      <c r="L36" t="str">
        <f>IFERROR(IF(LEN(INDEX('N-Numbers'!$A:$M,MATCH($A36&amp;"*",'N-Numbers'!$A:$A,0),MATCH(L$1,'N-Numbers'!$A$1:$M$1,0)))=0,"",INDEX('N-Numbers'!$A:$M,MATCH($A36&amp;"*",'N-Numbers'!$A:$A,0),MATCH(L$1,'N-Numbers'!$A$1:$M$1,0))),"")</f>
        <v/>
      </c>
      <c r="M36" t="str">
        <f>IFERROR(IF(LEN(INDEX('N-Numbers'!$A:$M,MATCH($A36&amp;"*",'N-Numbers'!$A:$A,0),MATCH(M$1,'N-Numbers'!$A$1:$M$1,0)))=0,"",INDEX('N-Numbers'!$A:$M,MATCH($A36&amp;"*",'N-Numbers'!$A:$A,0),MATCH(M$1,'N-Numbers'!$A$1:$M$1,0))),"")</f>
        <v/>
      </c>
      <c r="N36" t="str">
        <f>IFERROR(IF(LEN(INDEX('N-Numbers'!$A:$M,MATCH($A36&amp;"*",'N-Numbers'!$A:$A,0),MATCH(N$1,'N-Numbers'!$A$1:$M$1,0)))=0,"",INDEX('N-Numbers'!$A:$M,MATCH($A36&amp;"*",'N-Numbers'!$A:$A,0),MATCH(N$1,'N-Numbers'!$A$1:$M$1,0))),"")</f>
        <v/>
      </c>
      <c r="P36" t="s">
        <v>4601</v>
      </c>
      <c r="R36" s="13"/>
      <c r="S36" s="13"/>
      <c r="T36" s="13"/>
      <c r="U36" s="13"/>
      <c r="V36" s="13"/>
      <c r="W36" s="13"/>
      <c r="Y36" t="str">
        <f>IFERROR(IF(LEN(INDEX('NBAA Data'!$A:$U,MATCH($C36,'NBAA Data'!$C:$C,0),MATCH(Y$1,'NBAA Data'!$A$1:$U$1,0)))=0,"",INDEX('NBAA Data'!$A:$U,MATCH($C36,'NBAA Data'!$C:$C,0),MATCH(Y$1,'NBAA Data'!$A$1:$U$1,0))),"")</f>
        <v/>
      </c>
      <c r="Z36" t="str">
        <f>IFERROR(IF(LEN(INDEX('NBAA Data'!$A:$U,MATCH($C36,'NBAA Data'!$C:$C,0),MATCH(Z$1,'NBAA Data'!$A$1:$U$1,0)))=0,"",INDEX('NBAA Data'!$A:$U,MATCH($C36,'NBAA Data'!$C:$C,0),MATCH(Z$1,'NBAA Data'!$A$1:$U$1,0))),"")</f>
        <v/>
      </c>
      <c r="AA36" t="str">
        <f>IFERROR(IF(LEN(INDEX('NBAA Data'!$A:$U,MATCH($C36,'NBAA Data'!$C:$C,0),MATCH(AA$1,'NBAA Data'!$A$1:$U$1,0)))=0,"",INDEX('NBAA Data'!$A:$U,MATCH($C36,'NBAA Data'!$C:$C,0),MATCH(AA$1,'NBAA Data'!$A$1:$U$1,0))),"")</f>
        <v/>
      </c>
      <c r="AB36" t="str">
        <f>IFERROR(IF(LEN(INDEX('NBAA Data'!$A:$U,MATCH($C36,'NBAA Data'!$C:$C,0),MATCH(AB$1,'NBAA Data'!$A$1:$U$1,0)))=0,"",INDEX('NBAA Data'!$A:$U,MATCH($C36,'NBAA Data'!$C:$C,0),MATCH(AB$1,'NBAA Data'!$A$1:$U$1,0))),"")</f>
        <v/>
      </c>
      <c r="AC36" t="str">
        <f>IFERROR(IF(LEN(INDEX('NBAA Data'!$A:$U,MATCH($C36,'NBAA Data'!$C:$C,0),MATCH(AC$1,'NBAA Data'!$A$1:$U$1,0)))=0,"",INDEX('NBAA Data'!$A:$U,MATCH($C36,'NBAA Data'!$C:$C,0),MATCH(AC$1,'NBAA Data'!$A$1:$U$1,0))),"")</f>
        <v/>
      </c>
      <c r="AD36" t="str">
        <f>IFERROR(IF(LEN(INDEX('NBAA Data'!$A:$U,MATCH($C36,'NBAA Data'!$C:$C,0),MATCH(AD$1,'NBAA Data'!$A$1:$U$1,0)))=0,"",INDEX('NBAA Data'!$A:$U,MATCH($C36,'NBAA Data'!$C:$C,0),MATCH(AD$1,'NBAA Data'!$A$1:$U$1,0))),"")</f>
        <v/>
      </c>
      <c r="AE36" t="str">
        <f>IFERROR(IF(LEN(INDEX('NBAA Data'!$A:$U,MATCH($C36,'NBAA Data'!$C:$C,0),MATCH(AE$1,'NBAA Data'!$A$1:$U$1,0)))=0,"",INDEX('NBAA Data'!$A:$U,MATCH($C36,'NBAA Data'!$C:$C,0),MATCH(AE$1,'NBAA Data'!$A$1:$U$1,0))),"")</f>
        <v/>
      </c>
      <c r="AF36" t="str">
        <f>IFERROR(IF(LEN(INDEX('NBAA Data'!$A:$U,MATCH($C36,'NBAA Data'!$C:$C,0),MATCH(AF$1,'NBAA Data'!$A$1:$U$1,0)))=0,"",INDEX('NBAA Data'!$A:$U,MATCH($C36,'NBAA Data'!$C:$C,0),MATCH(AF$1,'NBAA Data'!$A$1:$U$1,0))),"")</f>
        <v/>
      </c>
      <c r="AG36" t="str">
        <f>IFERROR(IF(LEN(INDEX('NBAA Data'!$A:$U,MATCH($C36,'NBAA Data'!$C:$C,0),MATCH(AG$1,'NBAA Data'!$A$1:$U$1,0)))=0,"",INDEX('NBAA Data'!$A:$U,MATCH($C36,'NBAA Data'!$C:$C,0),MATCH(AG$1,'NBAA Data'!$A$1:$U$1,0))),"")</f>
        <v/>
      </c>
      <c r="AH36" t="str">
        <f>IFERROR(IF(LEN(INDEX('NBAA Data'!$A:$U,MATCH($C36,'NBAA Data'!$C:$C,0),MATCH(AH$1,'NBAA Data'!$A$1:$U$1,0)))=0,"",INDEX('NBAA Data'!$A:$U,MATCH($C36,'NBAA Data'!$C:$C,0),MATCH(AH$1,'NBAA Data'!$A$1:$U$1,0))),"")</f>
        <v/>
      </c>
      <c r="AI36" t="str">
        <f>IFERROR(IF(LEN(INDEX('NBAA Data'!$A:$U,MATCH($C36,'NBAA Data'!$C:$C,0),MATCH(AI$1,'NBAA Data'!$A$1:$U$1,0)))=0,"",INDEX('NBAA Data'!$A:$U,MATCH($C36,'NBAA Data'!$C:$C,0),MATCH(AI$1,'NBAA Data'!$A$1:$U$1,0))),"")</f>
        <v/>
      </c>
    </row>
    <row r="37" spans="1:48" x14ac:dyDescent="0.25">
      <c r="A37" t="s">
        <v>2157</v>
      </c>
      <c r="B37" t="str">
        <f>IFERROR(IF(LEN(INDEX('N-Numbers'!$A:$M,MATCH($A37&amp;"*",'N-Numbers'!$A:$A,0),MATCH(B$1,'N-Numbers'!$A$1:$M$1,0)))=0,"",INDEX('N-Numbers'!$A:$M,MATCH($A37&amp;"*",'N-Numbers'!$A:$A,0),MATCH(B$1,'N-Numbers'!$A$1:$M$1,0))),"")</f>
        <v/>
      </c>
      <c r="C37" t="str">
        <f>IF(LEN(INDEX('N-Numbers'!A:M,MATCH(A37&amp;"*",'N-Numbers'!A:A,0),2))=0,INDEX('N-Numbers'!A:M,MATCH(A37&amp;"*",'N-Numbers'!A:A,0),3),INDEX('N-Numbers'!A:M,MATCH(A37&amp;"*",'N-Numbers'!A:A,0),2))</f>
        <v>N77709</v>
      </c>
      <c r="D37" t="str">
        <f>INDEX('ICAO Country Codes'!$A$1:$K$229,MATCH(IFERROR(LEFT(C37,SEARCH("-",C37)),LEFT(C37)),'ICAO Country Codes'!$A$1:$A$229,0),3)</f>
        <v>United States of America</v>
      </c>
      <c r="E37" t="str">
        <f>IFERROR(IF(LEN(INDEX('N-Numbers'!$A:$M,MATCH($A37&amp;"*",'N-Numbers'!$A:$A,0),MATCH(E$1,'N-Numbers'!$A$1:$M$1,0)))=0,"",INDEX('N-Numbers'!$A:$M,MATCH($A37&amp;"*",'N-Numbers'!$A:$A,0),MATCH(E$1,'N-Numbers'!$A$1:$M$1,0))),"")</f>
        <v/>
      </c>
      <c r="F37" t="str">
        <f>IFERROR(IF(LEN(INDEX('N-Numbers'!$A:$M,MATCH($A37&amp;"*",'N-Numbers'!$A:$A,0),MATCH(F$1,'N-Numbers'!$A$1:$M$1,0)))=0,"",INDEX('N-Numbers'!$A:$M,MATCH($A37&amp;"*",'N-Numbers'!$A:$A,0),MATCH(F$1,'N-Numbers'!$A$1:$M$1,0))),"")</f>
        <v>Miller's Professional Imaging. Pittsburg KS delivered 12/13/07</v>
      </c>
      <c r="G37" t="str">
        <f>IFERROR(IF(LEN(INDEX('N-Numbers'!$A:$M,MATCH($A37&amp;"*",'N-Numbers'!$A:$A,0),MATCH(G$1,'N-Numbers'!$A$1:$M$1,0)))=0,"",INDEX('N-Numbers'!$A:$M,MATCH($A37&amp;"*",'N-Numbers'!$A:$A,0),MATCH(G$1,'N-Numbers'!$A$1:$M$1,0))),"")</f>
        <v>MILLER'S INC</v>
      </c>
      <c r="H37" t="str">
        <f>IFERROR(IF(LEN(INDEX('N-Numbers'!$A:$M,MATCH($A37&amp;"*",'N-Numbers'!$A:$A,0),MATCH(H$1,'N-Numbers'!$A$1:$M$1,0)))=0,"",INDEX('N-Numbers'!$A:$M,MATCH($A37&amp;"*",'N-Numbers'!$A:$A,0),MATCH(H$1,'N-Numbers'!$A$1:$M$1,0))),"")</f>
        <v>610 E JEFFERSON ST</v>
      </c>
      <c r="I37" t="str">
        <f>IFERROR(IF(LEN(INDEX('N-Numbers'!$A:$M,MATCH($A37&amp;"*",'N-Numbers'!$A:$A,0),MATCH(I$1,'N-Numbers'!$A$1:$M$1,0)))=0,"",INDEX('N-Numbers'!$A:$M,MATCH($A37&amp;"*",'N-Numbers'!$A:$A,0),MATCH(I$1,'N-Numbers'!$A$1:$M$1,0))),"")</f>
        <v>PITTSBURG</v>
      </c>
      <c r="J37" t="str">
        <f>IFERROR(IF(LEN(INDEX('N-Numbers'!$A:$M,MATCH($A37&amp;"*",'N-Numbers'!$A:$A,0),MATCH(J$1,'N-Numbers'!$A$1:$M$1,0)))=0,"",INDEX('N-Numbers'!$A:$M,MATCH($A37&amp;"*",'N-Numbers'!$A:$A,0),MATCH(J$1,'N-Numbers'!$A$1:$M$1,0))),"")</f>
        <v>KS</v>
      </c>
      <c r="L37" t="str">
        <f>IFERROR(IF(LEN(INDEX('N-Numbers'!$A:$M,MATCH($A37&amp;"*",'N-Numbers'!$A:$A,0),MATCH(L$1,'N-Numbers'!$A$1:$M$1,0)))=0,"",INDEX('N-Numbers'!$A:$M,MATCH($A37&amp;"*",'N-Numbers'!$A:$A,0),MATCH(L$1,'N-Numbers'!$A$1:$M$1,0))),"")</f>
        <v/>
      </c>
      <c r="M37" t="str">
        <f>IFERROR(IF(LEN(INDEX('N-Numbers'!$A:$M,MATCH($A37&amp;"*",'N-Numbers'!$A:$A,0),MATCH(M$1,'N-Numbers'!$A$1:$M$1,0)))=0,"",INDEX('N-Numbers'!$A:$M,MATCH($A37&amp;"*",'N-Numbers'!$A:$A,0),MATCH(M$1,'N-Numbers'!$A$1:$M$1,0))),"")</f>
        <v/>
      </c>
      <c r="N37" t="str">
        <f>IFERROR(IF(LEN(INDEX('N-Numbers'!$A:$M,MATCH($A37&amp;"*",'N-Numbers'!$A:$A,0),MATCH(N$1,'N-Numbers'!$A$1:$M$1,0)))=0,"",INDEX('N-Numbers'!$A:$M,MATCH($A37&amp;"*",'N-Numbers'!$A:$A,0),MATCH(N$1,'N-Numbers'!$A$1:$M$1,0))),"")</f>
        <v/>
      </c>
      <c r="R37" s="13"/>
      <c r="S37" s="13"/>
      <c r="T37" s="13"/>
      <c r="U37" s="13"/>
      <c r="V37" s="13"/>
      <c r="W37" s="13"/>
      <c r="Y37" t="str">
        <f>IFERROR(IF(LEN(INDEX('NBAA Data'!$A:$U,MATCH($C37,'NBAA Data'!$C:$C,0),MATCH(Y$1,'NBAA Data'!$A$1:$U$1,0)))=0,"",INDEX('NBAA Data'!$A:$U,MATCH($C37,'NBAA Data'!$C:$C,0),MATCH(Y$1,'NBAA Data'!$A$1:$U$1,0))),"")</f>
        <v xml:space="preserve">Miller's Professional Imaging </v>
      </c>
      <c r="Z37" t="str">
        <f>IFERROR(IF(LEN(INDEX('NBAA Data'!$A:$U,MATCH($C37,'NBAA Data'!$C:$C,0),MATCH(Z$1,'NBAA Data'!$A$1:$U$1,0)))=0,"",INDEX('NBAA Data'!$A:$U,MATCH($C37,'NBAA Data'!$C:$C,0),MATCH(Z$1,'NBAA Data'!$A$1:$U$1,0))),"")</f>
        <v>610 E. Jefferson Street</v>
      </c>
      <c r="AA37" t="str">
        <f>IFERROR(IF(LEN(INDEX('NBAA Data'!$A:$U,MATCH($C37,'NBAA Data'!$C:$C,0),MATCH(AA$1,'NBAA Data'!$A$1:$U$1,0)))=0,"",INDEX('NBAA Data'!$A:$U,MATCH($C37,'NBAA Data'!$C:$C,0),MATCH(AA$1,'NBAA Data'!$A$1:$U$1,0))),"")</f>
        <v/>
      </c>
      <c r="AB37" t="str">
        <f>IFERROR(IF(LEN(INDEX('NBAA Data'!$A:$U,MATCH($C37,'NBAA Data'!$C:$C,0),MATCH(AB$1,'NBAA Data'!$A$1:$U$1,0)))=0,"",INDEX('NBAA Data'!$A:$U,MATCH($C37,'NBAA Data'!$C:$C,0),MATCH(AB$1,'NBAA Data'!$A$1:$U$1,0))),"")</f>
        <v>Baton Rouge</v>
      </c>
      <c r="AC37" t="str">
        <f>IFERROR(IF(LEN(INDEX('NBAA Data'!$A:$U,MATCH($C37,'NBAA Data'!$C:$C,0),MATCH(AC$1,'NBAA Data'!$A$1:$U$1,0)))=0,"",INDEX('NBAA Data'!$A:$U,MATCH($C37,'NBAA Data'!$C:$C,0),MATCH(AC$1,'NBAA Data'!$A$1:$U$1,0))),"")</f>
        <v>Pittsburg</v>
      </c>
      <c r="AD37" t="str">
        <f>IFERROR(IF(LEN(INDEX('NBAA Data'!$A:$U,MATCH($C37,'NBAA Data'!$C:$C,0),MATCH(AD$1,'NBAA Data'!$A$1:$U$1,0)))=0,"",INDEX('NBAA Data'!$A:$U,MATCH($C37,'NBAA Data'!$C:$C,0),MATCH(AD$1,'NBAA Data'!$A$1:$U$1,0))),"")</f>
        <v>Pittsburg Kansas 66762</v>
      </c>
      <c r="AE37" t="str">
        <f>IFERROR(IF(LEN(INDEX('NBAA Data'!$A:$U,MATCH($C37,'NBAA Data'!$C:$C,0),MATCH(AE$1,'NBAA Data'!$A$1:$U$1,0)))=0,"",INDEX('NBAA Data'!$A:$U,MATCH($C37,'NBAA Data'!$C:$C,0),MATCH(AE$1,'NBAA Data'!$A$1:$U$1,0))),"")</f>
        <v>+1 417.529.8427</v>
      </c>
      <c r="AF37" t="str">
        <f>IFERROR(IF(LEN(INDEX('NBAA Data'!$A:$U,MATCH($C37,'NBAA Data'!$C:$C,0),MATCH(AF$1,'NBAA Data'!$A$1:$U$1,0)))=0,"",INDEX('NBAA Data'!$A:$U,MATCH($C37,'NBAA Data'!$C:$C,0),MATCH(AF$1,'NBAA Data'!$A$1:$U$1,0))),"")</f>
        <v/>
      </c>
      <c r="AG37" t="str">
        <f>IFERROR(IF(LEN(INDEX('NBAA Data'!$A:$U,MATCH($C37,'NBAA Data'!$C:$C,0),MATCH(AG$1,'NBAA Data'!$A$1:$U$1,0)))=0,"",INDEX('NBAA Data'!$A:$U,MATCH($C37,'NBAA Data'!$C:$C,0),MATCH(AG$1,'NBAA Data'!$A$1:$U$1,0))),"")</f>
        <v/>
      </c>
      <c r="AH37" t="str">
        <f>IFERROR(IF(LEN(INDEX('NBAA Data'!$A:$U,MATCH($C37,'NBAA Data'!$C:$C,0),MATCH(AH$1,'NBAA Data'!$A$1:$U$1,0)))=0,"",INDEX('NBAA Data'!$A:$U,MATCH($C37,'NBAA Data'!$C:$C,0),MATCH(AH$1,'NBAA Data'!$A$1:$U$1,0))),"")</f>
        <v/>
      </c>
      <c r="AI37" t="str">
        <f>IFERROR(IF(LEN(INDEX('NBAA Data'!$A:$U,MATCH($C37,'NBAA Data'!$C:$C,0),MATCH(AI$1,'NBAA Data'!$A$1:$U$1,0)))=0,"",INDEX('NBAA Data'!$A:$U,MATCH($C37,'NBAA Data'!$C:$C,0),MATCH(AI$1,'NBAA Data'!$A$1:$U$1,0))),"")</f>
        <v/>
      </c>
    </row>
    <row r="38" spans="1:48" x14ac:dyDescent="0.25">
      <c r="A38" t="s">
        <v>3897</v>
      </c>
      <c r="B38" t="str">
        <f>IFERROR(IF(LEN(INDEX('N-Numbers'!$A:$M,MATCH($A38&amp;"*",'N-Numbers'!$A:$A,0),MATCH(B$1,'N-Numbers'!$A$1:$M$1,0)))=0,"",INDEX('N-Numbers'!$A:$M,MATCH($A38&amp;"*",'N-Numbers'!$A:$A,0),MATCH(B$1,'N-Numbers'!$A$1:$M$1,0))),"")</f>
        <v/>
      </c>
      <c r="C38" t="str">
        <f>IF(LEN(INDEX('N-Numbers'!A:M,MATCH(A38&amp;"*",'N-Numbers'!A:A,0),2))=0,INDEX('N-Numbers'!A:M,MATCH(A38&amp;"*",'N-Numbers'!A:A,0),3),INDEX('N-Numbers'!A:M,MATCH(A38&amp;"*",'N-Numbers'!A:A,0),2))</f>
        <v xml:space="preserve">CC-AOA </v>
      </c>
      <c r="D38" t="str">
        <f>INDEX('ICAO Country Codes'!$A$1:$K$229,MATCH(IFERROR(LEFT(C38,SEARCH("-",C38)),LEFT(C38)),'ICAO Country Codes'!$A$1:$A$229,0),3)</f>
        <v>Chile</v>
      </c>
      <c r="E38" t="str">
        <f>IFERROR(IF(LEN(INDEX('N-Numbers'!$A:$M,MATCH($A38&amp;"*",'N-Numbers'!$A:$A,0),MATCH(E$1,'N-Numbers'!$A$1:$M$1,0)))=0,"",INDEX('N-Numbers'!$A:$M,MATCH($A38&amp;"*",'N-Numbers'!$A:$A,0),MATCH(E$1,'N-Numbers'!$A$1:$M$1,0))),"")</f>
        <v xml:space="preserve">Aerocardal </v>
      </c>
      <c r="F38" t="str">
        <f>IFERROR(IF(LEN(INDEX('N-Numbers'!$A:$M,MATCH($A38&amp;"*",'N-Numbers'!$A:$A,0),MATCH(F$1,'N-Numbers'!$A$1:$M$1,0)))=0,"",INDEX('N-Numbers'!$A:$M,MATCH($A38&amp;"*",'N-Numbers'!$A:$A,0),MATCH(F$1,'N-Numbers'!$A$1:$M$1,0))),"")</f>
        <v>bought 2/15</v>
      </c>
      <c r="G38" t="s">
        <v>4615</v>
      </c>
      <c r="H38" t="str">
        <f>IFERROR(IF(LEN(INDEX('N-Numbers'!$A:$M,MATCH($A38&amp;"*",'N-Numbers'!$A:$A,0),MATCH(H$1,'N-Numbers'!$A$1:$M$1,0)))=0,"",INDEX('N-Numbers'!$A:$M,MATCH($A38&amp;"*",'N-Numbers'!$A:$A,0),MATCH(H$1,'N-Numbers'!$A$1:$M$1,0))),"")</f>
        <v/>
      </c>
      <c r="I38" t="str">
        <f>IFERROR(IF(LEN(INDEX('N-Numbers'!$A:$M,MATCH($A38&amp;"*",'N-Numbers'!$A:$A,0),MATCH(I$1,'N-Numbers'!$A$1:$M$1,0)))=0,"",INDEX('N-Numbers'!$A:$M,MATCH($A38&amp;"*",'N-Numbers'!$A:$A,0),MATCH(I$1,'N-Numbers'!$A$1:$M$1,0))),"")</f>
        <v/>
      </c>
      <c r="J38" t="str">
        <f>IFERROR(IF(LEN(INDEX('N-Numbers'!$A:$M,MATCH($A38&amp;"*",'N-Numbers'!$A:$A,0),MATCH(J$1,'N-Numbers'!$A$1:$M$1,0)))=0,"",INDEX('N-Numbers'!$A:$M,MATCH($A38&amp;"*",'N-Numbers'!$A:$A,0),MATCH(J$1,'N-Numbers'!$A$1:$M$1,0))),"")</f>
        <v/>
      </c>
      <c r="L38" t="str">
        <f>IFERROR(IF(LEN(INDEX('N-Numbers'!$A:$M,MATCH($A38&amp;"*",'N-Numbers'!$A:$A,0),MATCH(L$1,'N-Numbers'!$A$1:$M$1,0)))=0,"",INDEX('N-Numbers'!$A:$M,MATCH($A38&amp;"*",'N-Numbers'!$A:$A,0),MATCH(L$1,'N-Numbers'!$A$1:$M$1,0))),"")</f>
        <v/>
      </c>
      <c r="M38" t="str">
        <f>IFERROR(IF(LEN(INDEX('N-Numbers'!$A:$M,MATCH($A38&amp;"*",'N-Numbers'!$A:$A,0),MATCH(M$1,'N-Numbers'!$A$1:$M$1,0)))=0,"",INDEX('N-Numbers'!$A:$M,MATCH($A38&amp;"*",'N-Numbers'!$A:$A,0),MATCH(M$1,'N-Numbers'!$A$1:$M$1,0))),"")</f>
        <v/>
      </c>
      <c r="N38" t="str">
        <f>IFERROR(IF(LEN(INDEX('N-Numbers'!$A:$M,MATCH($A38&amp;"*",'N-Numbers'!$A:$A,0),MATCH(N$1,'N-Numbers'!$A$1:$M$1,0)))=0,"",INDEX('N-Numbers'!$A:$M,MATCH($A38&amp;"*",'N-Numbers'!$A:$A,0),MATCH(N$1,'N-Numbers'!$A$1:$M$1,0))),"")</f>
        <v/>
      </c>
      <c r="P38" t="s">
        <v>4616</v>
      </c>
      <c r="R38" s="13"/>
      <c r="S38" s="13"/>
      <c r="T38" s="13"/>
      <c r="U38" s="13"/>
      <c r="V38" s="13"/>
      <c r="W38" s="13"/>
      <c r="Y38" t="str">
        <f>IFERROR(IF(LEN(INDEX('NBAA Data'!$A:$U,MATCH($C38,'NBAA Data'!$C:$C,0),MATCH(Y$1,'NBAA Data'!$A$1:$U$1,0)))=0,"",INDEX('NBAA Data'!$A:$U,MATCH($C38,'NBAA Data'!$C:$C,0),MATCH(Y$1,'NBAA Data'!$A$1:$U$1,0))),"")</f>
        <v/>
      </c>
      <c r="Z38" t="str">
        <f>IFERROR(IF(LEN(INDEX('NBAA Data'!$A:$U,MATCH($C38,'NBAA Data'!$C:$C,0),MATCH(Z$1,'NBAA Data'!$A$1:$U$1,0)))=0,"",INDEX('NBAA Data'!$A:$U,MATCH($C38,'NBAA Data'!$C:$C,0),MATCH(Z$1,'NBAA Data'!$A$1:$U$1,0))),"")</f>
        <v/>
      </c>
      <c r="AA38" t="str">
        <f>IFERROR(IF(LEN(INDEX('NBAA Data'!$A:$U,MATCH($C38,'NBAA Data'!$C:$C,0),MATCH(AA$1,'NBAA Data'!$A$1:$U$1,0)))=0,"",INDEX('NBAA Data'!$A:$U,MATCH($C38,'NBAA Data'!$C:$C,0),MATCH(AA$1,'NBAA Data'!$A$1:$U$1,0))),"")</f>
        <v/>
      </c>
      <c r="AB38" t="str">
        <f>IFERROR(IF(LEN(INDEX('NBAA Data'!$A:$U,MATCH($C38,'NBAA Data'!$C:$C,0),MATCH(AB$1,'NBAA Data'!$A$1:$U$1,0)))=0,"",INDEX('NBAA Data'!$A:$U,MATCH($C38,'NBAA Data'!$C:$C,0),MATCH(AB$1,'NBAA Data'!$A$1:$U$1,0))),"")</f>
        <v/>
      </c>
      <c r="AC38" t="str">
        <f>IFERROR(IF(LEN(INDEX('NBAA Data'!$A:$U,MATCH($C38,'NBAA Data'!$C:$C,0),MATCH(AC$1,'NBAA Data'!$A$1:$U$1,0)))=0,"",INDEX('NBAA Data'!$A:$U,MATCH($C38,'NBAA Data'!$C:$C,0),MATCH(AC$1,'NBAA Data'!$A$1:$U$1,0))),"")</f>
        <v/>
      </c>
      <c r="AD38" t="str">
        <f>IFERROR(IF(LEN(INDEX('NBAA Data'!$A:$U,MATCH($C38,'NBAA Data'!$C:$C,0),MATCH(AD$1,'NBAA Data'!$A$1:$U$1,0)))=0,"",INDEX('NBAA Data'!$A:$U,MATCH($C38,'NBAA Data'!$C:$C,0),MATCH(AD$1,'NBAA Data'!$A$1:$U$1,0))),"")</f>
        <v/>
      </c>
      <c r="AE38" t="str">
        <f>IFERROR(IF(LEN(INDEX('NBAA Data'!$A:$U,MATCH($C38,'NBAA Data'!$C:$C,0),MATCH(AE$1,'NBAA Data'!$A$1:$U$1,0)))=0,"",INDEX('NBAA Data'!$A:$U,MATCH($C38,'NBAA Data'!$C:$C,0),MATCH(AE$1,'NBAA Data'!$A$1:$U$1,0))),"")</f>
        <v/>
      </c>
      <c r="AF38" t="str">
        <f>IFERROR(IF(LEN(INDEX('NBAA Data'!$A:$U,MATCH($C38,'NBAA Data'!$C:$C,0),MATCH(AF$1,'NBAA Data'!$A$1:$U$1,0)))=0,"",INDEX('NBAA Data'!$A:$U,MATCH($C38,'NBAA Data'!$C:$C,0),MATCH(AF$1,'NBAA Data'!$A$1:$U$1,0))),"")</f>
        <v/>
      </c>
      <c r="AG38" t="str">
        <f>IFERROR(IF(LEN(INDEX('NBAA Data'!$A:$U,MATCH($C38,'NBAA Data'!$C:$C,0),MATCH(AG$1,'NBAA Data'!$A$1:$U$1,0)))=0,"",INDEX('NBAA Data'!$A:$U,MATCH($C38,'NBAA Data'!$C:$C,0),MATCH(AG$1,'NBAA Data'!$A$1:$U$1,0))),"")</f>
        <v/>
      </c>
      <c r="AH38" t="str">
        <f>IFERROR(IF(LEN(INDEX('NBAA Data'!$A:$U,MATCH($C38,'NBAA Data'!$C:$C,0),MATCH(AH$1,'NBAA Data'!$A$1:$U$1,0)))=0,"",INDEX('NBAA Data'!$A:$U,MATCH($C38,'NBAA Data'!$C:$C,0),MATCH(AH$1,'NBAA Data'!$A$1:$U$1,0))),"")</f>
        <v/>
      </c>
      <c r="AI38" t="str">
        <f>IFERROR(IF(LEN(INDEX('NBAA Data'!$A:$U,MATCH($C38,'NBAA Data'!$C:$C,0),MATCH(AI$1,'NBAA Data'!$A$1:$U$1,0)))=0,"",INDEX('NBAA Data'!$A:$U,MATCH($C38,'NBAA Data'!$C:$C,0),MATCH(AI$1,'NBAA Data'!$A$1:$U$1,0))),"")</f>
        <v/>
      </c>
    </row>
    <row r="39" spans="1:48" x14ac:dyDescent="0.25">
      <c r="A39" t="s">
        <v>3898</v>
      </c>
      <c r="B39" t="str">
        <f>IFERROR(IF(LEN(INDEX('N-Numbers'!$A:$M,MATCH($A39&amp;"*",'N-Numbers'!$A:$A,0),MATCH(B$1,'N-Numbers'!$A$1:$M$1,0)))=0,"",INDEX('N-Numbers'!$A:$M,MATCH($A39&amp;"*",'N-Numbers'!$A:$A,0),MATCH(B$1,'N-Numbers'!$A$1:$M$1,0))),"")</f>
        <v/>
      </c>
      <c r="C39" t="str">
        <f>IF(LEN(INDEX('N-Numbers'!A:M,MATCH(A39&amp;"*",'N-Numbers'!A:A,0),2))=0,INDEX('N-Numbers'!A:M,MATCH(A39&amp;"*",'N-Numbers'!A:A,0),3),INDEX('N-Numbers'!A:M,MATCH(A39&amp;"*",'N-Numbers'!A:A,0),2))</f>
        <v xml:space="preserve">9H-LAR </v>
      </c>
      <c r="D39" t="str">
        <f>INDEX('ICAO Country Codes'!$A$1:$K$229,MATCH(IFERROR(LEFT(C39,SEARCH("-",C39)),LEFT(C39)),'ICAO Country Codes'!$A$1:$A$229,0),3)</f>
        <v>Malta</v>
      </c>
      <c r="E39" t="str">
        <f>IFERROR(IF(LEN(INDEX('N-Numbers'!$A:$M,MATCH($A39&amp;"*",'N-Numbers'!$A:$A,0),MATCH(E$1,'N-Numbers'!$A$1:$M$1,0)))=0,"",INDEX('N-Numbers'!$A:$M,MATCH($A39&amp;"*",'N-Numbers'!$A:$A,0),MATCH(E$1,'N-Numbers'!$A$1:$M$1,0))),"")</f>
        <v xml:space="preserve">Luxwing </v>
      </c>
      <c r="F39" t="str">
        <f>IFERROR(IF(LEN(INDEX('N-Numbers'!$A:$M,MATCH($A39&amp;"*",'N-Numbers'!$A:$A,0),MATCH(F$1,'N-Numbers'!$A$1:$M$1,0)))=0,"",INDEX('N-Numbers'!$A:$M,MATCH($A39&amp;"*",'N-Numbers'!$A:$A,0),MATCH(F$1,'N-Numbers'!$A$1:$M$1,0))),"")</f>
        <v>Flight Solutions/Sonnig registered 12/20</v>
      </c>
      <c r="G39" t="str">
        <f>IFERROR(IF(LEN(INDEX('N-Numbers'!$A:$M,MATCH($A39&amp;"*",'N-Numbers'!$A:$A,0),MATCH(G$1,'N-Numbers'!$A$1:$M$1,0)))=0,"",INDEX('N-Numbers'!$A:$M,MATCH($A39&amp;"*",'N-Numbers'!$A:$A,0),MATCH(G$1,'N-Numbers'!$A$1:$M$1,0))),"")</f>
        <v/>
      </c>
      <c r="H39" t="str">
        <f>IFERROR(IF(LEN(INDEX('N-Numbers'!$A:$M,MATCH($A39&amp;"*",'N-Numbers'!$A:$A,0),MATCH(H$1,'N-Numbers'!$A$1:$M$1,0)))=0,"",INDEX('N-Numbers'!$A:$M,MATCH($A39&amp;"*",'N-Numbers'!$A:$A,0),MATCH(H$1,'N-Numbers'!$A$1:$M$1,0))),"")</f>
        <v/>
      </c>
      <c r="I39" t="str">
        <f>IFERROR(IF(LEN(INDEX('N-Numbers'!$A:$M,MATCH($A39&amp;"*",'N-Numbers'!$A:$A,0),MATCH(I$1,'N-Numbers'!$A$1:$M$1,0)))=0,"",INDEX('N-Numbers'!$A:$M,MATCH($A39&amp;"*",'N-Numbers'!$A:$A,0),MATCH(I$1,'N-Numbers'!$A$1:$M$1,0))),"")</f>
        <v/>
      </c>
      <c r="J39" t="str">
        <f>IFERROR(IF(LEN(INDEX('N-Numbers'!$A:$M,MATCH($A39&amp;"*",'N-Numbers'!$A:$A,0),MATCH(J$1,'N-Numbers'!$A$1:$M$1,0)))=0,"",INDEX('N-Numbers'!$A:$M,MATCH($A39&amp;"*",'N-Numbers'!$A:$A,0),MATCH(J$1,'N-Numbers'!$A$1:$M$1,0))),"")</f>
        <v/>
      </c>
      <c r="L39" t="str">
        <f>IFERROR(IF(LEN(INDEX('N-Numbers'!$A:$M,MATCH($A39&amp;"*",'N-Numbers'!$A:$A,0),MATCH(L$1,'N-Numbers'!$A$1:$M$1,0)))=0,"",INDEX('N-Numbers'!$A:$M,MATCH($A39&amp;"*",'N-Numbers'!$A:$A,0),MATCH(L$1,'N-Numbers'!$A$1:$M$1,0))),"")</f>
        <v/>
      </c>
      <c r="M39" t="str">
        <f>IFERROR(IF(LEN(INDEX('N-Numbers'!$A:$M,MATCH($A39&amp;"*",'N-Numbers'!$A:$A,0),MATCH(M$1,'N-Numbers'!$A$1:$M$1,0)))=0,"",INDEX('N-Numbers'!$A:$M,MATCH($A39&amp;"*",'N-Numbers'!$A:$A,0),MATCH(M$1,'N-Numbers'!$A$1:$M$1,0))),"")</f>
        <v/>
      </c>
      <c r="N39" t="str">
        <f>IFERROR(IF(LEN(INDEX('N-Numbers'!$A:$M,MATCH($A39&amp;"*",'N-Numbers'!$A:$A,0),MATCH(N$1,'N-Numbers'!$A$1:$M$1,0)))=0,"",INDEX('N-Numbers'!$A:$M,MATCH($A39&amp;"*",'N-Numbers'!$A:$A,0),MATCH(N$1,'N-Numbers'!$A$1:$M$1,0))),"")</f>
        <v/>
      </c>
      <c r="R39" s="13"/>
      <c r="S39" s="13"/>
      <c r="T39" s="13"/>
      <c r="U39" s="13"/>
      <c r="V39" s="13"/>
      <c r="W39" s="13"/>
      <c r="Y39" t="str">
        <f>IFERROR(IF(LEN(INDEX('NBAA Data'!$A:$U,MATCH($C39,'NBAA Data'!$C:$C,0),MATCH(Y$1,'NBAA Data'!$A$1:$U$1,0)))=0,"",INDEX('NBAA Data'!$A:$U,MATCH($C39,'NBAA Data'!$C:$C,0),MATCH(Y$1,'NBAA Data'!$A$1:$U$1,0))),"")</f>
        <v/>
      </c>
      <c r="Z39" t="str">
        <f>IFERROR(IF(LEN(INDEX('NBAA Data'!$A:$U,MATCH($C39,'NBAA Data'!$C:$C,0),MATCH(Z$1,'NBAA Data'!$A$1:$U$1,0)))=0,"",INDEX('NBAA Data'!$A:$U,MATCH($C39,'NBAA Data'!$C:$C,0),MATCH(Z$1,'NBAA Data'!$A$1:$U$1,0))),"")</f>
        <v/>
      </c>
      <c r="AA39" t="str">
        <f>IFERROR(IF(LEN(INDEX('NBAA Data'!$A:$U,MATCH($C39,'NBAA Data'!$C:$C,0),MATCH(AA$1,'NBAA Data'!$A$1:$U$1,0)))=0,"",INDEX('NBAA Data'!$A:$U,MATCH($C39,'NBAA Data'!$C:$C,0),MATCH(AA$1,'NBAA Data'!$A$1:$U$1,0))),"")</f>
        <v/>
      </c>
      <c r="AB39" t="str">
        <f>IFERROR(IF(LEN(INDEX('NBAA Data'!$A:$U,MATCH($C39,'NBAA Data'!$C:$C,0),MATCH(AB$1,'NBAA Data'!$A$1:$U$1,0)))=0,"",INDEX('NBAA Data'!$A:$U,MATCH($C39,'NBAA Data'!$C:$C,0),MATCH(AB$1,'NBAA Data'!$A$1:$U$1,0))),"")</f>
        <v/>
      </c>
      <c r="AC39" t="str">
        <f>IFERROR(IF(LEN(INDEX('NBAA Data'!$A:$U,MATCH($C39,'NBAA Data'!$C:$C,0),MATCH(AC$1,'NBAA Data'!$A$1:$U$1,0)))=0,"",INDEX('NBAA Data'!$A:$U,MATCH($C39,'NBAA Data'!$C:$C,0),MATCH(AC$1,'NBAA Data'!$A$1:$U$1,0))),"")</f>
        <v/>
      </c>
      <c r="AD39" t="str">
        <f>IFERROR(IF(LEN(INDEX('NBAA Data'!$A:$U,MATCH($C39,'NBAA Data'!$C:$C,0),MATCH(AD$1,'NBAA Data'!$A$1:$U$1,0)))=0,"",INDEX('NBAA Data'!$A:$U,MATCH($C39,'NBAA Data'!$C:$C,0),MATCH(AD$1,'NBAA Data'!$A$1:$U$1,0))),"")</f>
        <v/>
      </c>
      <c r="AE39" t="str">
        <f>IFERROR(IF(LEN(INDEX('NBAA Data'!$A:$U,MATCH($C39,'NBAA Data'!$C:$C,0),MATCH(AE$1,'NBAA Data'!$A$1:$U$1,0)))=0,"",INDEX('NBAA Data'!$A:$U,MATCH($C39,'NBAA Data'!$C:$C,0),MATCH(AE$1,'NBAA Data'!$A$1:$U$1,0))),"")</f>
        <v/>
      </c>
      <c r="AF39" t="str">
        <f>IFERROR(IF(LEN(INDEX('NBAA Data'!$A:$U,MATCH($C39,'NBAA Data'!$C:$C,0),MATCH(AF$1,'NBAA Data'!$A$1:$U$1,0)))=0,"",INDEX('NBAA Data'!$A:$U,MATCH($C39,'NBAA Data'!$C:$C,0),MATCH(AF$1,'NBAA Data'!$A$1:$U$1,0))),"")</f>
        <v/>
      </c>
      <c r="AG39" t="str">
        <f>IFERROR(IF(LEN(INDEX('NBAA Data'!$A:$U,MATCH($C39,'NBAA Data'!$C:$C,0),MATCH(AG$1,'NBAA Data'!$A$1:$U$1,0)))=0,"",INDEX('NBAA Data'!$A:$U,MATCH($C39,'NBAA Data'!$C:$C,0),MATCH(AG$1,'NBAA Data'!$A$1:$U$1,0))),"")</f>
        <v/>
      </c>
      <c r="AH39" t="str">
        <f>IFERROR(IF(LEN(INDEX('NBAA Data'!$A:$U,MATCH($C39,'NBAA Data'!$C:$C,0),MATCH(AH$1,'NBAA Data'!$A$1:$U$1,0)))=0,"",INDEX('NBAA Data'!$A:$U,MATCH($C39,'NBAA Data'!$C:$C,0),MATCH(AH$1,'NBAA Data'!$A$1:$U$1,0))),"")</f>
        <v/>
      </c>
      <c r="AI39" t="str">
        <f>IFERROR(IF(LEN(INDEX('NBAA Data'!$A:$U,MATCH($C39,'NBAA Data'!$C:$C,0),MATCH(AI$1,'NBAA Data'!$A$1:$U$1,0)))=0,"",INDEX('NBAA Data'!$A:$U,MATCH($C39,'NBAA Data'!$C:$C,0),MATCH(AI$1,'NBAA Data'!$A$1:$U$1,0))),"")</f>
        <v/>
      </c>
    </row>
    <row r="40" spans="1:48" x14ac:dyDescent="0.25">
      <c r="A40" t="s">
        <v>3899</v>
      </c>
      <c r="B40" t="str">
        <f>IFERROR(IF(LEN(INDEX('N-Numbers'!$A:$M,MATCH($A40&amp;"*",'N-Numbers'!$A:$A,0),MATCH(B$1,'N-Numbers'!$A$1:$M$1,0)))=0,"",INDEX('N-Numbers'!$A:$M,MATCH($A40&amp;"*",'N-Numbers'!$A:$A,0),MATCH(B$1,'N-Numbers'!$A$1:$M$1,0))),"")</f>
        <v/>
      </c>
      <c r="C40" t="str">
        <f>IF(LEN(INDEX('N-Numbers'!A:M,MATCH(A40&amp;"*",'N-Numbers'!A:A,0),2))=0,INDEX('N-Numbers'!A:M,MATCH(A40&amp;"*",'N-Numbers'!A:A,0),3),INDEX('N-Numbers'!A:M,MATCH(A40&amp;"*",'N-Numbers'!A:A,0),2))</f>
        <v xml:space="preserve">PR-FVJ </v>
      </c>
      <c r="D40" t="str">
        <f>INDEX('ICAO Country Codes'!$A$1:$K$229,MATCH(IFERROR(LEFT(C40,SEARCH("-",C40)),LEFT(C40)),'ICAO Country Codes'!$A$1:$A$229,0),3)</f>
        <v>Brazil</v>
      </c>
      <c r="E40" t="str">
        <f>IFERROR(IF(LEN(INDEX('N-Numbers'!$A:$M,MATCH($A40&amp;"*",'N-Numbers'!$A:$A,0),MATCH(E$1,'N-Numbers'!$A$1:$M$1,0)))=0,"",INDEX('N-Numbers'!$A:$M,MATCH($A40&amp;"*",'N-Numbers'!$A:$A,0),MATCH(E$1,'N-Numbers'!$A$1:$M$1,0))),"")</f>
        <v/>
      </c>
      <c r="F40" t="str">
        <f>IFERROR(IF(LEN(INDEX('N-Numbers'!$A:$M,MATCH($A40&amp;"*",'N-Numbers'!$A:$A,0),MATCH(F$1,'N-Numbers'!$A$1:$M$1,0)))=0,"",INDEX('N-Numbers'!$A:$M,MATCH($A40&amp;"*",'N-Numbers'!$A:$A,0),MATCH(F$1,'N-Numbers'!$A$1:$M$1,0))),"")</f>
        <v>Testa Patrimonial Eireli bought 9/13/19</v>
      </c>
      <c r="G40" t="s">
        <v>4604</v>
      </c>
      <c r="H40" t="str">
        <f>IFERROR(IF(LEN(INDEX('N-Numbers'!$A:$M,MATCH($A40&amp;"*",'N-Numbers'!$A:$A,0),MATCH(H$1,'N-Numbers'!$A$1:$M$1,0)))=0,"",INDEX('N-Numbers'!$A:$M,MATCH($A40&amp;"*",'N-Numbers'!$A:$A,0),MATCH(H$1,'N-Numbers'!$A$1:$M$1,0))),"")</f>
        <v/>
      </c>
      <c r="I40" t="str">
        <f>IFERROR(IF(LEN(INDEX('N-Numbers'!$A:$M,MATCH($A40&amp;"*",'N-Numbers'!$A:$A,0),MATCH(I$1,'N-Numbers'!$A$1:$M$1,0)))=0,"",INDEX('N-Numbers'!$A:$M,MATCH($A40&amp;"*",'N-Numbers'!$A:$A,0),MATCH(I$1,'N-Numbers'!$A$1:$M$1,0))),"")</f>
        <v/>
      </c>
      <c r="J40" t="str">
        <f>IFERROR(IF(LEN(INDEX('N-Numbers'!$A:$M,MATCH($A40&amp;"*",'N-Numbers'!$A:$A,0),MATCH(J$1,'N-Numbers'!$A$1:$M$1,0)))=0,"",INDEX('N-Numbers'!$A:$M,MATCH($A40&amp;"*",'N-Numbers'!$A:$A,0),MATCH(J$1,'N-Numbers'!$A$1:$M$1,0))),"")</f>
        <v/>
      </c>
      <c r="L40" t="str">
        <f>IFERROR(IF(LEN(INDEX('N-Numbers'!$A:$M,MATCH($A40&amp;"*",'N-Numbers'!$A:$A,0),MATCH(L$1,'N-Numbers'!$A$1:$M$1,0)))=0,"",INDEX('N-Numbers'!$A:$M,MATCH($A40&amp;"*",'N-Numbers'!$A:$A,0),MATCH(L$1,'N-Numbers'!$A$1:$M$1,0))),"")</f>
        <v/>
      </c>
      <c r="M40" t="str">
        <f>IFERROR(IF(LEN(INDEX('N-Numbers'!$A:$M,MATCH($A40&amp;"*",'N-Numbers'!$A:$A,0),MATCH(M$1,'N-Numbers'!$A$1:$M$1,0)))=0,"",INDEX('N-Numbers'!$A:$M,MATCH($A40&amp;"*",'N-Numbers'!$A:$A,0),MATCH(M$1,'N-Numbers'!$A$1:$M$1,0))),"")</f>
        <v/>
      </c>
      <c r="P40" t="s">
        <v>4605</v>
      </c>
      <c r="R40" s="13"/>
      <c r="S40" s="13"/>
      <c r="T40" s="13"/>
      <c r="U40" s="13"/>
      <c r="V40" s="13"/>
      <c r="W40" s="13"/>
      <c r="Y40" t="str">
        <f>IFERROR(IF(LEN(INDEX('NBAA Data'!$A:$U,MATCH($C40,'NBAA Data'!$C:$C,0),MATCH(Y$1,'NBAA Data'!$A$1:$U$1,0)))=0,"",INDEX('NBAA Data'!$A:$U,MATCH($C40,'NBAA Data'!$C:$C,0),MATCH(Y$1,'NBAA Data'!$A$1:$U$1,0))),"")</f>
        <v/>
      </c>
      <c r="Z40" t="str">
        <f>IFERROR(IF(LEN(INDEX('NBAA Data'!$A:$U,MATCH($C40,'NBAA Data'!$C:$C,0),MATCH(Z$1,'NBAA Data'!$A$1:$U$1,0)))=0,"",INDEX('NBAA Data'!$A:$U,MATCH($C40,'NBAA Data'!$C:$C,0),MATCH(Z$1,'NBAA Data'!$A$1:$U$1,0))),"")</f>
        <v/>
      </c>
      <c r="AA40" t="str">
        <f>IFERROR(IF(LEN(INDEX('NBAA Data'!$A:$U,MATCH($C40,'NBAA Data'!$C:$C,0),MATCH(AA$1,'NBAA Data'!$A$1:$U$1,0)))=0,"",INDEX('NBAA Data'!$A:$U,MATCH($C40,'NBAA Data'!$C:$C,0),MATCH(AA$1,'NBAA Data'!$A$1:$U$1,0))),"")</f>
        <v/>
      </c>
      <c r="AB40" t="str">
        <f>IFERROR(IF(LEN(INDEX('NBAA Data'!$A:$U,MATCH($C40,'NBAA Data'!$C:$C,0),MATCH(AB$1,'NBAA Data'!$A$1:$U$1,0)))=0,"",INDEX('NBAA Data'!$A:$U,MATCH($C40,'NBAA Data'!$C:$C,0),MATCH(AB$1,'NBAA Data'!$A$1:$U$1,0))),"")</f>
        <v/>
      </c>
      <c r="AC40" t="str">
        <f>IFERROR(IF(LEN(INDEX('NBAA Data'!$A:$U,MATCH($C40,'NBAA Data'!$C:$C,0),MATCH(AC$1,'NBAA Data'!$A$1:$U$1,0)))=0,"",INDEX('NBAA Data'!$A:$U,MATCH($C40,'NBAA Data'!$C:$C,0),MATCH(AC$1,'NBAA Data'!$A$1:$U$1,0))),"")</f>
        <v/>
      </c>
      <c r="AD40" t="str">
        <f>IFERROR(IF(LEN(INDEX('NBAA Data'!$A:$U,MATCH($C40,'NBAA Data'!$C:$C,0),MATCH(AD$1,'NBAA Data'!$A$1:$U$1,0)))=0,"",INDEX('NBAA Data'!$A:$U,MATCH($C40,'NBAA Data'!$C:$C,0),MATCH(AD$1,'NBAA Data'!$A$1:$U$1,0))),"")</f>
        <v/>
      </c>
      <c r="AE40" t="str">
        <f>IFERROR(IF(LEN(INDEX('NBAA Data'!$A:$U,MATCH($C40,'NBAA Data'!$C:$C,0),MATCH(AE$1,'NBAA Data'!$A$1:$U$1,0)))=0,"",INDEX('NBAA Data'!$A:$U,MATCH($C40,'NBAA Data'!$C:$C,0),MATCH(AE$1,'NBAA Data'!$A$1:$U$1,0))),"")</f>
        <v/>
      </c>
      <c r="AF40" t="str">
        <f>IFERROR(IF(LEN(INDEX('NBAA Data'!$A:$U,MATCH($C40,'NBAA Data'!$C:$C,0),MATCH(AF$1,'NBAA Data'!$A$1:$U$1,0)))=0,"",INDEX('NBAA Data'!$A:$U,MATCH($C40,'NBAA Data'!$C:$C,0),MATCH(AF$1,'NBAA Data'!$A$1:$U$1,0))),"")</f>
        <v/>
      </c>
      <c r="AG40" t="str">
        <f>IFERROR(IF(LEN(INDEX('NBAA Data'!$A:$U,MATCH($C40,'NBAA Data'!$C:$C,0),MATCH(AG$1,'NBAA Data'!$A$1:$U$1,0)))=0,"",INDEX('NBAA Data'!$A:$U,MATCH($C40,'NBAA Data'!$C:$C,0),MATCH(AG$1,'NBAA Data'!$A$1:$U$1,0))),"")</f>
        <v/>
      </c>
      <c r="AH40" t="str">
        <f>IFERROR(IF(LEN(INDEX('NBAA Data'!$A:$U,MATCH($C40,'NBAA Data'!$C:$C,0),MATCH(AH$1,'NBAA Data'!$A$1:$U$1,0)))=0,"",INDEX('NBAA Data'!$A:$U,MATCH($C40,'NBAA Data'!$C:$C,0),MATCH(AH$1,'NBAA Data'!$A$1:$U$1,0))),"")</f>
        <v/>
      </c>
      <c r="AI40" t="str">
        <f>IFERROR(IF(LEN(INDEX('NBAA Data'!$A:$U,MATCH($C40,'NBAA Data'!$C:$C,0),MATCH(AI$1,'NBAA Data'!$A$1:$U$1,0)))=0,"",INDEX('NBAA Data'!$A:$U,MATCH($C40,'NBAA Data'!$C:$C,0),MATCH(AI$1,'NBAA Data'!$A$1:$U$1,0))),"")</f>
        <v/>
      </c>
    </row>
    <row r="41" spans="1:48" x14ac:dyDescent="0.25">
      <c r="A41" t="s">
        <v>1794</v>
      </c>
      <c r="B41" t="str">
        <f>IFERROR(IF(LEN(INDEX('N-Numbers'!$A:$M,MATCH($A41&amp;"*",'N-Numbers'!$A:$A,0),MATCH(B$1,'N-Numbers'!$A$1:$M$1,0)))=0,"",INDEX('N-Numbers'!$A:$M,MATCH($A41&amp;"*",'N-Numbers'!$A:$A,0),MATCH(B$1,'N-Numbers'!$A$1:$M$1,0))),"")</f>
        <v/>
      </c>
      <c r="C41" t="str">
        <f>IF(LEN(INDEX('N-Numbers'!A:M,MATCH(A41&amp;"*",'N-Numbers'!A:A,0),2))=0,INDEX('N-Numbers'!A:M,MATCH(A41&amp;"*",'N-Numbers'!A:A,0),3),INDEX('N-Numbers'!A:M,MATCH(A41&amp;"*",'N-Numbers'!A:A,0),2))</f>
        <v>N360AV</v>
      </c>
      <c r="D41" t="str">
        <f>INDEX('ICAO Country Codes'!$A$1:$K$229,MATCH(IFERROR(LEFT(C41,SEARCH("-",C41)),LEFT(C41)),'ICAO Country Codes'!$A$1:$A$229,0),3)</f>
        <v>United States of America</v>
      </c>
      <c r="E41" t="str">
        <f>IFERROR(IF(LEN(INDEX('N-Numbers'!$A:$M,MATCH($A41&amp;"*",'N-Numbers'!$A:$A,0),MATCH(E$1,'N-Numbers'!$A$1:$M$1,0)))=0,"",INDEX('N-Numbers'!$A:$M,MATCH($A41&amp;"*",'N-Numbers'!$A:$A,0),MATCH(E$1,'N-Numbers'!$A$1:$M$1,0))),"")</f>
        <v xml:space="preserve">Avjet Corp. </v>
      </c>
      <c r="F41" t="str">
        <f>IFERROR(IF(LEN(INDEX('N-Numbers'!$A:$M,MATCH($A41&amp;"*",'N-Numbers'!$A:$A,0),MATCH(F$1,'N-Numbers'!$A$1:$M$1,0)))=0,"",INDEX('N-Numbers'!$A:$M,MATCH($A41&amp;"*",'N-Numbers'!$A:$A,0),MATCH(F$1,'N-Numbers'!$A$1:$M$1,0))),"")</f>
        <v>delivered 2/8/08. M3 Industries LLC, Los Angeles CA bought 12/29/20</v>
      </c>
      <c r="G41" t="str">
        <f>IFERROR(IF(LEN(INDEX('N-Numbers'!$A:$M,MATCH($A41&amp;"*",'N-Numbers'!$A:$A,0),MATCH(G$1,'N-Numbers'!$A$1:$M$1,0)))=0,"",INDEX('N-Numbers'!$A:$M,MATCH($A41&amp;"*",'N-Numbers'!$A:$A,0),MATCH(G$1,'N-Numbers'!$A$1:$M$1,0))),"")</f>
        <v>M3 INDUSTRIES LLC</v>
      </c>
      <c r="H41" t="str">
        <f>IFERROR(IF(LEN(INDEX('N-Numbers'!$A:$M,MATCH($A41&amp;"*",'N-Numbers'!$A:$A,0),MATCH(H$1,'N-Numbers'!$A$1:$M$1,0)))=0,"",INDEX('N-Numbers'!$A:$M,MATCH($A41&amp;"*",'N-Numbers'!$A:$A,0),MATCH(H$1,'N-Numbers'!$A$1:$M$1,0))),"")</f>
        <v>660 S FIGUEROA ST STE 1888</v>
      </c>
      <c r="I41" t="str">
        <f>IFERROR(IF(LEN(INDEX('N-Numbers'!$A:$M,MATCH($A41&amp;"*",'N-Numbers'!$A:$A,0),MATCH(I$1,'N-Numbers'!$A$1:$M$1,0)))=0,"",INDEX('N-Numbers'!$A:$M,MATCH($A41&amp;"*",'N-Numbers'!$A:$A,0),MATCH(I$1,'N-Numbers'!$A$1:$M$1,0))),"")</f>
        <v>LOS ANGELES</v>
      </c>
      <c r="J41" t="str">
        <f>IFERROR(IF(LEN(INDEX('N-Numbers'!$A:$M,MATCH($A41&amp;"*",'N-Numbers'!$A:$A,0),MATCH(J$1,'N-Numbers'!$A$1:$M$1,0)))=0,"",INDEX('N-Numbers'!$A:$M,MATCH($A41&amp;"*",'N-Numbers'!$A:$A,0),MATCH(J$1,'N-Numbers'!$A$1:$M$1,0))),"")</f>
        <v>CA</v>
      </c>
      <c r="L41" t="str">
        <f>IFERROR(IF(LEN(INDEX('N-Numbers'!$A:$M,MATCH($A41&amp;"*",'N-Numbers'!$A:$A,0),MATCH(L$1,'N-Numbers'!$A$1:$M$1,0)))=0,"",INDEX('N-Numbers'!$A:$M,MATCH($A41&amp;"*",'N-Numbers'!$A:$A,0),MATCH(L$1,'N-Numbers'!$A$1:$M$1,0))),"")</f>
        <v/>
      </c>
      <c r="M41" t="str">
        <f>IFERROR(IF(LEN(INDEX('N-Numbers'!$A:$M,MATCH($A41&amp;"*",'N-Numbers'!$A:$A,0),MATCH(M$1,'N-Numbers'!$A$1:$M$1,0)))=0,"",INDEX('N-Numbers'!$A:$M,MATCH($A41&amp;"*",'N-Numbers'!$A:$A,0),MATCH(M$1,'N-Numbers'!$A$1:$M$1,0))),"")</f>
        <v/>
      </c>
      <c r="N41" t="str">
        <f>IFERROR(IF(LEN(INDEX('N-Numbers'!$A:$M,MATCH($A41&amp;"*",'N-Numbers'!$A:$A,0),MATCH(N$1,'N-Numbers'!$A$1:$M$1,0)))=0,"",INDEX('N-Numbers'!$A:$M,MATCH($A41&amp;"*",'N-Numbers'!$A:$A,0),MATCH(N$1,'N-Numbers'!$A$1:$M$1,0))),"")</f>
        <v>Avjet Corporation</v>
      </c>
      <c r="O41" t="e">
        <v>#N/A</v>
      </c>
      <c r="R41" s="13"/>
      <c r="S41" s="13"/>
      <c r="T41" s="13"/>
      <c r="U41" s="13"/>
      <c r="V41" s="13"/>
      <c r="W41" s="13"/>
      <c r="Y41" t="str">
        <f>IFERROR(IF(LEN(INDEX('NBAA Data'!$A:$U,MATCH($C41,'NBAA Data'!$C:$C,0),MATCH(Y$1,'NBAA Data'!$A$1:$U$1,0)))=0,"",INDEX('NBAA Data'!$A:$U,MATCH($C41,'NBAA Data'!$C:$C,0),MATCH(Y$1,'NBAA Data'!$A$1:$U$1,0))),"")</f>
        <v/>
      </c>
      <c r="Z41" t="str">
        <f>IFERROR(IF(LEN(INDEX('NBAA Data'!$A:$U,MATCH($C41,'NBAA Data'!$C:$C,0),MATCH(Z$1,'NBAA Data'!$A$1:$U$1,0)))=0,"",INDEX('NBAA Data'!$A:$U,MATCH($C41,'NBAA Data'!$C:$C,0),MATCH(Z$1,'NBAA Data'!$A$1:$U$1,0))),"")</f>
        <v/>
      </c>
      <c r="AA41" t="str">
        <f>IFERROR(IF(LEN(INDEX('NBAA Data'!$A:$U,MATCH($C41,'NBAA Data'!$C:$C,0),MATCH(AA$1,'NBAA Data'!$A$1:$U$1,0)))=0,"",INDEX('NBAA Data'!$A:$U,MATCH($C41,'NBAA Data'!$C:$C,0),MATCH(AA$1,'NBAA Data'!$A$1:$U$1,0))),"")</f>
        <v/>
      </c>
      <c r="AB41" t="str">
        <f>IFERROR(IF(LEN(INDEX('NBAA Data'!$A:$U,MATCH($C41,'NBAA Data'!$C:$C,0),MATCH(AB$1,'NBAA Data'!$A$1:$U$1,0)))=0,"",INDEX('NBAA Data'!$A:$U,MATCH($C41,'NBAA Data'!$C:$C,0),MATCH(AB$1,'NBAA Data'!$A$1:$U$1,0))),"")</f>
        <v/>
      </c>
      <c r="AC41" t="str">
        <f>IFERROR(IF(LEN(INDEX('NBAA Data'!$A:$U,MATCH($C41,'NBAA Data'!$C:$C,0),MATCH(AC$1,'NBAA Data'!$A$1:$U$1,0)))=0,"",INDEX('NBAA Data'!$A:$U,MATCH($C41,'NBAA Data'!$C:$C,0),MATCH(AC$1,'NBAA Data'!$A$1:$U$1,0))),"")</f>
        <v/>
      </c>
      <c r="AD41" t="str">
        <f>IFERROR(IF(LEN(INDEX('NBAA Data'!$A:$U,MATCH($C41,'NBAA Data'!$C:$C,0),MATCH(AD$1,'NBAA Data'!$A$1:$U$1,0)))=0,"",INDEX('NBAA Data'!$A:$U,MATCH($C41,'NBAA Data'!$C:$C,0),MATCH(AD$1,'NBAA Data'!$A$1:$U$1,0))),"")</f>
        <v/>
      </c>
      <c r="AE41" t="str">
        <f>IFERROR(IF(LEN(INDEX('NBAA Data'!$A:$U,MATCH($C41,'NBAA Data'!$C:$C,0),MATCH(AE$1,'NBAA Data'!$A$1:$U$1,0)))=0,"",INDEX('NBAA Data'!$A:$U,MATCH($C41,'NBAA Data'!$C:$C,0),MATCH(AE$1,'NBAA Data'!$A$1:$U$1,0))),"")</f>
        <v/>
      </c>
      <c r="AF41" t="str">
        <f>IFERROR(IF(LEN(INDEX('NBAA Data'!$A:$U,MATCH($C41,'NBAA Data'!$C:$C,0),MATCH(AF$1,'NBAA Data'!$A$1:$U$1,0)))=0,"",INDEX('NBAA Data'!$A:$U,MATCH($C41,'NBAA Data'!$C:$C,0),MATCH(AF$1,'NBAA Data'!$A$1:$U$1,0))),"")</f>
        <v/>
      </c>
      <c r="AG41" t="str">
        <f>IFERROR(IF(LEN(INDEX('NBAA Data'!$A:$U,MATCH($C41,'NBAA Data'!$C:$C,0),MATCH(AG$1,'NBAA Data'!$A$1:$U$1,0)))=0,"",INDEX('NBAA Data'!$A:$U,MATCH($C41,'NBAA Data'!$C:$C,0),MATCH(AG$1,'NBAA Data'!$A$1:$U$1,0))),"")</f>
        <v/>
      </c>
      <c r="AH41" t="str">
        <f>IFERROR(IF(LEN(INDEX('NBAA Data'!$A:$U,MATCH($C41,'NBAA Data'!$C:$C,0),MATCH(AH$1,'NBAA Data'!$A$1:$U$1,0)))=0,"",INDEX('NBAA Data'!$A:$U,MATCH($C41,'NBAA Data'!$C:$C,0),MATCH(AH$1,'NBAA Data'!$A$1:$U$1,0))),"")</f>
        <v/>
      </c>
      <c r="AI41" t="str">
        <f>IFERROR(IF(LEN(INDEX('Part 135 Data'!$A:$N,MATCH($O41,'Part 135 Data'!$A:$A,0),MATCH(AI$1,'Part 135 Data'!$A$1:$N$1,0)))=0,"",INDEX('Part 135 Data'!$A:$N,MATCH($O41,'Part 135 Data'!$A:$A,0),MATCH(AI$1,'Part 135 Data'!$A$1:$N$1,0))),"")</f>
        <v/>
      </c>
      <c r="AJ41" t="str">
        <f>IFERROR(IF(LEN(INDEX('Part 135 Data'!$A:$N,MATCH($O41,'Part 135 Data'!$A:$A,0),MATCH(AJ$1,'Part 135 Data'!$A$1:$N$1,0)))=0,"",INDEX('Part 135 Data'!$A:$N,MATCH($O41,'Part 135 Data'!$A:$A,0),MATCH(AJ$1,'Part 135 Data'!$A$1:$N$1,0))),"")</f>
        <v/>
      </c>
      <c r="AK41" t="str">
        <f>IFERROR(IF(LEN(INDEX('Part 135 Data'!$A:$N,MATCH($O41,'Part 135 Data'!$A:$A,0),MATCH(AK$1,'Part 135 Data'!$A$1:$N$1,0)))=0,"",INDEX('Part 135 Data'!$A:$N,MATCH($O41,'Part 135 Data'!$A:$A,0),MATCH(AK$1,'Part 135 Data'!$A$1:$N$1,0))),"")</f>
        <v/>
      </c>
      <c r="AL41" t="str">
        <f>IFERROR(IF(LEN(INDEX('Part 135 Data'!$A:$N,MATCH($O41,'Part 135 Data'!$A:$A,0),MATCH(AL$1,'Part 135 Data'!$A$1:$N$1,0)))=0,"",INDEX('Part 135 Data'!$A:$N,MATCH($O41,'Part 135 Data'!$A:$A,0),MATCH(AL$1,'Part 135 Data'!$A$1:$N$1,0))),"")</f>
        <v/>
      </c>
      <c r="AM41" t="str">
        <f>IFERROR(IF(LEN(INDEX('Part 135 Data'!$A:$N,MATCH($O41,'Part 135 Data'!$A:$A,0),MATCH(AM$1,'Part 135 Data'!$A$1:$N$1,0)))=0,"",INDEX('Part 135 Data'!$A:$N,MATCH($O41,'Part 135 Data'!$A:$A,0),MATCH(AM$1,'Part 135 Data'!$A$1:$N$1,0))),"")</f>
        <v/>
      </c>
      <c r="AN41" t="str">
        <f>IFERROR(IF(LEN(INDEX('Part 135 Data'!$A:$N,MATCH($O41,'Part 135 Data'!$A:$A,0),MATCH(AN$1,'Part 135 Data'!$A$1:$N$1,0)))=0,"",INDEX('Part 135 Data'!$A:$N,MATCH($O41,'Part 135 Data'!$A:$A,0),MATCH(AN$1,'Part 135 Data'!$A$1:$N$1,0))),"")</f>
        <v/>
      </c>
      <c r="AO41" t="str">
        <f>IFERROR(IF(LEN(INDEX('Part 135 Data'!$A:$N,MATCH($O41,'Part 135 Data'!$A:$A,0),MATCH(AO$1,'Part 135 Data'!$A$1:$N$1,0)))=0,"",INDEX('Part 135 Data'!$A:$N,MATCH($O41,'Part 135 Data'!$A:$A,0),MATCH(AO$1,'Part 135 Data'!$A$1:$N$1,0))),"")</f>
        <v/>
      </c>
      <c r="AP41" t="str">
        <f>IFERROR(IF(LEN(INDEX('Part 135 Data'!$A:$N,MATCH($O41,'Part 135 Data'!$A:$A,0),MATCH(AP$1,'Part 135 Data'!$A$1:$N$1,0)))=0,"",INDEX('Part 135 Data'!$A:$N,MATCH($O41,'Part 135 Data'!$A:$A,0),MATCH(AP$1,'Part 135 Data'!$A$1:$N$1,0))),"")</f>
        <v/>
      </c>
      <c r="AQ41" t="str">
        <f>IFERROR(IF(LEN(INDEX('Part 135 Data'!$A:$N,MATCH($O41,'Part 135 Data'!$A:$A,0),MATCH(AQ$1,'Part 135 Data'!$A$1:$N$1,0)))=0,"",INDEX('Part 135 Data'!$A:$N,MATCH($O41,'Part 135 Data'!$A:$A,0),MATCH(AQ$1,'Part 135 Data'!$A$1:$N$1,0))),"")</f>
        <v/>
      </c>
      <c r="AR41" t="str">
        <f>IFERROR(IF(LEN(INDEX('Part 135 Data'!$A:$N,MATCH($O41,'Part 135 Data'!$A:$A,0),MATCH(AR$1,'Part 135 Data'!$A$1:$N$1,0)))=0,"",INDEX('Part 135 Data'!$A:$N,MATCH($O41,'Part 135 Data'!$A:$A,0),MATCH(AR$1,'Part 135 Data'!$A$1:$N$1,0))),"")</f>
        <v/>
      </c>
      <c r="AS41" t="str">
        <f>IFERROR(IF(LEN(INDEX('Part 135 Data'!$A:$N,MATCH($O41,'Part 135 Data'!$A:$A,0),MATCH(AS$1,'Part 135 Data'!$A$1:$N$1,0)))=0,"",INDEX('Part 135 Data'!$A:$N,MATCH($O41,'Part 135 Data'!$A:$A,0),MATCH(AS$1,'Part 135 Data'!$A$1:$N$1,0))),"")</f>
        <v/>
      </c>
      <c r="AT41" t="str">
        <f>IFERROR(IF(LEN(INDEX('Part 135 Data'!$A:$N,MATCH($O41,'Part 135 Data'!$A:$A,0),MATCH(AT$1,'Part 135 Data'!$A$1:$N$1,0)))=0,"",INDEX('Part 135 Data'!$A:$N,MATCH($O41,'Part 135 Data'!$A:$A,0),MATCH(AT$1,'Part 135 Data'!$A$1:$N$1,0))),"")</f>
        <v/>
      </c>
      <c r="AU41" t="str">
        <f>IFERROR(IF(LEN(INDEX('Part 135 Data'!$A:$N,MATCH($O41,'Part 135 Data'!$A:$A,0),MATCH(AU$1,'Part 135 Data'!$A$1:$N$1,0)))=0,"",INDEX('Part 135 Data'!$A:$N,MATCH($O41,'Part 135 Data'!$A:$A,0),MATCH(AU$1,'Part 135 Data'!$A$1:$N$1,0))),"")</f>
        <v/>
      </c>
      <c r="AV41" t="str">
        <f>IFERROR(IF(LEN(INDEX('Part 135 Data'!$A:$N,MATCH($O41,'Part 135 Data'!$A:$A,0),MATCH(AV$1,'Part 135 Data'!$A$1:$N$1,0)))=0,"",INDEX('Part 135 Data'!$A:$N,MATCH($O41,'Part 135 Data'!$A:$A,0),MATCH(AV$1,'Part 135 Data'!$A$1:$N$1,0))),"")</f>
        <v/>
      </c>
    </row>
    <row r="42" spans="1:48" x14ac:dyDescent="0.25">
      <c r="A42" t="s">
        <v>3900</v>
      </c>
      <c r="B42" t="str">
        <f>IFERROR(IF(LEN(INDEX('N-Numbers'!$A:$M,MATCH($A42&amp;"*",'N-Numbers'!$A:$A,0),MATCH(B$1,'N-Numbers'!$A$1:$M$1,0)))=0,"",INDEX('N-Numbers'!$A:$M,MATCH($A42&amp;"*",'N-Numbers'!$A:$A,0),MATCH(B$1,'N-Numbers'!$A$1:$M$1,0))),"")</f>
        <v/>
      </c>
      <c r="C42" t="str">
        <f>IF(LEN(INDEX('N-Numbers'!A:M,MATCH(A42&amp;"*",'N-Numbers'!A:A,0),2))=0,INDEX('N-Numbers'!A:M,MATCH(A42&amp;"*",'N-Numbers'!A:A,0),3),INDEX('N-Numbers'!A:M,MATCH(A42&amp;"*",'N-Numbers'!A:A,0),2))</f>
        <v xml:space="preserve">N480JJ </v>
      </c>
      <c r="D42" t="str">
        <f>INDEX('ICAO Country Codes'!$A$1:$K$229,MATCH(IFERROR(LEFT(C42,SEARCH("-",C42)),LEFT(C42)),'ICAO Country Codes'!$A$1:$A$229,0),3)</f>
        <v>United States of America</v>
      </c>
      <c r="E42" t="str">
        <f>IFERROR(IF(LEN(INDEX('N-Numbers'!$A:$M,MATCH($A42&amp;"*",'N-Numbers'!$A:$A,0),MATCH(E$1,'N-Numbers'!$A$1:$M$1,0)))=0,"",INDEX('N-Numbers'!$A:$M,MATCH($A42&amp;"*",'N-Numbers'!$A:$A,0),MATCH(E$1,'N-Numbers'!$A$1:$M$1,0))),"")</f>
        <v/>
      </c>
      <c r="F42" t="str">
        <f>IFERROR(IF(LEN(INDEX('N-Numbers'!$A:$M,MATCH($A42&amp;"*",'N-Numbers'!$A:$A,0),MATCH(F$1,'N-Numbers'!$A$1:$M$1,0)))=0,"",INDEX('N-Numbers'!$A:$M,MATCH($A42&amp;"*",'N-Numbers'!$A:$A,0),MATCH(F$1,'N-Numbers'!$A$1:$M$1,0))),"")</f>
        <v>Jimmie Johnson Racing II Inc, Charlotte NC delivered 2/6/08. DBER 10/31/11, ran-off end of runway at EYW.</v>
      </c>
      <c r="G42" t="str">
        <f>IFERROR(IF(LEN(INDEX('N-Numbers'!$A:$M,MATCH($A42&amp;"*",'N-Numbers'!$A:$A,0),MATCH(G$1,'N-Numbers'!$A$1:$M$1,0)))=0,"",INDEX('N-Numbers'!$A:$M,MATCH($A42&amp;"*",'N-Numbers'!$A:$A,0),MATCH(G$1,'N-Numbers'!$A$1:$M$1,0))),"")</f>
        <v/>
      </c>
      <c r="H42" t="str">
        <f>IFERROR(IF(LEN(INDEX('N-Numbers'!$A:$M,MATCH($A42&amp;"*",'N-Numbers'!$A:$A,0),MATCH(H$1,'N-Numbers'!$A$1:$M$1,0)))=0,"",INDEX('N-Numbers'!$A:$M,MATCH($A42&amp;"*",'N-Numbers'!$A:$A,0),MATCH(H$1,'N-Numbers'!$A$1:$M$1,0))),"")</f>
        <v/>
      </c>
      <c r="I42" t="str">
        <f>IFERROR(IF(LEN(INDEX('N-Numbers'!$A:$M,MATCH($A42&amp;"*",'N-Numbers'!$A:$A,0),MATCH(I$1,'N-Numbers'!$A$1:$M$1,0)))=0,"",INDEX('N-Numbers'!$A:$M,MATCH($A42&amp;"*",'N-Numbers'!$A:$A,0),MATCH(I$1,'N-Numbers'!$A$1:$M$1,0))),"")</f>
        <v/>
      </c>
      <c r="J42" t="str">
        <f>IFERROR(IF(LEN(INDEX('N-Numbers'!$A:$M,MATCH($A42&amp;"*",'N-Numbers'!$A:$A,0),MATCH(J$1,'N-Numbers'!$A$1:$M$1,0)))=0,"",INDEX('N-Numbers'!$A:$M,MATCH($A42&amp;"*",'N-Numbers'!$A:$A,0),MATCH(J$1,'N-Numbers'!$A$1:$M$1,0))),"")</f>
        <v/>
      </c>
      <c r="L42" t="str">
        <f>IFERROR(IF(LEN(INDEX('N-Numbers'!$A:$M,MATCH($A42&amp;"*",'N-Numbers'!$A:$A,0),MATCH(L$1,'N-Numbers'!$A$1:$M$1,0)))=0,"",INDEX('N-Numbers'!$A:$M,MATCH($A42&amp;"*",'N-Numbers'!$A:$A,0),MATCH(L$1,'N-Numbers'!$A$1:$M$1,0))),"")</f>
        <v/>
      </c>
      <c r="M42" t="str">
        <f>IFERROR(IF(LEN(INDEX('N-Numbers'!$A:$M,MATCH($A42&amp;"*",'N-Numbers'!$A:$A,0),MATCH(M$1,'N-Numbers'!$A$1:$M$1,0)))=0,"",INDEX('N-Numbers'!$A:$M,MATCH($A42&amp;"*",'N-Numbers'!$A:$A,0),MATCH(M$1,'N-Numbers'!$A$1:$M$1,0))),"")</f>
        <v/>
      </c>
      <c r="N42" t="str">
        <f>IFERROR(IF(LEN(INDEX('N-Numbers'!$A:$M,MATCH($A42&amp;"*",'N-Numbers'!$A:$A,0),MATCH(N$1,'N-Numbers'!$A$1:$M$1,0)))=0,"",INDEX('N-Numbers'!$A:$M,MATCH($A42&amp;"*",'N-Numbers'!$A:$A,0),MATCH(N$1,'N-Numbers'!$A$1:$M$1,0))),"")</f>
        <v/>
      </c>
      <c r="R42" s="13"/>
      <c r="S42" s="13"/>
      <c r="T42" s="13"/>
      <c r="U42" s="13"/>
      <c r="V42" s="13"/>
      <c r="W42" s="13"/>
      <c r="Y42" t="str">
        <f>IFERROR(IF(LEN(INDEX('NBAA Data'!$A:$U,MATCH($C42,'NBAA Data'!$C:$C,0),MATCH(Y$1,'NBAA Data'!$A$1:$U$1,0)))=0,"",INDEX('NBAA Data'!$A:$U,MATCH($C42,'NBAA Data'!$C:$C,0),MATCH(Y$1,'NBAA Data'!$A$1:$U$1,0))),"")</f>
        <v/>
      </c>
      <c r="Z42" t="str">
        <f>IFERROR(IF(LEN(INDEX('NBAA Data'!$A:$U,MATCH($C42,'NBAA Data'!$C:$C,0),MATCH(Z$1,'NBAA Data'!$A$1:$U$1,0)))=0,"",INDEX('NBAA Data'!$A:$U,MATCH($C42,'NBAA Data'!$C:$C,0),MATCH(Z$1,'NBAA Data'!$A$1:$U$1,0))),"")</f>
        <v/>
      </c>
      <c r="AA42" t="str">
        <f>IFERROR(IF(LEN(INDEX('NBAA Data'!$A:$U,MATCH($C42,'NBAA Data'!$C:$C,0),MATCH(AA$1,'NBAA Data'!$A$1:$U$1,0)))=0,"",INDEX('NBAA Data'!$A:$U,MATCH($C42,'NBAA Data'!$C:$C,0),MATCH(AA$1,'NBAA Data'!$A$1:$U$1,0))),"")</f>
        <v/>
      </c>
      <c r="AB42" t="str">
        <f>IFERROR(IF(LEN(INDEX('NBAA Data'!$A:$U,MATCH($C42,'NBAA Data'!$C:$C,0),MATCH(AB$1,'NBAA Data'!$A$1:$U$1,0)))=0,"",INDEX('NBAA Data'!$A:$U,MATCH($C42,'NBAA Data'!$C:$C,0),MATCH(AB$1,'NBAA Data'!$A$1:$U$1,0))),"")</f>
        <v/>
      </c>
      <c r="AC42" t="str">
        <f>IFERROR(IF(LEN(INDEX('NBAA Data'!$A:$U,MATCH($C42,'NBAA Data'!$C:$C,0),MATCH(AC$1,'NBAA Data'!$A$1:$U$1,0)))=0,"",INDEX('NBAA Data'!$A:$U,MATCH($C42,'NBAA Data'!$C:$C,0),MATCH(AC$1,'NBAA Data'!$A$1:$U$1,0))),"")</f>
        <v/>
      </c>
      <c r="AD42" t="str">
        <f>IFERROR(IF(LEN(INDEX('NBAA Data'!$A:$U,MATCH($C42,'NBAA Data'!$C:$C,0),MATCH(AD$1,'NBAA Data'!$A$1:$U$1,0)))=0,"",INDEX('NBAA Data'!$A:$U,MATCH($C42,'NBAA Data'!$C:$C,0),MATCH(AD$1,'NBAA Data'!$A$1:$U$1,0))),"")</f>
        <v/>
      </c>
      <c r="AE42" t="str">
        <f>IFERROR(IF(LEN(INDEX('NBAA Data'!$A:$U,MATCH($C42,'NBAA Data'!$C:$C,0),MATCH(AE$1,'NBAA Data'!$A$1:$U$1,0)))=0,"",INDEX('NBAA Data'!$A:$U,MATCH($C42,'NBAA Data'!$C:$C,0),MATCH(AE$1,'NBAA Data'!$A$1:$U$1,0))),"")</f>
        <v/>
      </c>
      <c r="AF42" t="str">
        <f>IFERROR(IF(LEN(INDEX('NBAA Data'!$A:$U,MATCH($C42,'NBAA Data'!$C:$C,0),MATCH(AF$1,'NBAA Data'!$A$1:$U$1,0)))=0,"",INDEX('NBAA Data'!$A:$U,MATCH($C42,'NBAA Data'!$C:$C,0),MATCH(AF$1,'NBAA Data'!$A$1:$U$1,0))),"")</f>
        <v/>
      </c>
      <c r="AG42" t="str">
        <f>IFERROR(IF(LEN(INDEX('NBAA Data'!$A:$U,MATCH($C42,'NBAA Data'!$C:$C,0),MATCH(AG$1,'NBAA Data'!$A$1:$U$1,0)))=0,"",INDEX('NBAA Data'!$A:$U,MATCH($C42,'NBAA Data'!$C:$C,0),MATCH(AG$1,'NBAA Data'!$A$1:$U$1,0))),"")</f>
        <v/>
      </c>
      <c r="AH42" t="str">
        <f>IFERROR(IF(LEN(INDEX('NBAA Data'!$A:$U,MATCH($C42,'NBAA Data'!$C:$C,0),MATCH(AH$1,'NBAA Data'!$A$1:$U$1,0)))=0,"",INDEX('NBAA Data'!$A:$U,MATCH($C42,'NBAA Data'!$C:$C,0),MATCH(AH$1,'NBAA Data'!$A$1:$U$1,0))),"")</f>
        <v/>
      </c>
      <c r="AI42" t="str">
        <f>IFERROR(IF(LEN(INDEX('NBAA Data'!$A:$U,MATCH($C42,'NBAA Data'!$C:$C,0),MATCH(AI$1,'NBAA Data'!$A$1:$U$1,0)))=0,"",INDEX('NBAA Data'!$A:$U,MATCH($C42,'NBAA Data'!$C:$C,0),MATCH(AI$1,'NBAA Data'!$A$1:$U$1,0))),"")</f>
        <v/>
      </c>
    </row>
    <row r="43" spans="1:48" x14ac:dyDescent="0.25">
      <c r="A43" t="s">
        <v>1854</v>
      </c>
      <c r="B43" t="str">
        <f>IFERROR(IF(LEN(INDEX('N-Numbers'!$A:$M,MATCH($A43&amp;"*",'N-Numbers'!$A:$A,0),MATCH(B$1,'N-Numbers'!$A$1:$M$1,0)))=0,"",INDEX('N-Numbers'!$A:$M,MATCH($A43&amp;"*",'N-Numbers'!$A:$A,0),MATCH(B$1,'N-Numbers'!$A$1:$M$1,0))),"")</f>
        <v/>
      </c>
      <c r="C43" t="str">
        <f>IF(LEN(INDEX('N-Numbers'!A:M,MATCH(A43&amp;"*",'N-Numbers'!A:A,0),2))=0,INDEX('N-Numbers'!A:M,MATCH(A43&amp;"*",'N-Numbers'!A:A,0),3),INDEX('N-Numbers'!A:M,MATCH(A43&amp;"*",'N-Numbers'!A:A,0),2))</f>
        <v>N458TB</v>
      </c>
      <c r="D43" t="str">
        <f>INDEX('ICAO Country Codes'!$A$1:$K$229,MATCH(IFERROR(LEFT(C43,SEARCH("-",C43)),LEFT(C43)),'ICAO Country Codes'!$A$1:$A$229,0),3)</f>
        <v>United States of America</v>
      </c>
      <c r="E43" t="str">
        <f>IFERROR(IF(LEN(INDEX('N-Numbers'!$A:$M,MATCH($A43&amp;"*",'N-Numbers'!$A:$A,0),MATCH(E$1,'N-Numbers'!$A$1:$M$1,0)))=0,"",INDEX('N-Numbers'!$A:$M,MATCH($A43&amp;"*",'N-Numbers'!$A:$A,0),MATCH(E$1,'N-Numbers'!$A$1:$M$1,0))),"")</f>
        <v/>
      </c>
      <c r="F43" t="str">
        <f>IFERROR(IF(LEN(INDEX('N-Numbers'!$A:$M,MATCH($A43&amp;"*",'N-Numbers'!$A:$A,0),MATCH(F$1,'N-Numbers'!$A$1:$M$1,0)))=0,"",INDEX('N-Numbers'!$A:$M,MATCH($A43&amp;"*",'N-Numbers'!$A:$A,0),MATCH(F$1,'N-Numbers'!$A$1:$M$1,0))),"")</f>
        <v>500 PK LLC, Santa Barbara CA bought 11/8/18</v>
      </c>
      <c r="G43" t="str">
        <f>IFERROR(IF(LEN(INDEX('N-Numbers'!$A:$M,MATCH($A43&amp;"*",'N-Numbers'!$A:$A,0),MATCH(G$1,'N-Numbers'!$A$1:$M$1,0)))=0,"",INDEX('N-Numbers'!$A:$M,MATCH($A43&amp;"*",'N-Numbers'!$A:$A,0),MATCH(G$1,'N-Numbers'!$A$1:$M$1,0))),"")</f>
        <v>500 PK LLC</v>
      </c>
      <c r="H43" t="str">
        <f>IFERROR(IF(LEN(INDEX('N-Numbers'!$A:$M,MATCH($A43&amp;"*",'N-Numbers'!$A:$A,0),MATCH(H$1,'N-Numbers'!$A$1:$M$1,0)))=0,"",INDEX('N-Numbers'!$A:$M,MATCH($A43&amp;"*",'N-Numbers'!$A:$A,0),MATCH(H$1,'N-Numbers'!$A$1:$M$1,0))),"")</f>
        <v>312 N NOPAL ST</v>
      </c>
      <c r="I43" t="str">
        <f>IFERROR(IF(LEN(INDEX('N-Numbers'!$A:$M,MATCH($A43&amp;"*",'N-Numbers'!$A:$A,0),MATCH(I$1,'N-Numbers'!$A$1:$M$1,0)))=0,"",INDEX('N-Numbers'!$A:$M,MATCH($A43&amp;"*",'N-Numbers'!$A:$A,0),MATCH(I$1,'N-Numbers'!$A$1:$M$1,0))),"")</f>
        <v>SANTA BARBARA</v>
      </c>
      <c r="J43" t="str">
        <f>IFERROR(IF(LEN(INDEX('N-Numbers'!$A:$M,MATCH($A43&amp;"*",'N-Numbers'!$A:$A,0),MATCH(J$1,'N-Numbers'!$A$1:$M$1,0)))=0,"",INDEX('N-Numbers'!$A:$M,MATCH($A43&amp;"*",'N-Numbers'!$A:$A,0),MATCH(J$1,'N-Numbers'!$A$1:$M$1,0))),"")</f>
        <v>CA</v>
      </c>
      <c r="L43" t="str">
        <f>IFERROR(IF(LEN(INDEX('N-Numbers'!$A:$M,MATCH($A43&amp;"*",'N-Numbers'!$A:$A,0),MATCH(L$1,'N-Numbers'!$A$1:$M$1,0)))=0,"",INDEX('N-Numbers'!$A:$M,MATCH($A43&amp;"*",'N-Numbers'!$A:$A,0),MATCH(L$1,'N-Numbers'!$A$1:$M$1,0))),"")</f>
        <v/>
      </c>
      <c r="M43" t="str">
        <f>IFERROR(IF(LEN(INDEX('N-Numbers'!$A:$M,MATCH($A43&amp;"*",'N-Numbers'!$A:$A,0),MATCH(M$1,'N-Numbers'!$A$1:$M$1,0)))=0,"",INDEX('N-Numbers'!$A:$M,MATCH($A43&amp;"*",'N-Numbers'!$A:$A,0),MATCH(M$1,'N-Numbers'!$A$1:$M$1,0))),"")</f>
        <v/>
      </c>
      <c r="N43" t="str">
        <f>IFERROR(IF(LEN(INDEX('N-Numbers'!$A:$M,MATCH($A43&amp;"*",'N-Numbers'!$A:$A,0),MATCH(N$1,'N-Numbers'!$A$1:$M$1,0)))=0,"",INDEX('N-Numbers'!$A:$M,MATCH($A43&amp;"*",'N-Numbers'!$A:$A,0),MATCH(N$1,'N-Numbers'!$A$1:$M$1,0))),"")</f>
        <v/>
      </c>
      <c r="R43" s="13"/>
      <c r="S43" s="13"/>
      <c r="T43" s="13"/>
      <c r="U43" s="13"/>
      <c r="V43" s="13"/>
      <c r="W43" s="13"/>
      <c r="Y43" t="str">
        <f>IFERROR(IF(LEN(INDEX('NBAA Data'!$A:$U,MATCH($C43,'NBAA Data'!$C:$C,0),MATCH(Y$1,'NBAA Data'!$A$1:$U$1,0)))=0,"",INDEX('NBAA Data'!$A:$U,MATCH($C43,'NBAA Data'!$C:$C,0),MATCH(Y$1,'NBAA Data'!$A$1:$U$1,0))),"")</f>
        <v/>
      </c>
      <c r="Z43" t="str">
        <f>IFERROR(IF(LEN(INDEX('NBAA Data'!$A:$U,MATCH($C43,'NBAA Data'!$C:$C,0),MATCH(Z$1,'NBAA Data'!$A$1:$U$1,0)))=0,"",INDEX('NBAA Data'!$A:$U,MATCH($C43,'NBAA Data'!$C:$C,0),MATCH(Z$1,'NBAA Data'!$A$1:$U$1,0))),"")</f>
        <v/>
      </c>
      <c r="AA43" t="str">
        <f>IFERROR(IF(LEN(INDEX('NBAA Data'!$A:$U,MATCH($C43,'NBAA Data'!$C:$C,0),MATCH(AA$1,'NBAA Data'!$A$1:$U$1,0)))=0,"",INDEX('NBAA Data'!$A:$U,MATCH($C43,'NBAA Data'!$C:$C,0),MATCH(AA$1,'NBAA Data'!$A$1:$U$1,0))),"")</f>
        <v/>
      </c>
      <c r="AB43" t="str">
        <f>IFERROR(IF(LEN(INDEX('NBAA Data'!$A:$U,MATCH($C43,'NBAA Data'!$C:$C,0),MATCH(AB$1,'NBAA Data'!$A$1:$U$1,0)))=0,"",INDEX('NBAA Data'!$A:$U,MATCH($C43,'NBAA Data'!$C:$C,0),MATCH(AB$1,'NBAA Data'!$A$1:$U$1,0))),"")</f>
        <v/>
      </c>
      <c r="AC43" t="str">
        <f>IFERROR(IF(LEN(INDEX('NBAA Data'!$A:$U,MATCH($C43,'NBAA Data'!$C:$C,0),MATCH(AC$1,'NBAA Data'!$A$1:$U$1,0)))=0,"",INDEX('NBAA Data'!$A:$U,MATCH($C43,'NBAA Data'!$C:$C,0),MATCH(AC$1,'NBAA Data'!$A$1:$U$1,0))),"")</f>
        <v/>
      </c>
      <c r="AD43" t="str">
        <f>IFERROR(IF(LEN(INDEX('NBAA Data'!$A:$U,MATCH($C43,'NBAA Data'!$C:$C,0),MATCH(AD$1,'NBAA Data'!$A$1:$U$1,0)))=0,"",INDEX('NBAA Data'!$A:$U,MATCH($C43,'NBAA Data'!$C:$C,0),MATCH(AD$1,'NBAA Data'!$A$1:$U$1,0))),"")</f>
        <v/>
      </c>
      <c r="AE43" t="str">
        <f>IFERROR(IF(LEN(INDEX('NBAA Data'!$A:$U,MATCH($C43,'NBAA Data'!$C:$C,0),MATCH(AE$1,'NBAA Data'!$A$1:$U$1,0)))=0,"",INDEX('NBAA Data'!$A:$U,MATCH($C43,'NBAA Data'!$C:$C,0),MATCH(AE$1,'NBAA Data'!$A$1:$U$1,0))),"")</f>
        <v/>
      </c>
      <c r="AF43" t="str">
        <f>IFERROR(IF(LEN(INDEX('NBAA Data'!$A:$U,MATCH($C43,'NBAA Data'!$C:$C,0),MATCH(AF$1,'NBAA Data'!$A$1:$U$1,0)))=0,"",INDEX('NBAA Data'!$A:$U,MATCH($C43,'NBAA Data'!$C:$C,0),MATCH(AF$1,'NBAA Data'!$A$1:$U$1,0))),"")</f>
        <v/>
      </c>
      <c r="AG43" t="str">
        <f>IFERROR(IF(LEN(INDEX('NBAA Data'!$A:$U,MATCH($C43,'NBAA Data'!$C:$C,0),MATCH(AG$1,'NBAA Data'!$A$1:$U$1,0)))=0,"",INDEX('NBAA Data'!$A:$U,MATCH($C43,'NBAA Data'!$C:$C,0),MATCH(AG$1,'NBAA Data'!$A$1:$U$1,0))),"")</f>
        <v/>
      </c>
      <c r="AH43" t="str">
        <f>IFERROR(IF(LEN(INDEX('NBAA Data'!$A:$U,MATCH($C43,'NBAA Data'!$C:$C,0),MATCH(AH$1,'NBAA Data'!$A$1:$U$1,0)))=0,"",INDEX('NBAA Data'!$A:$U,MATCH($C43,'NBAA Data'!$C:$C,0),MATCH(AH$1,'NBAA Data'!$A$1:$U$1,0))),"")</f>
        <v/>
      </c>
      <c r="AI43" t="str">
        <f>IFERROR(IF(LEN(INDEX('NBAA Data'!$A:$U,MATCH($C43,'NBAA Data'!$C:$C,0),MATCH(AI$1,'NBAA Data'!$A$1:$U$1,0)))=0,"",INDEX('NBAA Data'!$A:$U,MATCH($C43,'NBAA Data'!$C:$C,0),MATCH(AI$1,'NBAA Data'!$A$1:$U$1,0))),"")</f>
        <v/>
      </c>
    </row>
    <row r="44" spans="1:48" x14ac:dyDescent="0.25">
      <c r="A44" t="s">
        <v>3901</v>
      </c>
      <c r="B44" t="str">
        <f>IFERROR(IF(LEN(INDEX('N-Numbers'!$A:$M,MATCH($A44&amp;"*",'N-Numbers'!$A:$A,0),MATCH(B$1,'N-Numbers'!$A$1:$M$1,0)))=0,"",INDEX('N-Numbers'!$A:$M,MATCH($A44&amp;"*",'N-Numbers'!$A:$A,0),MATCH(B$1,'N-Numbers'!$A$1:$M$1,0))),"")</f>
        <v/>
      </c>
      <c r="C44" t="str">
        <f>IF(LEN(INDEX('N-Numbers'!A:M,MATCH(A44&amp;"*",'N-Numbers'!A:A,0),2))=0,INDEX('N-Numbers'!A:M,MATCH(A44&amp;"*",'N-Numbers'!A:A,0),3),INDEX('N-Numbers'!A:M,MATCH(A44&amp;"*",'N-Numbers'!A:A,0),2))</f>
        <v xml:space="preserve">M-FAST </v>
      </c>
      <c r="D44" t="str">
        <f>INDEX('ICAO Country Codes'!$A$1:$K$229,MATCH(IFERROR(LEFT(C44,SEARCH("-",C44)),LEFT(C44)),'ICAO Country Codes'!$A$1:$A$229,0),3)</f>
        <v>Isle of Man</v>
      </c>
      <c r="E44" t="str">
        <f>IFERROR(IF(LEN(INDEX('N-Numbers'!$A:$M,MATCH($A44&amp;"*",'N-Numbers'!$A:$A,0),MATCH(E$1,'N-Numbers'!$A$1:$M$1,0)))=0,"",INDEX('N-Numbers'!$A:$M,MATCH($A44&amp;"*",'N-Numbers'!$A:$A,0),MATCH(E$1,'N-Numbers'!$A$1:$M$1,0))),"")</f>
        <v/>
      </c>
      <c r="F44" t="str">
        <f>IFERROR(IF(LEN(INDEX('N-Numbers'!$A:$M,MATCH($A44&amp;"*",'N-Numbers'!$A:$A,0),MATCH(F$1,'N-Numbers'!$A$1:$M$1,0)))=0,"",INDEX('N-Numbers'!$A:$M,MATCH($A44&amp;"*",'N-Numbers'!$A:$A,0),MATCH(F$1,'N-Numbers'!$A$1:$M$1,0))),"")</f>
        <v>G-150 Aeronautics Ltd. rg 12/15/17</v>
      </c>
      <c r="G44" t="str">
        <f>IFERROR(IF(LEN(INDEX('N-Numbers'!$A:$M,MATCH($A44&amp;"*",'N-Numbers'!$A:$A,0),MATCH(G$1,'N-Numbers'!$A$1:$M$1,0)))=0,"",INDEX('N-Numbers'!$A:$M,MATCH($A44&amp;"*",'N-Numbers'!$A:$A,0),MATCH(G$1,'N-Numbers'!$A$1:$M$1,0))),"")</f>
        <v/>
      </c>
      <c r="H44" t="str">
        <f>IFERROR(IF(LEN(INDEX('N-Numbers'!$A:$M,MATCH($A44&amp;"*",'N-Numbers'!$A:$A,0),MATCH(H$1,'N-Numbers'!$A$1:$M$1,0)))=0,"",INDEX('N-Numbers'!$A:$M,MATCH($A44&amp;"*",'N-Numbers'!$A:$A,0),MATCH(H$1,'N-Numbers'!$A$1:$M$1,0))),"")</f>
        <v/>
      </c>
      <c r="I44" t="str">
        <f>IFERROR(IF(LEN(INDEX('N-Numbers'!$A:$M,MATCH($A44&amp;"*",'N-Numbers'!$A:$A,0),MATCH(I$1,'N-Numbers'!$A$1:$M$1,0)))=0,"",INDEX('N-Numbers'!$A:$M,MATCH($A44&amp;"*",'N-Numbers'!$A:$A,0),MATCH(I$1,'N-Numbers'!$A$1:$M$1,0))),"")</f>
        <v/>
      </c>
      <c r="J44" t="str">
        <f>IFERROR(IF(LEN(INDEX('N-Numbers'!$A:$M,MATCH($A44&amp;"*",'N-Numbers'!$A:$A,0),MATCH(J$1,'N-Numbers'!$A$1:$M$1,0)))=0,"",INDEX('N-Numbers'!$A:$M,MATCH($A44&amp;"*",'N-Numbers'!$A:$A,0),MATCH(J$1,'N-Numbers'!$A$1:$M$1,0))),"")</f>
        <v/>
      </c>
      <c r="L44" t="str">
        <f>IFERROR(IF(LEN(INDEX('N-Numbers'!$A:$M,MATCH($A44&amp;"*",'N-Numbers'!$A:$A,0),MATCH(L$1,'N-Numbers'!$A$1:$M$1,0)))=0,"",INDEX('N-Numbers'!$A:$M,MATCH($A44&amp;"*",'N-Numbers'!$A:$A,0),MATCH(L$1,'N-Numbers'!$A$1:$M$1,0))),"")</f>
        <v/>
      </c>
      <c r="M44" t="str">
        <f>IFERROR(IF(LEN(INDEX('N-Numbers'!$A:$M,MATCH($A44&amp;"*",'N-Numbers'!$A:$A,0),MATCH(M$1,'N-Numbers'!$A$1:$M$1,0)))=0,"",INDEX('N-Numbers'!$A:$M,MATCH($A44&amp;"*",'N-Numbers'!$A:$A,0),MATCH(M$1,'N-Numbers'!$A$1:$M$1,0))),"")</f>
        <v/>
      </c>
      <c r="N44" t="str">
        <f>IFERROR(IF(LEN(INDEX('N-Numbers'!$A:$M,MATCH($A44&amp;"*",'N-Numbers'!$A:$A,0),MATCH(N$1,'N-Numbers'!$A$1:$M$1,0)))=0,"",INDEX('N-Numbers'!$A:$M,MATCH($A44&amp;"*",'N-Numbers'!$A:$A,0),MATCH(N$1,'N-Numbers'!$A$1:$M$1,0))),"")</f>
        <v/>
      </c>
      <c r="P44" s="5" t="s">
        <v>4617</v>
      </c>
      <c r="R44" s="13"/>
      <c r="S44" s="13"/>
      <c r="T44" s="13"/>
      <c r="U44" s="13"/>
      <c r="V44" s="13"/>
      <c r="W44" s="13"/>
      <c r="Y44" t="str">
        <f>IFERROR(IF(LEN(INDEX('NBAA Data'!$A:$U,MATCH($C44,'NBAA Data'!$C:$C,0),MATCH(Y$1,'NBAA Data'!$A$1:$U$1,0)))=0,"",INDEX('NBAA Data'!$A:$U,MATCH($C44,'NBAA Data'!$C:$C,0),MATCH(Y$1,'NBAA Data'!$A$1:$U$1,0))),"")</f>
        <v/>
      </c>
      <c r="Z44" t="str">
        <f>IFERROR(IF(LEN(INDEX('NBAA Data'!$A:$U,MATCH($C44,'NBAA Data'!$C:$C,0),MATCH(Z$1,'NBAA Data'!$A$1:$U$1,0)))=0,"",INDEX('NBAA Data'!$A:$U,MATCH($C44,'NBAA Data'!$C:$C,0),MATCH(Z$1,'NBAA Data'!$A$1:$U$1,0))),"")</f>
        <v/>
      </c>
      <c r="AA44" t="str">
        <f>IFERROR(IF(LEN(INDEX('NBAA Data'!$A:$U,MATCH($C44,'NBAA Data'!$C:$C,0),MATCH(AA$1,'NBAA Data'!$A$1:$U$1,0)))=0,"",INDEX('NBAA Data'!$A:$U,MATCH($C44,'NBAA Data'!$C:$C,0),MATCH(AA$1,'NBAA Data'!$A$1:$U$1,0))),"")</f>
        <v/>
      </c>
      <c r="AB44" t="str">
        <f>IFERROR(IF(LEN(INDEX('NBAA Data'!$A:$U,MATCH($C44,'NBAA Data'!$C:$C,0),MATCH(AB$1,'NBAA Data'!$A$1:$U$1,0)))=0,"",INDEX('NBAA Data'!$A:$U,MATCH($C44,'NBAA Data'!$C:$C,0),MATCH(AB$1,'NBAA Data'!$A$1:$U$1,0))),"")</f>
        <v/>
      </c>
      <c r="AC44" t="str">
        <f>IFERROR(IF(LEN(INDEX('NBAA Data'!$A:$U,MATCH($C44,'NBAA Data'!$C:$C,0),MATCH(AC$1,'NBAA Data'!$A$1:$U$1,0)))=0,"",INDEX('NBAA Data'!$A:$U,MATCH($C44,'NBAA Data'!$C:$C,0),MATCH(AC$1,'NBAA Data'!$A$1:$U$1,0))),"")</f>
        <v/>
      </c>
      <c r="AD44" t="str">
        <f>IFERROR(IF(LEN(INDEX('NBAA Data'!$A:$U,MATCH($C44,'NBAA Data'!$C:$C,0),MATCH(AD$1,'NBAA Data'!$A$1:$U$1,0)))=0,"",INDEX('NBAA Data'!$A:$U,MATCH($C44,'NBAA Data'!$C:$C,0),MATCH(AD$1,'NBAA Data'!$A$1:$U$1,0))),"")</f>
        <v/>
      </c>
      <c r="AE44" t="str">
        <f>IFERROR(IF(LEN(INDEX('NBAA Data'!$A:$U,MATCH($C44,'NBAA Data'!$C:$C,0),MATCH(AE$1,'NBAA Data'!$A$1:$U$1,0)))=0,"",INDEX('NBAA Data'!$A:$U,MATCH($C44,'NBAA Data'!$C:$C,0),MATCH(AE$1,'NBAA Data'!$A$1:$U$1,0))),"")</f>
        <v/>
      </c>
      <c r="AF44" t="str">
        <f>IFERROR(IF(LEN(INDEX('NBAA Data'!$A:$U,MATCH($C44,'NBAA Data'!$C:$C,0),MATCH(AF$1,'NBAA Data'!$A$1:$U$1,0)))=0,"",INDEX('NBAA Data'!$A:$U,MATCH($C44,'NBAA Data'!$C:$C,0),MATCH(AF$1,'NBAA Data'!$A$1:$U$1,0))),"")</f>
        <v/>
      </c>
      <c r="AG44" t="str">
        <f>IFERROR(IF(LEN(INDEX('NBAA Data'!$A:$U,MATCH($C44,'NBAA Data'!$C:$C,0),MATCH(AG$1,'NBAA Data'!$A$1:$U$1,0)))=0,"",INDEX('NBAA Data'!$A:$U,MATCH($C44,'NBAA Data'!$C:$C,0),MATCH(AG$1,'NBAA Data'!$A$1:$U$1,0))),"")</f>
        <v/>
      </c>
      <c r="AH44" t="str">
        <f>IFERROR(IF(LEN(INDEX('NBAA Data'!$A:$U,MATCH($C44,'NBAA Data'!$C:$C,0),MATCH(AH$1,'NBAA Data'!$A$1:$U$1,0)))=0,"",INDEX('NBAA Data'!$A:$U,MATCH($C44,'NBAA Data'!$C:$C,0),MATCH(AH$1,'NBAA Data'!$A$1:$U$1,0))),"")</f>
        <v/>
      </c>
      <c r="AI44" t="str">
        <f>IFERROR(IF(LEN(INDEX('NBAA Data'!$A:$U,MATCH($C44,'NBAA Data'!$C:$C,0),MATCH(AI$1,'NBAA Data'!$A$1:$U$1,0)))=0,"",INDEX('NBAA Data'!$A:$U,MATCH($C44,'NBAA Data'!$C:$C,0),MATCH(AI$1,'NBAA Data'!$A$1:$U$1,0))),"")</f>
        <v/>
      </c>
    </row>
    <row r="45" spans="1:48" x14ac:dyDescent="0.25">
      <c r="A45" t="s">
        <v>1957</v>
      </c>
      <c r="B45" t="str">
        <f>IFERROR(IF(LEN(INDEX('N-Numbers'!$A:$M,MATCH($A45&amp;"*",'N-Numbers'!$A:$A,0),MATCH(B$1,'N-Numbers'!$A$1:$M$1,0)))=0,"",INDEX('N-Numbers'!$A:$M,MATCH($A45&amp;"*",'N-Numbers'!$A:$A,0),MATCH(B$1,'N-Numbers'!$A$1:$M$1,0))),"")</f>
        <v/>
      </c>
      <c r="C45" t="str">
        <f>IF(LEN(INDEX('N-Numbers'!A:M,MATCH(A45&amp;"*",'N-Numbers'!A:A,0),2))=0,INDEX('N-Numbers'!A:M,MATCH(A45&amp;"*",'N-Numbers'!A:A,0),3),INDEX('N-Numbers'!A:M,MATCH(A45&amp;"*",'N-Numbers'!A:A,0),2))</f>
        <v>N553CB</v>
      </c>
      <c r="D45" t="str">
        <f>INDEX('ICAO Country Codes'!$A$1:$K$229,MATCH(IFERROR(LEFT(C45,SEARCH("-",C45)),LEFT(C45)),'ICAO Country Codes'!$A$1:$A$229,0),3)</f>
        <v>United States of America</v>
      </c>
      <c r="E45" t="str">
        <f>IFERROR(IF(LEN(INDEX('N-Numbers'!$A:$M,MATCH($A45&amp;"*",'N-Numbers'!$A:$A,0),MATCH(E$1,'N-Numbers'!$A$1:$M$1,0)))=0,"",INDEX('N-Numbers'!$A:$M,MATCH($A45&amp;"*",'N-Numbers'!$A:$A,0),MATCH(E$1,'N-Numbers'!$A$1:$M$1,0))),"")</f>
        <v xml:space="preserve">MN Aviation </v>
      </c>
      <c r="F45" t="str">
        <f>IFERROR(IF(LEN(INDEX('N-Numbers'!$A:$M,MATCH($A45&amp;"*",'N-Numbers'!$A:$A,0),MATCH(F$1,'N-Numbers'!$A$1:$M$1,0)))=0,"",INDEX('N-Numbers'!$A:$M,MATCH($A45&amp;"*",'N-Numbers'!$A:$A,0),MATCH(F$1,'N-Numbers'!$A$1:$M$1,0))),"")</f>
        <v>N553CB LLC Dorado PR bought 12/7/18</v>
      </c>
      <c r="G45" t="str">
        <f>IFERROR(IF(LEN(INDEX('N-Numbers'!$A:$M,MATCH($A45&amp;"*",'N-Numbers'!$A:$A,0),MATCH(G$1,'N-Numbers'!$A$1:$M$1,0)))=0,"",INDEX('N-Numbers'!$A:$M,MATCH($A45&amp;"*",'N-Numbers'!$A:$A,0),MATCH(G$1,'N-Numbers'!$A$1:$M$1,0))),"")</f>
        <v>N553CB LLC</v>
      </c>
      <c r="H45" t="str">
        <f>IFERROR(IF(LEN(INDEX('N-Numbers'!$A:$M,MATCH($A45&amp;"*",'N-Numbers'!$A:$A,0),MATCH(H$1,'N-Numbers'!$A$1:$M$1,0)))=0,"",INDEX('N-Numbers'!$A:$M,MATCH($A45&amp;"*",'N-Numbers'!$A:$A,0),MATCH(H$1,'N-Numbers'!$A$1:$M$1,0))),"")</f>
        <v>BO SALDINERA</v>
      </c>
      <c r="I45" t="str">
        <f>IFERROR(IF(LEN(INDEX('N-Numbers'!$A:$M,MATCH($A45&amp;"*",'N-Numbers'!$A:$A,0),MATCH(I$1,'N-Numbers'!$A$1:$M$1,0)))=0,"",INDEX('N-Numbers'!$A:$M,MATCH($A45&amp;"*",'N-Numbers'!$A:$A,0),MATCH(I$1,'N-Numbers'!$A$1:$M$1,0))),"")</f>
        <v>DORADO</v>
      </c>
      <c r="J45" t="str">
        <f>IFERROR(IF(LEN(INDEX('N-Numbers'!$A:$M,MATCH($A45&amp;"*",'N-Numbers'!$A:$A,0),MATCH(J$1,'N-Numbers'!$A$1:$M$1,0)))=0,"",INDEX('N-Numbers'!$A:$M,MATCH($A45&amp;"*",'N-Numbers'!$A:$A,0),MATCH(J$1,'N-Numbers'!$A$1:$M$1,0))),"")</f>
        <v>PR</v>
      </c>
      <c r="L45" t="str">
        <f>IFERROR(IF(LEN(INDEX('N-Numbers'!$A:$M,MATCH($A45&amp;"*",'N-Numbers'!$A:$A,0),MATCH(L$1,'N-Numbers'!$A$1:$M$1,0)))=0,"",INDEX('N-Numbers'!$A:$M,MATCH($A45&amp;"*",'N-Numbers'!$A:$A,0),MATCH(L$1,'N-Numbers'!$A$1:$M$1,0))),"")</f>
        <v/>
      </c>
      <c r="M45" t="str">
        <f>IFERROR(IF(LEN(INDEX('N-Numbers'!$A:$M,MATCH($A45&amp;"*",'N-Numbers'!$A:$A,0),MATCH(M$1,'N-Numbers'!$A$1:$M$1,0)))=0,"",INDEX('N-Numbers'!$A:$M,MATCH($A45&amp;"*",'N-Numbers'!$A:$A,0),MATCH(M$1,'N-Numbers'!$A$1:$M$1,0))),"")</f>
        <v/>
      </c>
      <c r="N45" t="str">
        <f>IFERROR(IF(LEN(INDEX('N-Numbers'!$A:$M,MATCH($A45&amp;"*",'N-Numbers'!$A:$A,0),MATCH(N$1,'N-Numbers'!$A$1:$M$1,0)))=0,"",INDEX('N-Numbers'!$A:$M,MATCH($A45&amp;"*",'N-Numbers'!$A:$A,0),MATCH(N$1,'N-Numbers'!$A$1:$M$1,0))),"")</f>
        <v>M&amp;N Aviation, Inc.</v>
      </c>
      <c r="O45" t="s">
        <v>5266</v>
      </c>
      <c r="R45" s="13"/>
      <c r="S45" s="13"/>
      <c r="T45" s="13"/>
      <c r="U45" s="13"/>
      <c r="V45" s="13"/>
      <c r="W45" s="13"/>
      <c r="Y45" t="str">
        <f>IFERROR(IF(LEN(INDEX('NBAA Data'!$A:$U,MATCH($C45,'NBAA Data'!$C:$C,0),MATCH(Y$1,'NBAA Data'!$A$1:$U$1,0)))=0,"",INDEX('NBAA Data'!$A:$U,MATCH($C45,'NBAA Data'!$C:$C,0),MATCH(Y$1,'NBAA Data'!$A$1:$U$1,0))),"")</f>
        <v xml:space="preserve">M &amp; N Aviation, Inc. </v>
      </c>
      <c r="Z45" t="str">
        <f>IFERROR(IF(LEN(INDEX('NBAA Data'!$A:$U,MATCH($C45,'NBAA Data'!$C:$C,0),MATCH(Z$1,'NBAA Data'!$A$1:$U$1,0)))=0,"",INDEX('NBAA Data'!$A:$U,MATCH($C45,'NBAA Data'!$C:$C,0),MATCH(Z$1,'NBAA Data'!$A$1:$U$1,0))),"")</f>
        <v>PO Box 38098</v>
      </c>
      <c r="AA45" t="str">
        <f>IFERROR(IF(LEN(INDEX('NBAA Data'!$A:$U,MATCH($C45,'NBAA Data'!$C:$C,0),MATCH(AA$1,'NBAA Data'!$A$1:$U$1,0)))=0,"",INDEX('NBAA Data'!$A:$U,MATCH($C45,'NBAA Data'!$C:$C,0),MATCH(AA$1,'NBAA Data'!$A$1:$U$1,0))),"")</f>
        <v/>
      </c>
      <c r="AB45" t="str">
        <f>IFERROR(IF(LEN(INDEX('NBAA Data'!$A:$U,MATCH($C45,'NBAA Data'!$C:$C,0),MATCH(AB$1,'NBAA Data'!$A$1:$U$1,0)))=0,"",INDEX('NBAA Data'!$A:$U,MATCH($C45,'NBAA Data'!$C:$C,0),MATCH(AB$1,'NBAA Data'!$A$1:$U$1,0))),"")</f>
        <v>San Juan</v>
      </c>
      <c r="AC45" t="str">
        <f>IFERROR(IF(LEN(INDEX('NBAA Data'!$A:$U,MATCH($C45,'NBAA Data'!$C:$C,0),MATCH(AC$1,'NBAA Data'!$A$1:$U$1,0)))=0,"",INDEX('NBAA Data'!$A:$U,MATCH($C45,'NBAA Data'!$C:$C,0),MATCH(AC$1,'NBAA Data'!$A$1:$U$1,0))),"")</f>
        <v>Puerto Rico</v>
      </c>
      <c r="AD45" t="str">
        <f>IFERROR(IF(LEN(INDEX('NBAA Data'!$A:$U,MATCH($C45,'NBAA Data'!$C:$C,0),MATCH(AD$1,'NBAA Data'!$A$1:$U$1,0)))=0,"",INDEX('NBAA Data'!$A:$U,MATCH($C45,'NBAA Data'!$C:$C,0),MATCH(AD$1,'NBAA Data'!$A$1:$U$1,0))),"")</f>
        <v>00937</v>
      </c>
      <c r="AE45" t="str">
        <f>IFERROR(IF(LEN(INDEX('NBAA Data'!$A:$U,MATCH($C45,'NBAA Data'!$C:$C,0),MATCH(AE$1,'NBAA Data'!$A$1:$U$1,0)))=0,"",INDEX('NBAA Data'!$A:$U,MATCH($C45,'NBAA Data'!$C:$C,0),MATCH(AE$1,'NBAA Data'!$A$1:$U$1,0))),"")</f>
        <v>+1 787.791.7090</v>
      </c>
      <c r="AF45" t="str">
        <f>IFERROR(IF(LEN(INDEX('NBAA Data'!$A:$U,MATCH($C45,'NBAA Data'!$C:$C,0),MATCH(AF$1,'NBAA Data'!$A$1:$U$1,0)))=0,"",INDEX('NBAA Data'!$A:$U,MATCH($C45,'NBAA Data'!$C:$C,0),MATCH(AF$1,'NBAA Data'!$A$1:$U$1,0))),"")</f>
        <v>www.mnaviation.com</v>
      </c>
      <c r="AG45" t="str">
        <f>IFERROR(IF(LEN(INDEX('NBAA Data'!$A:$U,MATCH($C45,'NBAA Data'!$C:$C,0),MATCH(AG$1,'NBAA Data'!$A$1:$U$1,0)))=0,"",INDEX('NBAA Data'!$A:$U,MATCH($C45,'NBAA Data'!$C:$C,0),MATCH(AG$1,'NBAA Data'!$A$1:$U$1,0))),"")</f>
        <v>info@mnaviation.com</v>
      </c>
      <c r="AH45" t="str">
        <f>IFERROR(IF(LEN(INDEX('NBAA Data'!$A:$U,MATCH($C45,'NBAA Data'!$C:$C,0),MATCH(AH$1,'NBAA Data'!$A$1:$U$1,0)))=0,"",INDEX('NBAA Data'!$A:$U,MATCH($C45,'NBAA Data'!$C:$C,0),MATCH(AH$1,'NBAA Data'!$A$1:$U$1,0))),"")</f>
        <v/>
      </c>
      <c r="AI45" t="str">
        <f>IFERROR(IF(LEN(INDEX('Part 135 Data'!$A:$N,MATCH($O45,'Part 135 Data'!$A:$A,0),MATCH(AI$1,'Part 135 Data'!$A$1:$N$1,0)))=0,"",INDEX('Part 135 Data'!$A:$N,MATCH($O45,'Part 135 Data'!$A:$A,0),MATCH(AI$1,'Part 135 Data'!$A$1:$N$1,0))),"")</f>
        <v>MY5A</v>
      </c>
      <c r="AJ45" t="str">
        <f>IFERROR(IF(LEN(INDEX('Part 135 Data'!$A:$N,MATCH($O45,'Part 135 Data'!$A:$A,0),MATCH(AJ$1,'Part 135 Data'!$A$1:$N$1,0)))=0,"",INDEX('Part 135 Data'!$A:$N,MATCH($O45,'Part 135 Data'!$A:$A,0),MATCH(AJ$1,'Part 135 Data'!$A$1:$N$1,0))),"")</f>
        <v>M AND N EQUIPMENT LLC</v>
      </c>
      <c r="AK45" t="str">
        <f>IFERROR(IF(LEN(INDEX('Part 135 Data'!$A:$N,MATCH($O45,'Part 135 Data'!$A:$A,0),MATCH(AK$1,'Part 135 Data'!$A$1:$N$1,0)))=0,"",INDEX('Part 135 Data'!$A:$N,MATCH($O45,'Part 135 Data'!$A:$A,0),MATCH(AK$1,'Part 135 Data'!$A$1:$N$1,0))),"")</f>
        <v>SCHIEK, TODD</v>
      </c>
      <c r="AL45" t="str">
        <f>IFERROR(IF(LEN(INDEX('Part 135 Data'!$A:$N,MATCH($O45,'Part 135 Data'!$A:$A,0),MATCH(AL$1,'Part 135 Data'!$A$1:$N$1,0)))=0,"",INDEX('Part 135 Data'!$A:$N,MATCH($O45,'Part 135 Data'!$A:$A,0),MATCH(AL$1,'Part 135 Data'!$A$1:$N$1,0))),"")</f>
        <v>Owner</v>
      </c>
      <c r="AM45" t="str">
        <f>IFERROR(IF(LEN(INDEX('Part 135 Data'!$A:$N,MATCH($O45,'Part 135 Data'!$A:$A,0),MATCH(AM$1,'Part 135 Data'!$A$1:$N$1,0)))=0,"",INDEX('Part 135 Data'!$A:$N,MATCH($O45,'Part 135 Data'!$A:$A,0),MATCH(AM$1,'Part 135 Data'!$A$1:$N$1,0))),"")</f>
        <v>M&amp;N EQUIPMENT, LLC</v>
      </c>
      <c r="AN45" t="str">
        <f>IFERROR(IF(LEN(INDEX('Part 135 Data'!$A:$N,MATCH($O45,'Part 135 Data'!$A:$A,0),MATCH(AN$1,'Part 135 Data'!$A$1:$N$1,0)))=0,"",INDEX('Part 135 Data'!$A:$N,MATCH($O45,'Part 135 Data'!$A:$A,0),MATCH(AN$1,'Part 135 Data'!$A$1:$N$1,0))),"")</f>
        <v>8551 AVIATOR LANE</v>
      </c>
      <c r="AO45" t="str">
        <f>IFERROR(IF(LEN(INDEX('Part 135 Data'!$A:$N,MATCH($O45,'Part 135 Data'!$A:$A,0),MATCH(AO$1,'Part 135 Data'!$A$1:$N$1,0)))=0,"",INDEX('Part 135 Data'!$A:$N,MATCH($O45,'Part 135 Data'!$A:$A,0),MATCH(AO$1,'Part 135 Data'!$A$1:$N$1,0))),"")</f>
        <v>Suite B</v>
      </c>
      <c r="AP45" t="str">
        <f>IFERROR(IF(LEN(INDEX('Part 135 Data'!$A:$N,MATCH($O45,'Part 135 Data'!$A:$A,0),MATCH(AP$1,'Part 135 Data'!$A$1:$N$1,0)))=0,"",INDEX('Part 135 Data'!$A:$N,MATCH($O45,'Part 135 Data'!$A:$A,0),MATCH(AP$1,'Part 135 Data'!$A$1:$N$1,0))),"")</f>
        <v>ENGLEWOOD</v>
      </c>
      <c r="AQ45" t="str">
        <f>IFERROR(IF(LEN(INDEX('Part 135 Data'!$A:$N,MATCH($O45,'Part 135 Data'!$A:$A,0),MATCH(AQ$1,'Part 135 Data'!$A$1:$N$1,0)))=0,"",INDEX('Part 135 Data'!$A:$N,MATCH($O45,'Part 135 Data'!$A:$A,0),MATCH(AQ$1,'Part 135 Data'!$A$1:$N$1,0))),"")</f>
        <v>CO</v>
      </c>
      <c r="AR45" t="str">
        <f>IFERROR(IF(LEN(INDEX('Part 135 Data'!$A:$N,MATCH($O45,'Part 135 Data'!$A:$A,0),MATCH(AR$1,'Part 135 Data'!$A$1:$N$1,0)))=0,"",INDEX('Part 135 Data'!$A:$N,MATCH($O45,'Part 135 Data'!$A:$A,0),MATCH(AR$1,'Part 135 Data'!$A$1:$N$1,0))),"")</f>
        <v>80112</v>
      </c>
      <c r="AS45" t="str">
        <f>IFERROR(IF(LEN(INDEX('Part 135 Data'!$A:$N,MATCH($O45,'Part 135 Data'!$A:$A,0),MATCH(AS$1,'Part 135 Data'!$A$1:$N$1,0)))=0,"",INDEX('Part 135 Data'!$A:$N,MATCH($O45,'Part 135 Data'!$A:$A,0),MATCH(AS$1,'Part 135 Data'!$A$1:$N$1,0))),"")</f>
        <v>US</v>
      </c>
      <c r="AT45" t="str">
        <f>IFERROR(IF(LEN(INDEX('Part 135 Data'!$A:$N,MATCH($O45,'Part 135 Data'!$A:$A,0),MATCH(AT$1,'Part 135 Data'!$A$1:$N$1,0)))=0,"",INDEX('Part 135 Data'!$A:$N,MATCH($O45,'Part 135 Data'!$A:$A,0),MATCH(AT$1,'Part 135 Data'!$A$1:$N$1,0))),"")</f>
        <v>7209790312</v>
      </c>
      <c r="AU45" t="str">
        <f>IFERROR(IF(LEN(INDEX('Part 135 Data'!$A:$N,MATCH($O45,'Part 135 Data'!$A:$A,0),MATCH(AU$1,'Part 135 Data'!$A$1:$N$1,0)))=0,"",INDEX('Part 135 Data'!$A:$N,MATCH($O45,'Part 135 Data'!$A:$A,0),MATCH(AU$1,'Part 135 Data'!$A$1:$N$1,0))),"")</f>
        <v/>
      </c>
      <c r="AV45" t="str">
        <f>IFERROR(IF(LEN(INDEX('Part 135 Data'!$A:$N,MATCH($O45,'Part 135 Data'!$A:$A,0),MATCH(AV$1,'Part 135 Data'!$A$1:$N$1,0)))=0,"",INDEX('Part 135 Data'!$A:$N,MATCH($O45,'Part 135 Data'!$A:$A,0),MATCH(AV$1,'Part 135 Data'!$A$1:$N$1,0))),"")</f>
        <v/>
      </c>
    </row>
    <row r="46" spans="1:48" x14ac:dyDescent="0.25">
      <c r="A46" t="s">
        <v>3902</v>
      </c>
      <c r="B46" t="str">
        <f>IFERROR(IF(LEN(INDEX('N-Numbers'!$A:$M,MATCH($A46&amp;"*",'N-Numbers'!$A:$A,0),MATCH(B$1,'N-Numbers'!$A$1:$M$1,0)))=0,"",INDEX('N-Numbers'!$A:$M,MATCH($A46&amp;"*",'N-Numbers'!$A:$A,0),MATCH(B$1,'N-Numbers'!$A$1:$M$1,0))),"")</f>
        <v/>
      </c>
      <c r="C46" t="str">
        <f>IF(LEN(INDEX('N-Numbers'!A:M,MATCH(A46&amp;"*",'N-Numbers'!A:A,0),2))=0,INDEX('N-Numbers'!A:M,MATCH(A46&amp;"*",'N-Numbers'!A:A,0),3),INDEX('N-Numbers'!A:M,MATCH(A46&amp;"*",'N-Numbers'!A:A,0),2))</f>
        <v>PS-CMP</v>
      </c>
      <c r="D46" t="str">
        <f>INDEX('ICAO Country Codes'!$A$1:$K$229,MATCH(IFERROR(LEFT(C46,SEARCH("-",C46)),LEFT(C46)),'ICAO Country Codes'!$A$1:$A$229,0),3)</f>
        <v>Brazil</v>
      </c>
      <c r="E46" t="s">
        <v>4611</v>
      </c>
      <c r="F46" t="str">
        <f>IFERROR(IF(LEN(INDEX('N-Numbers'!$A:$M,MATCH($A46&amp;"*",'N-Numbers'!$A:$A,0),MATCH(F$1,'N-Numbers'!$A$1:$M$1,0)))=0,"",INDEX('N-Numbers'!$A:$M,MATCH($A46&amp;"*",'N-Numbers'!$A:$A,0),MATCH(F$1,'N-Numbers'!$A$1:$M$1,0))),"")</f>
        <v>Duty Free Trading Latvija LLC bought 9/3/21</v>
      </c>
      <c r="G46" t="s">
        <v>4612</v>
      </c>
      <c r="H46" t="str">
        <f>IFERROR(IF(LEN(INDEX('N-Numbers'!$A:$M,MATCH($A46&amp;"*",'N-Numbers'!$A:$A,0),MATCH(H$1,'N-Numbers'!$A$1:$M$1,0)))=0,"",INDEX('N-Numbers'!$A:$M,MATCH($A46&amp;"*",'N-Numbers'!$A:$A,0),MATCH(H$1,'N-Numbers'!$A$1:$M$1,0))),"")</f>
        <v/>
      </c>
      <c r="I46" t="str">
        <f>IFERROR(IF(LEN(INDEX('N-Numbers'!$A:$M,MATCH($A46&amp;"*",'N-Numbers'!$A:$A,0),MATCH(I$1,'N-Numbers'!$A$1:$M$1,0)))=0,"",INDEX('N-Numbers'!$A:$M,MATCH($A46&amp;"*",'N-Numbers'!$A:$A,0),MATCH(I$1,'N-Numbers'!$A$1:$M$1,0))),"")</f>
        <v/>
      </c>
      <c r="J46" t="str">
        <f>IFERROR(IF(LEN(INDEX('N-Numbers'!$A:$M,MATCH($A46&amp;"*",'N-Numbers'!$A:$A,0),MATCH(J$1,'N-Numbers'!$A$1:$M$1,0)))=0,"",INDEX('N-Numbers'!$A:$M,MATCH($A46&amp;"*",'N-Numbers'!$A:$A,0),MATCH(J$1,'N-Numbers'!$A$1:$M$1,0))),"")</f>
        <v/>
      </c>
      <c r="L46" t="str">
        <f>IFERROR(IF(LEN(INDEX('N-Numbers'!$A:$M,MATCH($A46&amp;"*",'N-Numbers'!$A:$A,0),MATCH(L$1,'N-Numbers'!$A$1:$M$1,0)))=0,"",INDEX('N-Numbers'!$A:$M,MATCH($A46&amp;"*",'N-Numbers'!$A:$A,0),MATCH(L$1,'N-Numbers'!$A$1:$M$1,0))),"")</f>
        <v/>
      </c>
      <c r="M46" t="str">
        <f>IFERROR(IF(LEN(INDEX('N-Numbers'!$A:$M,MATCH($A46&amp;"*",'N-Numbers'!$A:$A,0),MATCH(M$1,'N-Numbers'!$A$1:$M$1,0)))=0,"",INDEX('N-Numbers'!$A:$M,MATCH($A46&amp;"*",'N-Numbers'!$A:$A,0),MATCH(M$1,'N-Numbers'!$A$1:$M$1,0))),"")</f>
        <v/>
      </c>
      <c r="N46" t="str">
        <f>IFERROR(IF(LEN(INDEX('N-Numbers'!$A:$M,MATCH($A46&amp;"*",'N-Numbers'!$A:$A,0),MATCH(N$1,'N-Numbers'!$A$1:$M$1,0)))=0,"",INDEX('N-Numbers'!$A:$M,MATCH($A46&amp;"*",'N-Numbers'!$A:$A,0),MATCH(N$1,'N-Numbers'!$A$1:$M$1,0))),"")</f>
        <v/>
      </c>
      <c r="R46" s="13"/>
      <c r="S46" s="13"/>
      <c r="T46" s="13"/>
      <c r="U46" s="13"/>
      <c r="V46" s="13"/>
      <c r="W46" s="13"/>
      <c r="Y46" t="str">
        <f>IFERROR(IF(LEN(INDEX('NBAA Data'!$A:$U,MATCH($C46,'NBAA Data'!$C:$C,0),MATCH(Y$1,'NBAA Data'!$A$1:$U$1,0)))=0,"",INDEX('NBAA Data'!$A:$U,MATCH($C46,'NBAA Data'!$C:$C,0),MATCH(Y$1,'NBAA Data'!$A$1:$U$1,0))),"")</f>
        <v/>
      </c>
      <c r="Z46" t="str">
        <f>IFERROR(IF(LEN(INDEX('NBAA Data'!$A:$U,MATCH($C46,'NBAA Data'!$C:$C,0),MATCH(Z$1,'NBAA Data'!$A$1:$U$1,0)))=0,"",INDEX('NBAA Data'!$A:$U,MATCH($C46,'NBAA Data'!$C:$C,0),MATCH(Z$1,'NBAA Data'!$A$1:$U$1,0))),"")</f>
        <v/>
      </c>
      <c r="AA46" t="str">
        <f>IFERROR(IF(LEN(INDEX('NBAA Data'!$A:$U,MATCH($C46,'NBAA Data'!$C:$C,0),MATCH(AA$1,'NBAA Data'!$A$1:$U$1,0)))=0,"",INDEX('NBAA Data'!$A:$U,MATCH($C46,'NBAA Data'!$C:$C,0),MATCH(AA$1,'NBAA Data'!$A$1:$U$1,0))),"")</f>
        <v/>
      </c>
      <c r="AB46" t="str">
        <f>IFERROR(IF(LEN(INDEX('NBAA Data'!$A:$U,MATCH($C46,'NBAA Data'!$C:$C,0),MATCH(AB$1,'NBAA Data'!$A$1:$U$1,0)))=0,"",INDEX('NBAA Data'!$A:$U,MATCH($C46,'NBAA Data'!$C:$C,0),MATCH(AB$1,'NBAA Data'!$A$1:$U$1,0))),"")</f>
        <v/>
      </c>
      <c r="AC46" t="str">
        <f>IFERROR(IF(LEN(INDEX('NBAA Data'!$A:$U,MATCH($C46,'NBAA Data'!$C:$C,0),MATCH(AC$1,'NBAA Data'!$A$1:$U$1,0)))=0,"",INDEX('NBAA Data'!$A:$U,MATCH($C46,'NBAA Data'!$C:$C,0),MATCH(AC$1,'NBAA Data'!$A$1:$U$1,0))),"")</f>
        <v/>
      </c>
      <c r="AD46" t="str">
        <f>IFERROR(IF(LEN(INDEX('NBAA Data'!$A:$U,MATCH($C46,'NBAA Data'!$C:$C,0),MATCH(AD$1,'NBAA Data'!$A$1:$U$1,0)))=0,"",INDEX('NBAA Data'!$A:$U,MATCH($C46,'NBAA Data'!$C:$C,0),MATCH(AD$1,'NBAA Data'!$A$1:$U$1,0))),"")</f>
        <v/>
      </c>
      <c r="AE46" t="str">
        <f>IFERROR(IF(LEN(INDEX('NBAA Data'!$A:$U,MATCH($C46,'NBAA Data'!$C:$C,0),MATCH(AE$1,'NBAA Data'!$A$1:$U$1,0)))=0,"",INDEX('NBAA Data'!$A:$U,MATCH($C46,'NBAA Data'!$C:$C,0),MATCH(AE$1,'NBAA Data'!$A$1:$U$1,0))),"")</f>
        <v/>
      </c>
      <c r="AF46" t="str">
        <f>IFERROR(IF(LEN(INDEX('NBAA Data'!$A:$U,MATCH($C46,'NBAA Data'!$C:$C,0),MATCH(AF$1,'NBAA Data'!$A$1:$U$1,0)))=0,"",INDEX('NBAA Data'!$A:$U,MATCH($C46,'NBAA Data'!$C:$C,0),MATCH(AF$1,'NBAA Data'!$A$1:$U$1,0))),"")</f>
        <v/>
      </c>
      <c r="AG46" t="str">
        <f>IFERROR(IF(LEN(INDEX('NBAA Data'!$A:$U,MATCH($C46,'NBAA Data'!$C:$C,0),MATCH(AG$1,'NBAA Data'!$A$1:$U$1,0)))=0,"",INDEX('NBAA Data'!$A:$U,MATCH($C46,'NBAA Data'!$C:$C,0),MATCH(AG$1,'NBAA Data'!$A$1:$U$1,0))),"")</f>
        <v/>
      </c>
      <c r="AH46" t="str">
        <f>IFERROR(IF(LEN(INDEX('NBAA Data'!$A:$U,MATCH($C46,'NBAA Data'!$C:$C,0),MATCH(AH$1,'NBAA Data'!$A$1:$U$1,0)))=0,"",INDEX('NBAA Data'!$A:$U,MATCH($C46,'NBAA Data'!$C:$C,0),MATCH(AH$1,'NBAA Data'!$A$1:$U$1,0))),"")</f>
        <v/>
      </c>
      <c r="AI46" t="str">
        <f>IFERROR(IF(LEN(INDEX('NBAA Data'!$A:$U,MATCH($C46,'NBAA Data'!$C:$C,0),MATCH(AI$1,'NBAA Data'!$A$1:$U$1,0)))=0,"",INDEX('NBAA Data'!$A:$U,MATCH($C46,'NBAA Data'!$C:$C,0),MATCH(AI$1,'NBAA Data'!$A$1:$U$1,0))),"")</f>
        <v/>
      </c>
    </row>
    <row r="47" spans="1:48" x14ac:dyDescent="0.25">
      <c r="A47" t="s">
        <v>2296</v>
      </c>
      <c r="B47" t="str">
        <f>IFERROR(IF(LEN(INDEX('N-Numbers'!$A:$M,MATCH($A47&amp;"*",'N-Numbers'!$A:$A,0),MATCH(B$1,'N-Numbers'!$A$1:$M$1,0)))=0,"",INDEX('N-Numbers'!$A:$M,MATCH($A47&amp;"*",'N-Numbers'!$A:$A,0),MATCH(B$1,'N-Numbers'!$A$1:$M$1,0))),"")</f>
        <v/>
      </c>
      <c r="C47" t="str">
        <f>IF(LEN(INDEX('N-Numbers'!A:M,MATCH(A47&amp;"*",'N-Numbers'!A:A,0),2))=0,INDEX('N-Numbers'!A:M,MATCH(A47&amp;"*",'N-Numbers'!A:A,0),3),INDEX('N-Numbers'!A:M,MATCH(A47&amp;"*",'N-Numbers'!A:A,0),2))</f>
        <v>N96AD</v>
      </c>
      <c r="D47" t="str">
        <f>INDEX('ICAO Country Codes'!$A$1:$K$229,MATCH(IFERROR(LEFT(C47,SEARCH("-",C47)),LEFT(C47)),'ICAO Country Codes'!$A$1:$A$229,0),3)</f>
        <v>United States of America</v>
      </c>
      <c r="E47" t="str">
        <f>IFERROR(IF(LEN(INDEX('N-Numbers'!$A:$M,MATCH($A47&amp;"*",'N-Numbers'!$A:$A,0),MATCH(E$1,'N-Numbers'!$A$1:$M$1,0)))=0,"",INDEX('N-Numbers'!$A:$M,MATCH($A47&amp;"*",'N-Numbers'!$A:$A,0),MATCH(E$1,'N-Numbers'!$A$1:$M$1,0))),"")</f>
        <v/>
      </c>
      <c r="F47" t="str">
        <f>IFERROR(IF(LEN(INDEX('N-Numbers'!$A:$M,MATCH($A47&amp;"*",'N-Numbers'!$A:$A,0),MATCH(F$1,'N-Numbers'!$A$1:$M$1,0)))=0,"",INDEX('N-Numbers'!$A:$M,MATCH($A47&amp;"*",'N-Numbers'!$A:$A,0),MATCH(F$1,'N-Numbers'!$A$1:$M$1,0))),"")</f>
        <v>G B Enterprises Inc. Bellingham WA bought 6/24/08. Became Altair Advanced Industries, rg 07/14/10 Altair Advanced Industries Inc. Bellingham WA</v>
      </c>
      <c r="G47" t="str">
        <f>IFERROR(IF(LEN(INDEX('N-Numbers'!$A:$M,MATCH($A47&amp;"*",'N-Numbers'!$A:$A,0),MATCH(G$1,'N-Numbers'!$A$1:$M$1,0)))=0,"",INDEX('N-Numbers'!$A:$M,MATCH($A47&amp;"*",'N-Numbers'!$A:$A,0),MATCH(G$1,'N-Numbers'!$A$1:$M$1,0))),"")</f>
        <v>ALTAIR ADVANCED INDUSTRIES INC</v>
      </c>
      <c r="H47" t="str">
        <f>IFERROR(IF(LEN(INDEX('N-Numbers'!$A:$M,MATCH($A47&amp;"*",'N-Numbers'!$A:$A,0),MATCH(H$1,'N-Numbers'!$A$1:$M$1,0)))=0,"",INDEX('N-Numbers'!$A:$M,MATCH($A47&amp;"*",'N-Numbers'!$A:$A,0),MATCH(H$1,'N-Numbers'!$A$1:$M$1,0))),"")</f>
        <v>1680 W BAKERVIEW RD</v>
      </c>
      <c r="I47" t="str">
        <f>IFERROR(IF(LEN(INDEX('N-Numbers'!$A:$M,MATCH($A47&amp;"*",'N-Numbers'!$A:$A,0),MATCH(I$1,'N-Numbers'!$A$1:$M$1,0)))=0,"",INDEX('N-Numbers'!$A:$M,MATCH($A47&amp;"*",'N-Numbers'!$A:$A,0),MATCH(I$1,'N-Numbers'!$A$1:$M$1,0))),"")</f>
        <v>BELLINGHAM</v>
      </c>
      <c r="J47" t="str">
        <f>IFERROR(IF(LEN(INDEX('N-Numbers'!$A:$M,MATCH($A47&amp;"*",'N-Numbers'!$A:$A,0),MATCH(J$1,'N-Numbers'!$A$1:$M$1,0)))=0,"",INDEX('N-Numbers'!$A:$M,MATCH($A47&amp;"*",'N-Numbers'!$A:$A,0),MATCH(J$1,'N-Numbers'!$A$1:$M$1,0))),"")</f>
        <v>WA</v>
      </c>
      <c r="L47" t="str">
        <f>IFERROR(IF(LEN(INDEX('N-Numbers'!$A:$M,MATCH($A47&amp;"*",'N-Numbers'!$A:$A,0),MATCH(L$1,'N-Numbers'!$A$1:$M$1,0)))=0,"",INDEX('N-Numbers'!$A:$M,MATCH($A47&amp;"*",'N-Numbers'!$A:$A,0),MATCH(L$1,'N-Numbers'!$A$1:$M$1,0))),"")</f>
        <v/>
      </c>
      <c r="M47" t="str">
        <f>IFERROR(IF(LEN(INDEX('N-Numbers'!$A:$M,MATCH($A47&amp;"*",'N-Numbers'!$A:$A,0),MATCH(M$1,'N-Numbers'!$A$1:$M$1,0)))=0,"",INDEX('N-Numbers'!$A:$M,MATCH($A47&amp;"*",'N-Numbers'!$A:$A,0),MATCH(M$1,'N-Numbers'!$A$1:$M$1,0))),"")</f>
        <v/>
      </c>
      <c r="N47" t="str">
        <f>IFERROR(IF(LEN(INDEX('N-Numbers'!$A:$M,MATCH($A47&amp;"*",'N-Numbers'!$A:$A,0),MATCH(N$1,'N-Numbers'!$A$1:$M$1,0)))=0,"",INDEX('N-Numbers'!$A:$M,MATCH($A47&amp;"*",'N-Numbers'!$A:$A,0),MATCH(N$1,'N-Numbers'!$A$1:$M$1,0))),"")</f>
        <v/>
      </c>
      <c r="R47" s="13"/>
      <c r="S47" s="13"/>
      <c r="T47" s="13"/>
      <c r="U47" s="13"/>
      <c r="V47" s="13"/>
      <c r="W47" s="13"/>
      <c r="Y47" t="str">
        <f>IFERROR(IF(LEN(INDEX('NBAA Data'!$A:$U,MATCH($C47,'NBAA Data'!$C:$C,0),MATCH(Y$1,'NBAA Data'!$A$1:$U$1,0)))=0,"",INDEX('NBAA Data'!$A:$U,MATCH($C47,'NBAA Data'!$C:$C,0),MATCH(Y$1,'NBAA Data'!$A$1:$U$1,0))),"")</f>
        <v/>
      </c>
      <c r="Z47" t="str">
        <f>IFERROR(IF(LEN(INDEX('NBAA Data'!$A:$U,MATCH($C47,'NBAA Data'!$C:$C,0),MATCH(Z$1,'NBAA Data'!$A$1:$U$1,0)))=0,"",INDEX('NBAA Data'!$A:$U,MATCH($C47,'NBAA Data'!$C:$C,0),MATCH(Z$1,'NBAA Data'!$A$1:$U$1,0))),"")</f>
        <v/>
      </c>
      <c r="AA47" t="str">
        <f>IFERROR(IF(LEN(INDEX('NBAA Data'!$A:$U,MATCH($C47,'NBAA Data'!$C:$C,0),MATCH(AA$1,'NBAA Data'!$A$1:$U$1,0)))=0,"",INDEX('NBAA Data'!$A:$U,MATCH($C47,'NBAA Data'!$C:$C,0),MATCH(AA$1,'NBAA Data'!$A$1:$U$1,0))),"")</f>
        <v/>
      </c>
      <c r="AB47" t="str">
        <f>IFERROR(IF(LEN(INDEX('NBAA Data'!$A:$U,MATCH($C47,'NBAA Data'!$C:$C,0),MATCH(AB$1,'NBAA Data'!$A$1:$U$1,0)))=0,"",INDEX('NBAA Data'!$A:$U,MATCH($C47,'NBAA Data'!$C:$C,0),MATCH(AB$1,'NBAA Data'!$A$1:$U$1,0))),"")</f>
        <v/>
      </c>
      <c r="AC47" t="str">
        <f>IFERROR(IF(LEN(INDEX('NBAA Data'!$A:$U,MATCH($C47,'NBAA Data'!$C:$C,0),MATCH(AC$1,'NBAA Data'!$A$1:$U$1,0)))=0,"",INDEX('NBAA Data'!$A:$U,MATCH($C47,'NBAA Data'!$C:$C,0),MATCH(AC$1,'NBAA Data'!$A$1:$U$1,0))),"")</f>
        <v/>
      </c>
      <c r="AD47" t="str">
        <f>IFERROR(IF(LEN(INDEX('NBAA Data'!$A:$U,MATCH($C47,'NBAA Data'!$C:$C,0),MATCH(AD$1,'NBAA Data'!$A$1:$U$1,0)))=0,"",INDEX('NBAA Data'!$A:$U,MATCH($C47,'NBAA Data'!$C:$C,0),MATCH(AD$1,'NBAA Data'!$A$1:$U$1,0))),"")</f>
        <v/>
      </c>
      <c r="AE47" t="str">
        <f>IFERROR(IF(LEN(INDEX('NBAA Data'!$A:$U,MATCH($C47,'NBAA Data'!$C:$C,0),MATCH(AE$1,'NBAA Data'!$A$1:$U$1,0)))=0,"",INDEX('NBAA Data'!$A:$U,MATCH($C47,'NBAA Data'!$C:$C,0),MATCH(AE$1,'NBAA Data'!$A$1:$U$1,0))),"")</f>
        <v/>
      </c>
      <c r="AF47" t="str">
        <f>IFERROR(IF(LEN(INDEX('NBAA Data'!$A:$U,MATCH($C47,'NBAA Data'!$C:$C,0),MATCH(AF$1,'NBAA Data'!$A$1:$U$1,0)))=0,"",INDEX('NBAA Data'!$A:$U,MATCH($C47,'NBAA Data'!$C:$C,0),MATCH(AF$1,'NBAA Data'!$A$1:$U$1,0))),"")</f>
        <v/>
      </c>
      <c r="AG47" t="str">
        <f>IFERROR(IF(LEN(INDEX('NBAA Data'!$A:$U,MATCH($C47,'NBAA Data'!$C:$C,0),MATCH(AG$1,'NBAA Data'!$A$1:$U$1,0)))=0,"",INDEX('NBAA Data'!$A:$U,MATCH($C47,'NBAA Data'!$C:$C,0),MATCH(AG$1,'NBAA Data'!$A$1:$U$1,0))),"")</f>
        <v/>
      </c>
      <c r="AH47" t="str">
        <f>IFERROR(IF(LEN(INDEX('NBAA Data'!$A:$U,MATCH($C47,'NBAA Data'!$C:$C,0),MATCH(AH$1,'NBAA Data'!$A$1:$U$1,0)))=0,"",INDEX('NBAA Data'!$A:$U,MATCH($C47,'NBAA Data'!$C:$C,0),MATCH(AH$1,'NBAA Data'!$A$1:$U$1,0))),"")</f>
        <v/>
      </c>
      <c r="AI47" t="str">
        <f>IFERROR(IF(LEN(INDEX('NBAA Data'!$A:$U,MATCH($C47,'NBAA Data'!$C:$C,0),MATCH(AI$1,'NBAA Data'!$A$1:$U$1,0)))=0,"",INDEX('NBAA Data'!$A:$U,MATCH($C47,'NBAA Data'!$C:$C,0),MATCH(AI$1,'NBAA Data'!$A$1:$U$1,0))),"")</f>
        <v/>
      </c>
    </row>
    <row r="48" spans="1:48" x14ac:dyDescent="0.25">
      <c r="A48" t="s">
        <v>2064</v>
      </c>
      <c r="B48" t="str">
        <f>IFERROR(IF(LEN(INDEX('N-Numbers'!$A:$M,MATCH($A48&amp;"*",'N-Numbers'!$A:$A,0),MATCH(B$1,'N-Numbers'!$A$1:$M$1,0)))=0,"",INDEX('N-Numbers'!$A:$M,MATCH($A48&amp;"*",'N-Numbers'!$A:$A,0),MATCH(B$1,'N-Numbers'!$A$1:$M$1,0))),"")</f>
        <v/>
      </c>
      <c r="C48" t="str">
        <f>IF(LEN(INDEX('N-Numbers'!A:M,MATCH(A48&amp;"*",'N-Numbers'!A:A,0),2))=0,INDEX('N-Numbers'!A:M,MATCH(A48&amp;"*",'N-Numbers'!A:A,0),3),INDEX('N-Numbers'!A:M,MATCH(A48&amp;"*",'N-Numbers'!A:A,0),2))</f>
        <v>N650DH</v>
      </c>
      <c r="D48" t="str">
        <f>INDEX('ICAO Country Codes'!$A$1:$K$229,MATCH(IFERROR(LEFT(C48,SEARCH("-",C48)),LEFT(C48)),'ICAO Country Codes'!$A$1:$A$229,0),3)</f>
        <v>United States of America</v>
      </c>
      <c r="E48" t="str">
        <f>IFERROR(IF(LEN(INDEX('N-Numbers'!$A:$M,MATCH($A48&amp;"*",'N-Numbers'!$A:$A,0),MATCH(E$1,'N-Numbers'!$A$1:$M$1,0)))=0,"",INDEX('N-Numbers'!$A:$M,MATCH($A48&amp;"*",'N-Numbers'!$A:$A,0),MATCH(E$1,'N-Numbers'!$A$1:$M$1,0))),"")</f>
        <v/>
      </c>
      <c r="F48" t="str">
        <f>IFERROR(IF(LEN(INDEX('N-Numbers'!$A:$M,MATCH($A48&amp;"*",'N-Numbers'!$A:$A,0),MATCH(F$1,'N-Numbers'!$A$1:$M$1,0)))=0,"",INDEX('N-Numbers'!$A:$M,MATCH($A48&amp;"*",'N-Numbers'!$A:$A,0),MATCH(F$1,'N-Numbers'!$A$1:$M$1,0))),"")</f>
        <v>Drury Development rrg 11/8/16</v>
      </c>
      <c r="G48" t="str">
        <f>IFERROR(IF(LEN(INDEX('N-Numbers'!$A:$M,MATCH($A48&amp;"*",'N-Numbers'!$A:$A,0),MATCH(G$1,'N-Numbers'!$A$1:$M$1,0)))=0,"",INDEX('N-Numbers'!$A:$M,MATCH($A48&amp;"*",'N-Numbers'!$A:$A,0),MATCH(G$1,'N-Numbers'!$A$1:$M$1,0))),"")</f>
        <v>DRURY DEVELOPMENT CORP</v>
      </c>
      <c r="H48" t="str">
        <f>IFERROR(IF(LEN(INDEX('N-Numbers'!$A:$M,MATCH($A48&amp;"*",'N-Numbers'!$A:$A,0),MATCH(H$1,'N-Numbers'!$A$1:$M$1,0)))=0,"",INDEX('N-Numbers'!$A:$M,MATCH($A48&amp;"*",'N-Numbers'!$A:$A,0),MATCH(H$1,'N-Numbers'!$A$1:$M$1,0))),"")</f>
        <v>13075 MANCHESTER RD STE 200</v>
      </c>
      <c r="I48" t="str">
        <f>IFERROR(IF(LEN(INDEX('N-Numbers'!$A:$M,MATCH($A48&amp;"*",'N-Numbers'!$A:$A,0),MATCH(I$1,'N-Numbers'!$A$1:$M$1,0)))=0,"",INDEX('N-Numbers'!$A:$M,MATCH($A48&amp;"*",'N-Numbers'!$A:$A,0),MATCH(I$1,'N-Numbers'!$A$1:$M$1,0))),"")</f>
        <v>SAINT LOUIS</v>
      </c>
      <c r="J48" t="str">
        <f>IFERROR(IF(LEN(INDEX('N-Numbers'!$A:$M,MATCH($A48&amp;"*",'N-Numbers'!$A:$A,0),MATCH(J$1,'N-Numbers'!$A$1:$M$1,0)))=0,"",INDEX('N-Numbers'!$A:$M,MATCH($A48&amp;"*",'N-Numbers'!$A:$A,0),MATCH(J$1,'N-Numbers'!$A$1:$M$1,0))),"")</f>
        <v>MO</v>
      </c>
      <c r="L48" t="str">
        <f>IFERROR(IF(LEN(INDEX('N-Numbers'!$A:$M,MATCH($A48&amp;"*",'N-Numbers'!$A:$A,0),MATCH(L$1,'N-Numbers'!$A$1:$M$1,0)))=0,"",INDEX('N-Numbers'!$A:$M,MATCH($A48&amp;"*",'N-Numbers'!$A:$A,0),MATCH(L$1,'N-Numbers'!$A$1:$M$1,0))),"")</f>
        <v/>
      </c>
      <c r="M48" t="str">
        <f>IFERROR(IF(LEN(INDEX('N-Numbers'!$A:$M,MATCH($A48&amp;"*",'N-Numbers'!$A:$A,0),MATCH(M$1,'N-Numbers'!$A$1:$M$1,0)))=0,"",INDEX('N-Numbers'!$A:$M,MATCH($A48&amp;"*",'N-Numbers'!$A:$A,0),MATCH(M$1,'N-Numbers'!$A$1:$M$1,0))),"")</f>
        <v/>
      </c>
      <c r="N48" t="str">
        <f>IFERROR(IF(LEN(INDEX('N-Numbers'!$A:$M,MATCH($A48&amp;"*",'N-Numbers'!$A:$A,0),MATCH(N$1,'N-Numbers'!$A$1:$M$1,0)))=0,"",INDEX('N-Numbers'!$A:$M,MATCH($A48&amp;"*",'N-Numbers'!$A:$A,0),MATCH(N$1,'N-Numbers'!$A$1:$M$1,0))),"")</f>
        <v/>
      </c>
      <c r="R48" s="13"/>
      <c r="S48" s="13"/>
      <c r="T48" s="13"/>
      <c r="U48" s="13"/>
      <c r="V48" s="13"/>
      <c r="W48" s="13"/>
      <c r="Y48" t="str">
        <f>IFERROR(IF(LEN(INDEX('NBAA Data'!$A:$U,MATCH($C48,'NBAA Data'!$C:$C,0),MATCH(Y$1,'NBAA Data'!$A$1:$U$1,0)))=0,"",INDEX('NBAA Data'!$A:$U,MATCH($C48,'NBAA Data'!$C:$C,0),MATCH(Y$1,'NBAA Data'!$A$1:$U$1,0))),"")</f>
        <v/>
      </c>
      <c r="Z48" t="str">
        <f>IFERROR(IF(LEN(INDEX('NBAA Data'!$A:$U,MATCH($C48,'NBAA Data'!$C:$C,0),MATCH(Z$1,'NBAA Data'!$A$1:$U$1,0)))=0,"",INDEX('NBAA Data'!$A:$U,MATCH($C48,'NBAA Data'!$C:$C,0),MATCH(Z$1,'NBAA Data'!$A$1:$U$1,0))),"")</f>
        <v/>
      </c>
      <c r="AA48" t="str">
        <f>IFERROR(IF(LEN(INDEX('NBAA Data'!$A:$U,MATCH($C48,'NBAA Data'!$C:$C,0),MATCH(AA$1,'NBAA Data'!$A$1:$U$1,0)))=0,"",INDEX('NBAA Data'!$A:$U,MATCH($C48,'NBAA Data'!$C:$C,0),MATCH(AA$1,'NBAA Data'!$A$1:$U$1,0))),"")</f>
        <v/>
      </c>
      <c r="AB48" t="str">
        <f>IFERROR(IF(LEN(INDEX('NBAA Data'!$A:$U,MATCH($C48,'NBAA Data'!$C:$C,0),MATCH(AB$1,'NBAA Data'!$A$1:$U$1,0)))=0,"",INDEX('NBAA Data'!$A:$U,MATCH($C48,'NBAA Data'!$C:$C,0),MATCH(AB$1,'NBAA Data'!$A$1:$U$1,0))),"")</f>
        <v/>
      </c>
      <c r="AC48" t="str">
        <f>IFERROR(IF(LEN(INDEX('NBAA Data'!$A:$U,MATCH($C48,'NBAA Data'!$C:$C,0),MATCH(AC$1,'NBAA Data'!$A$1:$U$1,0)))=0,"",INDEX('NBAA Data'!$A:$U,MATCH($C48,'NBAA Data'!$C:$C,0),MATCH(AC$1,'NBAA Data'!$A$1:$U$1,0))),"")</f>
        <v/>
      </c>
      <c r="AD48" t="str">
        <f>IFERROR(IF(LEN(INDEX('NBAA Data'!$A:$U,MATCH($C48,'NBAA Data'!$C:$C,0),MATCH(AD$1,'NBAA Data'!$A$1:$U$1,0)))=0,"",INDEX('NBAA Data'!$A:$U,MATCH($C48,'NBAA Data'!$C:$C,0),MATCH(AD$1,'NBAA Data'!$A$1:$U$1,0))),"")</f>
        <v/>
      </c>
      <c r="AE48" t="str">
        <f>IFERROR(IF(LEN(INDEX('NBAA Data'!$A:$U,MATCH($C48,'NBAA Data'!$C:$C,0),MATCH(AE$1,'NBAA Data'!$A$1:$U$1,0)))=0,"",INDEX('NBAA Data'!$A:$U,MATCH($C48,'NBAA Data'!$C:$C,0),MATCH(AE$1,'NBAA Data'!$A$1:$U$1,0))),"")</f>
        <v/>
      </c>
      <c r="AF48" t="str">
        <f>IFERROR(IF(LEN(INDEX('NBAA Data'!$A:$U,MATCH($C48,'NBAA Data'!$C:$C,0),MATCH(AF$1,'NBAA Data'!$A$1:$U$1,0)))=0,"",INDEX('NBAA Data'!$A:$U,MATCH($C48,'NBAA Data'!$C:$C,0),MATCH(AF$1,'NBAA Data'!$A$1:$U$1,0))),"")</f>
        <v/>
      </c>
      <c r="AG48" t="str">
        <f>IFERROR(IF(LEN(INDEX('NBAA Data'!$A:$U,MATCH($C48,'NBAA Data'!$C:$C,0),MATCH(AG$1,'NBAA Data'!$A$1:$U$1,0)))=0,"",INDEX('NBAA Data'!$A:$U,MATCH($C48,'NBAA Data'!$C:$C,0),MATCH(AG$1,'NBAA Data'!$A$1:$U$1,0))),"")</f>
        <v/>
      </c>
      <c r="AH48" t="str">
        <f>IFERROR(IF(LEN(INDEX('NBAA Data'!$A:$U,MATCH($C48,'NBAA Data'!$C:$C,0),MATCH(AH$1,'NBAA Data'!$A$1:$U$1,0)))=0,"",INDEX('NBAA Data'!$A:$U,MATCH($C48,'NBAA Data'!$C:$C,0),MATCH(AH$1,'NBAA Data'!$A$1:$U$1,0))),"")</f>
        <v/>
      </c>
      <c r="AI48" t="str">
        <f>IFERROR(IF(LEN(INDEX('NBAA Data'!$A:$U,MATCH($C48,'NBAA Data'!$C:$C,0),MATCH(AI$1,'NBAA Data'!$A$1:$U$1,0)))=0,"",INDEX('NBAA Data'!$A:$U,MATCH($C48,'NBAA Data'!$C:$C,0),MATCH(AI$1,'NBAA Data'!$A$1:$U$1,0))),"")</f>
        <v/>
      </c>
    </row>
    <row r="49" spans="1:48" x14ac:dyDescent="0.25">
      <c r="A49" t="s">
        <v>2048</v>
      </c>
      <c r="B49" t="str">
        <f>IFERROR(IF(LEN(INDEX('N-Numbers'!$A:$M,MATCH($A49&amp;"*",'N-Numbers'!$A:$A,0),MATCH(B$1,'N-Numbers'!$A$1:$M$1,0)))=0,"",INDEX('N-Numbers'!$A:$M,MATCH($A49&amp;"*",'N-Numbers'!$A:$A,0),MATCH(B$1,'N-Numbers'!$A$1:$M$1,0))),"")</f>
        <v/>
      </c>
      <c r="C49" t="str">
        <f>IF(LEN(INDEX('N-Numbers'!A:M,MATCH(A49&amp;"*",'N-Numbers'!A:A,0),2))=0,INDEX('N-Numbers'!A:M,MATCH(A49&amp;"*",'N-Numbers'!A:A,0),3),INDEX('N-Numbers'!A:M,MATCH(A49&amp;"*",'N-Numbers'!A:A,0),2))</f>
        <v>N637SF</v>
      </c>
      <c r="D49" t="str">
        <f>INDEX('ICAO Country Codes'!$A$1:$K$229,MATCH(IFERROR(LEFT(C49,SEARCH("-",C49)),LEFT(C49)),'ICAO Country Codes'!$A$1:$A$229,0),3)</f>
        <v>United States of America</v>
      </c>
      <c r="E49" t="str">
        <f>IFERROR(IF(LEN(INDEX('N-Numbers'!$A:$M,MATCH($A49&amp;"*",'N-Numbers'!$A:$A,0),MATCH(E$1,'N-Numbers'!$A$1:$M$1,0)))=0,"",INDEX('N-Numbers'!$A:$M,MATCH($A49&amp;"*",'N-Numbers'!$A:$A,0),MATCH(E$1,'N-Numbers'!$A$1:$M$1,0))),"")</f>
        <v/>
      </c>
      <c r="F49" t="str">
        <f>IFERROR(IF(LEN(INDEX('N-Numbers'!$A:$M,MATCH($A49&amp;"*",'N-Numbers'!$A:$A,0),MATCH(F$1,'N-Numbers'!$A$1:$M$1,0)))=0,"",INDEX('N-Numbers'!$A:$M,MATCH($A49&amp;"*",'N-Numbers'!$A:$A,0),MATCH(F$1,'N-Numbers'!$A$1:$M$1,0))),"")</f>
        <v>Sanderson Farms, Laurel MS delivered 5/2/08</v>
      </c>
      <c r="G49" t="str">
        <f>IFERROR(IF(LEN(INDEX('N-Numbers'!$A:$M,MATCH($A49&amp;"*",'N-Numbers'!$A:$A,0),MATCH(G$1,'N-Numbers'!$A$1:$M$1,0)))=0,"",INDEX('N-Numbers'!$A:$M,MATCH($A49&amp;"*",'N-Numbers'!$A:$A,0),MATCH(G$1,'N-Numbers'!$A$1:$M$1,0))),"")</f>
        <v>SANDERSON FARMS INC</v>
      </c>
      <c r="H49" t="str">
        <f>IFERROR(IF(LEN(INDEX('N-Numbers'!$A:$M,MATCH($A49&amp;"*",'N-Numbers'!$A:$A,0),MATCH(H$1,'N-Numbers'!$A$1:$M$1,0)))=0,"",INDEX('N-Numbers'!$A:$M,MATCH($A49&amp;"*",'N-Numbers'!$A:$A,0),MATCH(H$1,'N-Numbers'!$A$1:$M$1,0))),"")</f>
        <v>127 FLYNT RD</v>
      </c>
      <c r="I49" t="str">
        <f>IFERROR(IF(LEN(INDEX('N-Numbers'!$A:$M,MATCH($A49&amp;"*",'N-Numbers'!$A:$A,0),MATCH(I$1,'N-Numbers'!$A$1:$M$1,0)))=0,"",INDEX('N-Numbers'!$A:$M,MATCH($A49&amp;"*",'N-Numbers'!$A:$A,0),MATCH(I$1,'N-Numbers'!$A$1:$M$1,0))),"")</f>
        <v>LAUREL</v>
      </c>
      <c r="J49" t="str">
        <f>IFERROR(IF(LEN(INDEX('N-Numbers'!$A:$M,MATCH($A49&amp;"*",'N-Numbers'!$A:$A,0),MATCH(J$1,'N-Numbers'!$A$1:$M$1,0)))=0,"",INDEX('N-Numbers'!$A:$M,MATCH($A49&amp;"*",'N-Numbers'!$A:$A,0),MATCH(J$1,'N-Numbers'!$A$1:$M$1,0))),"")</f>
        <v>MS</v>
      </c>
      <c r="L49" t="str">
        <f>IFERROR(IF(LEN(INDEX('N-Numbers'!$A:$M,MATCH($A49&amp;"*",'N-Numbers'!$A:$A,0),MATCH(L$1,'N-Numbers'!$A$1:$M$1,0)))=0,"",INDEX('N-Numbers'!$A:$M,MATCH($A49&amp;"*",'N-Numbers'!$A:$A,0),MATCH(L$1,'N-Numbers'!$A$1:$M$1,0))),"")</f>
        <v/>
      </c>
      <c r="M49" t="str">
        <f>IFERROR(IF(LEN(INDEX('N-Numbers'!$A:$M,MATCH($A49&amp;"*",'N-Numbers'!$A:$A,0),MATCH(M$1,'N-Numbers'!$A$1:$M$1,0)))=0,"",INDEX('N-Numbers'!$A:$M,MATCH($A49&amp;"*",'N-Numbers'!$A:$A,0),MATCH(M$1,'N-Numbers'!$A$1:$M$1,0))),"")</f>
        <v/>
      </c>
      <c r="N49" t="str">
        <f>IFERROR(IF(LEN(INDEX('N-Numbers'!$A:$M,MATCH($A49&amp;"*",'N-Numbers'!$A:$A,0),MATCH(N$1,'N-Numbers'!$A$1:$M$1,0)))=0,"",INDEX('N-Numbers'!$A:$M,MATCH($A49&amp;"*",'N-Numbers'!$A:$A,0),MATCH(N$1,'N-Numbers'!$A$1:$M$1,0))),"")</f>
        <v/>
      </c>
      <c r="R49" s="13"/>
      <c r="S49" s="13"/>
      <c r="T49" s="13"/>
      <c r="U49" s="13"/>
      <c r="V49" s="13"/>
      <c r="W49" s="13"/>
      <c r="Y49" t="str">
        <f>IFERROR(IF(LEN(INDEX('NBAA Data'!$A:$U,MATCH($C49,'NBAA Data'!$C:$C,0),MATCH(Y$1,'NBAA Data'!$A$1:$U$1,0)))=0,"",INDEX('NBAA Data'!$A:$U,MATCH($C49,'NBAA Data'!$C:$C,0),MATCH(Y$1,'NBAA Data'!$A$1:$U$1,0))),"")</f>
        <v xml:space="preserve">Sanderson Farms, Inc. </v>
      </c>
      <c r="Z49" t="str">
        <f>IFERROR(IF(LEN(INDEX('NBAA Data'!$A:$U,MATCH($C49,'NBAA Data'!$C:$C,0),MATCH(Z$1,'NBAA Data'!$A$1:$U$1,0)))=0,"",INDEX('NBAA Data'!$A:$U,MATCH($C49,'NBAA Data'!$C:$C,0),MATCH(Z$1,'NBAA Data'!$A$1:$U$1,0))),"")</f>
        <v>PO Box 988 127 Flynt Road</v>
      </c>
      <c r="AA49" t="str">
        <f>IFERROR(IF(LEN(INDEX('NBAA Data'!$A:$U,MATCH($C49,'NBAA Data'!$C:$C,0),MATCH(AA$1,'NBAA Data'!$A$1:$U$1,0)))=0,"",INDEX('NBAA Data'!$A:$U,MATCH($C49,'NBAA Data'!$C:$C,0),MATCH(AA$1,'NBAA Data'!$A$1:$U$1,0))),"")</f>
        <v/>
      </c>
      <c r="AB49" t="str">
        <f>IFERROR(IF(LEN(INDEX('NBAA Data'!$A:$U,MATCH($C49,'NBAA Data'!$C:$C,0),MATCH(AB$1,'NBAA Data'!$A$1:$U$1,0)))=0,"",INDEX('NBAA Data'!$A:$U,MATCH($C49,'NBAA Data'!$C:$C,0),MATCH(AB$1,'NBAA Data'!$A$1:$U$1,0))),"")</f>
        <v>Laurel</v>
      </c>
      <c r="AC49" t="str">
        <f>IFERROR(IF(LEN(INDEX('NBAA Data'!$A:$U,MATCH($C49,'NBAA Data'!$C:$C,0),MATCH(AC$1,'NBAA Data'!$A$1:$U$1,0)))=0,"",INDEX('NBAA Data'!$A:$U,MATCH($C49,'NBAA Data'!$C:$C,0),MATCH(AC$1,'NBAA Data'!$A$1:$U$1,0))),"")</f>
        <v>Mississippi</v>
      </c>
      <c r="AD49" t="str">
        <f>IFERROR(IF(LEN(INDEX('NBAA Data'!$A:$U,MATCH($C49,'NBAA Data'!$C:$C,0),MATCH(AD$1,'NBAA Data'!$A$1:$U$1,0)))=0,"",INDEX('NBAA Data'!$A:$U,MATCH($C49,'NBAA Data'!$C:$C,0),MATCH(AD$1,'NBAA Data'!$A$1:$U$1,0))),"")</f>
        <v>39441-0988</v>
      </c>
      <c r="AE49" t="str">
        <f>IFERROR(IF(LEN(INDEX('NBAA Data'!$A:$U,MATCH($C49,'NBAA Data'!$C:$C,0),MATCH(AE$1,'NBAA Data'!$A$1:$U$1,0)))=0,"",INDEX('NBAA Data'!$A:$U,MATCH($C49,'NBAA Data'!$C:$C,0),MATCH(AE$1,'NBAA Data'!$A$1:$U$1,0))),"")</f>
        <v>+1 601.649.4030</v>
      </c>
      <c r="AF49" t="str">
        <f>IFERROR(IF(LEN(INDEX('NBAA Data'!$A:$U,MATCH($C49,'NBAA Data'!$C:$C,0),MATCH(AF$1,'NBAA Data'!$A$1:$U$1,0)))=0,"",INDEX('NBAA Data'!$A:$U,MATCH($C49,'NBAA Data'!$C:$C,0),MATCH(AF$1,'NBAA Data'!$A$1:$U$1,0))),"")</f>
        <v>www.sandersonfarms.com</v>
      </c>
      <c r="AG49" t="str">
        <f>IFERROR(IF(LEN(INDEX('NBAA Data'!$A:$U,MATCH($C49,'NBAA Data'!$C:$C,0),MATCH(AG$1,'NBAA Data'!$A$1:$U$1,0)))=0,"",INDEX('NBAA Data'!$A:$U,MATCH($C49,'NBAA Data'!$C:$C,0),MATCH(AG$1,'NBAA Data'!$A$1:$U$1,0))),"")</f>
        <v>dgilley@sandersonfarms.com</v>
      </c>
      <c r="AH49" t="str">
        <f>IFERROR(IF(LEN(INDEX('NBAA Data'!$A:$U,MATCH($C49,'NBAA Data'!$C:$C,0),MATCH(AH$1,'NBAA Data'!$A$1:$U$1,0)))=0,"",INDEX('NBAA Data'!$A:$U,MATCH($C49,'NBAA Data'!$C:$C,0),MATCH(AH$1,'NBAA Data'!$A$1:$U$1,0))),"")</f>
        <v/>
      </c>
      <c r="AI49" t="str">
        <f>IFERROR(IF(LEN(INDEX('NBAA Data'!$A:$U,MATCH($C49,'NBAA Data'!$C:$C,0),MATCH(AI$1,'NBAA Data'!$A$1:$U$1,0)))=0,"",INDEX('NBAA Data'!$A:$U,MATCH($C49,'NBAA Data'!$C:$C,0),MATCH(AI$1,'NBAA Data'!$A$1:$U$1,0))),"")</f>
        <v/>
      </c>
    </row>
    <row r="50" spans="1:48" x14ac:dyDescent="0.25">
      <c r="A50" t="s">
        <v>2086</v>
      </c>
      <c r="B50" t="str">
        <f>IFERROR(IF(LEN(INDEX('N-Numbers'!$A:$M,MATCH($A50&amp;"*",'N-Numbers'!$A:$A,0),MATCH(B$1,'N-Numbers'!$A$1:$M$1,0)))=0,"",INDEX('N-Numbers'!$A:$M,MATCH($A50&amp;"*",'N-Numbers'!$A:$A,0),MATCH(B$1,'N-Numbers'!$A$1:$M$1,0))),"")</f>
        <v/>
      </c>
      <c r="C50" t="str">
        <f>IF(LEN(INDEX('N-Numbers'!A:M,MATCH(A50&amp;"*",'N-Numbers'!A:A,0),2))=0,INDEX('N-Numbers'!A:M,MATCH(A50&amp;"*",'N-Numbers'!A:A,0),3),INDEX('N-Numbers'!A:M,MATCH(A50&amp;"*",'N-Numbers'!A:A,0),2))</f>
        <v>N67KP</v>
      </c>
      <c r="D50" t="str">
        <f>INDEX('ICAO Country Codes'!$A$1:$K$229,MATCH(IFERROR(LEFT(C50,SEARCH("-",C50)),LEFT(C50)),'ICAO Country Codes'!$A$1:$A$229,0),3)</f>
        <v>United States of America</v>
      </c>
      <c r="E50" t="str">
        <f>IFERROR(IF(LEN(INDEX('N-Numbers'!$A:$M,MATCH($A50&amp;"*",'N-Numbers'!$A:$A,0),MATCH(E$1,'N-Numbers'!$A$1:$M$1,0)))=0,"",INDEX('N-Numbers'!$A:$M,MATCH($A50&amp;"*",'N-Numbers'!$A:$A,0),MATCH(E$1,'N-Numbers'!$A$1:$M$1,0))),"")</f>
        <v/>
      </c>
      <c r="F50" t="str">
        <f>IFERROR(IF(LEN(INDEX('N-Numbers'!$A:$M,MATCH($A50&amp;"*",'N-Numbers'!$A:$A,0),MATCH(F$1,'N-Numbers'!$A$1:$M$1,0)))=0,"",INDEX('N-Numbers'!$A:$M,MATCH($A50&amp;"*",'N-Numbers'!$A:$A,0),MATCH(F$1,'N-Numbers'!$A$1:$M$1,0))),"")</f>
        <v>Marivest Holdings Inc, Pittsburg KS bought 12/30/13</v>
      </c>
      <c r="G50" t="str">
        <f>IFERROR(IF(LEN(INDEX('N-Numbers'!$A:$M,MATCH($A50&amp;"*",'N-Numbers'!$A:$A,0),MATCH(G$1,'N-Numbers'!$A$1:$M$1,0)))=0,"",INDEX('N-Numbers'!$A:$M,MATCH($A50&amp;"*",'N-Numbers'!$A:$A,0),MATCH(G$1,'N-Numbers'!$A$1:$M$1,0))),"")</f>
        <v>MARIVEST SUPPORT SERVICES LLC</v>
      </c>
      <c r="H50" t="str">
        <f>IFERROR(IF(LEN(INDEX('N-Numbers'!$A:$M,MATCH($A50&amp;"*",'N-Numbers'!$A:$A,0),MATCH(H$1,'N-Numbers'!$A$1:$M$1,0)))=0,"",INDEX('N-Numbers'!$A:$M,MATCH($A50&amp;"*",'N-Numbers'!$A:$A,0),MATCH(H$1,'N-Numbers'!$A$1:$M$1,0))),"")</f>
        <v>1500 E 27TH TER</v>
      </c>
      <c r="I50" t="str">
        <f>IFERROR(IF(LEN(INDEX('N-Numbers'!$A:$M,MATCH($A50&amp;"*",'N-Numbers'!$A:$A,0),MATCH(I$1,'N-Numbers'!$A$1:$M$1,0)))=0,"",INDEX('N-Numbers'!$A:$M,MATCH($A50&amp;"*",'N-Numbers'!$A:$A,0),MATCH(I$1,'N-Numbers'!$A$1:$M$1,0))),"")</f>
        <v>PITTSBURG</v>
      </c>
      <c r="J50" t="str">
        <f>IFERROR(IF(LEN(INDEX('N-Numbers'!$A:$M,MATCH($A50&amp;"*",'N-Numbers'!$A:$A,0),MATCH(J$1,'N-Numbers'!$A$1:$M$1,0)))=0,"",INDEX('N-Numbers'!$A:$M,MATCH($A50&amp;"*",'N-Numbers'!$A:$A,0),MATCH(J$1,'N-Numbers'!$A$1:$M$1,0))),"")</f>
        <v>KS</v>
      </c>
      <c r="L50" t="str">
        <f>IFERROR(IF(LEN(INDEX('N-Numbers'!$A:$M,MATCH($A50&amp;"*",'N-Numbers'!$A:$A,0),MATCH(L$1,'N-Numbers'!$A$1:$M$1,0)))=0,"",INDEX('N-Numbers'!$A:$M,MATCH($A50&amp;"*",'N-Numbers'!$A:$A,0),MATCH(L$1,'N-Numbers'!$A$1:$M$1,0))),"")</f>
        <v/>
      </c>
      <c r="M50" t="str">
        <f>IFERROR(IF(LEN(INDEX('N-Numbers'!$A:$M,MATCH($A50&amp;"*",'N-Numbers'!$A:$A,0),MATCH(M$1,'N-Numbers'!$A$1:$M$1,0)))=0,"",INDEX('N-Numbers'!$A:$M,MATCH($A50&amp;"*",'N-Numbers'!$A:$A,0),MATCH(M$1,'N-Numbers'!$A$1:$M$1,0))),"")</f>
        <v/>
      </c>
      <c r="N50" t="str">
        <f>IFERROR(IF(LEN(INDEX('N-Numbers'!$A:$M,MATCH($A50&amp;"*",'N-Numbers'!$A:$A,0),MATCH(N$1,'N-Numbers'!$A$1:$M$1,0)))=0,"",INDEX('N-Numbers'!$A:$M,MATCH($A50&amp;"*",'N-Numbers'!$A:$A,0),MATCH(N$1,'N-Numbers'!$A$1:$M$1,0))),"")</f>
        <v/>
      </c>
      <c r="R50" s="13"/>
      <c r="S50" s="13"/>
      <c r="T50" s="13"/>
      <c r="U50" s="13"/>
      <c r="V50" s="13"/>
      <c r="W50" s="13"/>
      <c r="Y50" t="str">
        <f>IFERROR(IF(LEN(INDEX('NBAA Data'!$A:$U,MATCH($C50,'NBAA Data'!$C:$C,0),MATCH(Y$1,'NBAA Data'!$A$1:$U$1,0)))=0,"",INDEX('NBAA Data'!$A:$U,MATCH($C50,'NBAA Data'!$C:$C,0),MATCH(Y$1,'NBAA Data'!$A$1:$U$1,0))),"")</f>
        <v/>
      </c>
      <c r="Z50" t="str">
        <f>IFERROR(IF(LEN(INDEX('NBAA Data'!$A:$U,MATCH($C50,'NBAA Data'!$C:$C,0),MATCH(Z$1,'NBAA Data'!$A$1:$U$1,0)))=0,"",INDEX('NBAA Data'!$A:$U,MATCH($C50,'NBAA Data'!$C:$C,0),MATCH(Z$1,'NBAA Data'!$A$1:$U$1,0))),"")</f>
        <v/>
      </c>
      <c r="AA50" t="str">
        <f>IFERROR(IF(LEN(INDEX('NBAA Data'!$A:$U,MATCH($C50,'NBAA Data'!$C:$C,0),MATCH(AA$1,'NBAA Data'!$A$1:$U$1,0)))=0,"",INDEX('NBAA Data'!$A:$U,MATCH($C50,'NBAA Data'!$C:$C,0),MATCH(AA$1,'NBAA Data'!$A$1:$U$1,0))),"")</f>
        <v/>
      </c>
      <c r="AB50" t="str">
        <f>IFERROR(IF(LEN(INDEX('NBAA Data'!$A:$U,MATCH($C50,'NBAA Data'!$C:$C,0),MATCH(AB$1,'NBAA Data'!$A$1:$U$1,0)))=0,"",INDEX('NBAA Data'!$A:$U,MATCH($C50,'NBAA Data'!$C:$C,0),MATCH(AB$1,'NBAA Data'!$A$1:$U$1,0))),"")</f>
        <v/>
      </c>
      <c r="AC50" t="str">
        <f>IFERROR(IF(LEN(INDEX('NBAA Data'!$A:$U,MATCH($C50,'NBAA Data'!$C:$C,0),MATCH(AC$1,'NBAA Data'!$A$1:$U$1,0)))=0,"",INDEX('NBAA Data'!$A:$U,MATCH($C50,'NBAA Data'!$C:$C,0),MATCH(AC$1,'NBAA Data'!$A$1:$U$1,0))),"")</f>
        <v/>
      </c>
      <c r="AD50" t="str">
        <f>IFERROR(IF(LEN(INDEX('NBAA Data'!$A:$U,MATCH($C50,'NBAA Data'!$C:$C,0),MATCH(AD$1,'NBAA Data'!$A$1:$U$1,0)))=0,"",INDEX('NBAA Data'!$A:$U,MATCH($C50,'NBAA Data'!$C:$C,0),MATCH(AD$1,'NBAA Data'!$A$1:$U$1,0))),"")</f>
        <v/>
      </c>
      <c r="AE50" t="str">
        <f>IFERROR(IF(LEN(INDEX('NBAA Data'!$A:$U,MATCH($C50,'NBAA Data'!$C:$C,0),MATCH(AE$1,'NBAA Data'!$A$1:$U$1,0)))=0,"",INDEX('NBAA Data'!$A:$U,MATCH($C50,'NBAA Data'!$C:$C,0),MATCH(AE$1,'NBAA Data'!$A$1:$U$1,0))),"")</f>
        <v/>
      </c>
      <c r="AF50" t="str">
        <f>IFERROR(IF(LEN(INDEX('NBAA Data'!$A:$U,MATCH($C50,'NBAA Data'!$C:$C,0),MATCH(AF$1,'NBAA Data'!$A$1:$U$1,0)))=0,"",INDEX('NBAA Data'!$A:$U,MATCH($C50,'NBAA Data'!$C:$C,0),MATCH(AF$1,'NBAA Data'!$A$1:$U$1,0))),"")</f>
        <v/>
      </c>
      <c r="AG50" t="str">
        <f>IFERROR(IF(LEN(INDEX('NBAA Data'!$A:$U,MATCH($C50,'NBAA Data'!$C:$C,0),MATCH(AG$1,'NBAA Data'!$A$1:$U$1,0)))=0,"",INDEX('NBAA Data'!$A:$U,MATCH($C50,'NBAA Data'!$C:$C,0),MATCH(AG$1,'NBAA Data'!$A$1:$U$1,0))),"")</f>
        <v/>
      </c>
      <c r="AH50" t="str">
        <f>IFERROR(IF(LEN(INDEX('NBAA Data'!$A:$U,MATCH($C50,'NBAA Data'!$C:$C,0),MATCH(AH$1,'NBAA Data'!$A$1:$U$1,0)))=0,"",INDEX('NBAA Data'!$A:$U,MATCH($C50,'NBAA Data'!$C:$C,0),MATCH(AH$1,'NBAA Data'!$A$1:$U$1,0))),"")</f>
        <v/>
      </c>
      <c r="AI50" t="str">
        <f>IFERROR(IF(LEN(INDEX('NBAA Data'!$A:$U,MATCH($C50,'NBAA Data'!$C:$C,0),MATCH(AI$1,'NBAA Data'!$A$1:$U$1,0)))=0,"",INDEX('NBAA Data'!$A:$U,MATCH($C50,'NBAA Data'!$C:$C,0),MATCH(AI$1,'NBAA Data'!$A$1:$U$1,0))),"")</f>
        <v/>
      </c>
    </row>
    <row r="51" spans="1:48" x14ac:dyDescent="0.25">
      <c r="A51" t="s">
        <v>1992</v>
      </c>
      <c r="B51" t="str">
        <f>IFERROR(IF(LEN(INDEX('N-Numbers'!$A:$M,MATCH($A51&amp;"*",'N-Numbers'!$A:$A,0),MATCH(B$1,'N-Numbers'!$A$1:$M$1,0)))=0,"",INDEX('N-Numbers'!$A:$M,MATCH($A51&amp;"*",'N-Numbers'!$A:$A,0),MATCH(B$1,'N-Numbers'!$A$1:$M$1,0))),"")</f>
        <v/>
      </c>
      <c r="C51" t="str">
        <f>IF(LEN(INDEX('N-Numbers'!A:M,MATCH(A51&amp;"*",'N-Numbers'!A:A,0),2))=0,INDEX('N-Numbers'!A:M,MATCH(A51&amp;"*",'N-Numbers'!A:A,0),3),INDEX('N-Numbers'!A:M,MATCH(A51&amp;"*",'N-Numbers'!A:A,0),2))</f>
        <v>N581SF</v>
      </c>
      <c r="D51" t="str">
        <f>INDEX('ICAO Country Codes'!$A$1:$K$229,MATCH(IFERROR(LEFT(C51,SEARCH("-",C51)),LEFT(C51)),'ICAO Country Codes'!$A$1:$A$229,0),3)</f>
        <v>United States of America</v>
      </c>
      <c r="E51" t="str">
        <f>IFERROR(IF(LEN(INDEX('N-Numbers'!$A:$M,MATCH($A51&amp;"*",'N-Numbers'!$A:$A,0),MATCH(E$1,'N-Numbers'!$A$1:$M$1,0)))=0,"",INDEX('N-Numbers'!$A:$M,MATCH($A51&amp;"*",'N-Numbers'!$A:$A,0),MATCH(E$1,'N-Numbers'!$A$1:$M$1,0))),"")</f>
        <v/>
      </c>
      <c r="F51" t="str">
        <f>IFERROR(IF(LEN(INDEX('N-Numbers'!$A:$M,MATCH($A51&amp;"*",'N-Numbers'!$A:$A,0),MATCH(F$1,'N-Numbers'!$A$1:$M$1,0)))=0,"",INDEX('N-Numbers'!$A:$M,MATCH($A51&amp;"*",'N-Numbers'!$A:$A,0),MATCH(F$1,'N-Numbers'!$A$1:$M$1,0))),"")</f>
        <v>FKM Enterprises, Minneapolis MN bought 1/9/17, rrg 3/16/17, rg 02/19/20 FKM Enterprises Llc North Oaks MN</v>
      </c>
      <c r="G51" t="str">
        <f>IFERROR(IF(LEN(INDEX('N-Numbers'!$A:$M,MATCH($A51&amp;"*",'N-Numbers'!$A:$A,0),MATCH(G$1,'N-Numbers'!$A$1:$M$1,0)))=0,"",INDEX('N-Numbers'!$A:$M,MATCH($A51&amp;"*",'N-Numbers'!$A:$A,0),MATCH(G$1,'N-Numbers'!$A$1:$M$1,0))),"")</f>
        <v>FKM ENTERPRISES LLC</v>
      </c>
      <c r="H51" t="str">
        <f>IFERROR(IF(LEN(INDEX('N-Numbers'!$A:$M,MATCH($A51&amp;"*",'N-Numbers'!$A:$A,0),MATCH(H$1,'N-Numbers'!$A$1:$M$1,0)))=0,"",INDEX('N-Numbers'!$A:$M,MATCH($A51&amp;"*",'N-Numbers'!$A:$A,0),MATCH(H$1,'N-Numbers'!$A$1:$M$1,0))),"")</f>
        <v>29 PINE RD</v>
      </c>
      <c r="I51" t="str">
        <f>IFERROR(IF(LEN(INDEX('N-Numbers'!$A:$M,MATCH($A51&amp;"*",'N-Numbers'!$A:$A,0),MATCH(I$1,'N-Numbers'!$A$1:$M$1,0)))=0,"",INDEX('N-Numbers'!$A:$M,MATCH($A51&amp;"*",'N-Numbers'!$A:$A,0),MATCH(I$1,'N-Numbers'!$A$1:$M$1,0))),"")</f>
        <v>NORTH OAKS</v>
      </c>
      <c r="J51" t="str">
        <f>IFERROR(IF(LEN(INDEX('N-Numbers'!$A:$M,MATCH($A51&amp;"*",'N-Numbers'!$A:$A,0),MATCH(J$1,'N-Numbers'!$A$1:$M$1,0)))=0,"",INDEX('N-Numbers'!$A:$M,MATCH($A51&amp;"*",'N-Numbers'!$A:$A,0),MATCH(J$1,'N-Numbers'!$A$1:$M$1,0))),"")</f>
        <v>MN</v>
      </c>
      <c r="L51" t="str">
        <f>IFERROR(IF(LEN(INDEX('N-Numbers'!$A:$M,MATCH($A51&amp;"*",'N-Numbers'!$A:$A,0),MATCH(L$1,'N-Numbers'!$A$1:$M$1,0)))=0,"",INDEX('N-Numbers'!$A:$M,MATCH($A51&amp;"*",'N-Numbers'!$A:$A,0),MATCH(L$1,'N-Numbers'!$A$1:$M$1,0))),"")</f>
        <v/>
      </c>
      <c r="M51" t="str">
        <f>IFERROR(IF(LEN(INDEX('N-Numbers'!$A:$M,MATCH($A51&amp;"*",'N-Numbers'!$A:$A,0),MATCH(M$1,'N-Numbers'!$A$1:$M$1,0)))=0,"",INDEX('N-Numbers'!$A:$M,MATCH($A51&amp;"*",'N-Numbers'!$A:$A,0),MATCH(M$1,'N-Numbers'!$A$1:$M$1,0))),"")</f>
        <v/>
      </c>
      <c r="N51" t="str">
        <f>IFERROR(IF(LEN(INDEX('N-Numbers'!$A:$M,MATCH($A51&amp;"*",'N-Numbers'!$A:$A,0),MATCH(N$1,'N-Numbers'!$A$1:$M$1,0)))=0,"",INDEX('N-Numbers'!$A:$M,MATCH($A51&amp;"*",'N-Numbers'!$A:$A,0),MATCH(N$1,'N-Numbers'!$A$1:$M$1,0))),"")</f>
        <v/>
      </c>
      <c r="R51" s="13"/>
      <c r="S51" s="13"/>
      <c r="T51" s="13"/>
      <c r="U51" s="13"/>
      <c r="V51" s="13"/>
      <c r="W51" s="13"/>
      <c r="Y51" t="str">
        <f>IFERROR(IF(LEN(INDEX('NBAA Data'!$A:$U,MATCH($C51,'NBAA Data'!$C:$C,0),MATCH(Y$1,'NBAA Data'!$A$1:$U$1,0)))=0,"",INDEX('NBAA Data'!$A:$U,MATCH($C51,'NBAA Data'!$C:$C,0),MATCH(Y$1,'NBAA Data'!$A$1:$U$1,0))),"")</f>
        <v/>
      </c>
      <c r="Z51" t="str">
        <f>IFERROR(IF(LEN(INDEX('NBAA Data'!$A:$U,MATCH($C51,'NBAA Data'!$C:$C,0),MATCH(Z$1,'NBAA Data'!$A$1:$U$1,0)))=0,"",INDEX('NBAA Data'!$A:$U,MATCH($C51,'NBAA Data'!$C:$C,0),MATCH(Z$1,'NBAA Data'!$A$1:$U$1,0))),"")</f>
        <v/>
      </c>
      <c r="AA51" t="str">
        <f>IFERROR(IF(LEN(INDEX('NBAA Data'!$A:$U,MATCH($C51,'NBAA Data'!$C:$C,0),MATCH(AA$1,'NBAA Data'!$A$1:$U$1,0)))=0,"",INDEX('NBAA Data'!$A:$U,MATCH($C51,'NBAA Data'!$C:$C,0),MATCH(AA$1,'NBAA Data'!$A$1:$U$1,0))),"")</f>
        <v/>
      </c>
      <c r="AB51" t="str">
        <f>IFERROR(IF(LEN(INDEX('NBAA Data'!$A:$U,MATCH($C51,'NBAA Data'!$C:$C,0),MATCH(AB$1,'NBAA Data'!$A$1:$U$1,0)))=0,"",INDEX('NBAA Data'!$A:$U,MATCH($C51,'NBAA Data'!$C:$C,0),MATCH(AB$1,'NBAA Data'!$A$1:$U$1,0))),"")</f>
        <v/>
      </c>
      <c r="AC51" t="str">
        <f>IFERROR(IF(LEN(INDEX('NBAA Data'!$A:$U,MATCH($C51,'NBAA Data'!$C:$C,0),MATCH(AC$1,'NBAA Data'!$A$1:$U$1,0)))=0,"",INDEX('NBAA Data'!$A:$U,MATCH($C51,'NBAA Data'!$C:$C,0),MATCH(AC$1,'NBAA Data'!$A$1:$U$1,0))),"")</f>
        <v/>
      </c>
      <c r="AD51" t="str">
        <f>IFERROR(IF(LEN(INDEX('NBAA Data'!$A:$U,MATCH($C51,'NBAA Data'!$C:$C,0),MATCH(AD$1,'NBAA Data'!$A$1:$U$1,0)))=0,"",INDEX('NBAA Data'!$A:$U,MATCH($C51,'NBAA Data'!$C:$C,0),MATCH(AD$1,'NBAA Data'!$A$1:$U$1,0))),"")</f>
        <v/>
      </c>
      <c r="AE51" t="str">
        <f>IFERROR(IF(LEN(INDEX('NBAA Data'!$A:$U,MATCH($C51,'NBAA Data'!$C:$C,0),MATCH(AE$1,'NBAA Data'!$A$1:$U$1,0)))=0,"",INDEX('NBAA Data'!$A:$U,MATCH($C51,'NBAA Data'!$C:$C,0),MATCH(AE$1,'NBAA Data'!$A$1:$U$1,0))),"")</f>
        <v/>
      </c>
      <c r="AF51" t="str">
        <f>IFERROR(IF(LEN(INDEX('NBAA Data'!$A:$U,MATCH($C51,'NBAA Data'!$C:$C,0),MATCH(AF$1,'NBAA Data'!$A$1:$U$1,0)))=0,"",INDEX('NBAA Data'!$A:$U,MATCH($C51,'NBAA Data'!$C:$C,0),MATCH(AF$1,'NBAA Data'!$A$1:$U$1,0))),"")</f>
        <v/>
      </c>
      <c r="AG51" t="str">
        <f>IFERROR(IF(LEN(INDEX('NBAA Data'!$A:$U,MATCH($C51,'NBAA Data'!$C:$C,0),MATCH(AG$1,'NBAA Data'!$A$1:$U$1,0)))=0,"",INDEX('NBAA Data'!$A:$U,MATCH($C51,'NBAA Data'!$C:$C,0),MATCH(AG$1,'NBAA Data'!$A$1:$U$1,0))),"")</f>
        <v/>
      </c>
      <c r="AH51" t="str">
        <f>IFERROR(IF(LEN(INDEX('NBAA Data'!$A:$U,MATCH($C51,'NBAA Data'!$C:$C,0),MATCH(AH$1,'NBAA Data'!$A$1:$U$1,0)))=0,"",INDEX('NBAA Data'!$A:$U,MATCH($C51,'NBAA Data'!$C:$C,0),MATCH(AH$1,'NBAA Data'!$A$1:$U$1,0))),"")</f>
        <v/>
      </c>
      <c r="AI51" t="str">
        <f>IFERROR(IF(LEN(INDEX('NBAA Data'!$A:$U,MATCH($C51,'NBAA Data'!$C:$C,0),MATCH(AI$1,'NBAA Data'!$A$1:$U$1,0)))=0,"",INDEX('NBAA Data'!$A:$U,MATCH($C51,'NBAA Data'!$C:$C,0),MATCH(AI$1,'NBAA Data'!$A$1:$U$1,0))),"")</f>
        <v/>
      </c>
    </row>
    <row r="52" spans="1:48" x14ac:dyDescent="0.25">
      <c r="A52" t="s">
        <v>3903</v>
      </c>
      <c r="B52" t="str">
        <f>IFERROR(IF(LEN(INDEX('N-Numbers'!$A:$M,MATCH($A52&amp;"*",'N-Numbers'!$A:$A,0),MATCH(B$1,'N-Numbers'!$A$1:$M$1,0)))=0,"",INDEX('N-Numbers'!$A:$M,MATCH($A52&amp;"*",'N-Numbers'!$A:$A,0),MATCH(B$1,'N-Numbers'!$A$1:$M$1,0))),"")</f>
        <v/>
      </c>
      <c r="C52" t="str">
        <f>IF(LEN(INDEX('N-Numbers'!A:M,MATCH(A52&amp;"*",'N-Numbers'!A:A,0),2))=0,INDEX('N-Numbers'!A:M,MATCH(A52&amp;"*",'N-Numbers'!A:A,0),3),INDEX('N-Numbers'!A:M,MATCH(A52&amp;"*",'N-Numbers'!A:A,0),2))</f>
        <v xml:space="preserve">N22ST </v>
      </c>
      <c r="D52" t="str">
        <f>INDEX('ICAO Country Codes'!$A$1:$K$229,MATCH(IFERROR(LEFT(C52,SEARCH("-",C52)),LEFT(C52)),'ICAO Country Codes'!$A$1:$A$229,0),3)</f>
        <v>United States of America</v>
      </c>
      <c r="E52" t="str">
        <f>IFERROR(IF(LEN(INDEX('N-Numbers'!$A:$M,MATCH($A52&amp;"*",'N-Numbers'!$A:$A,0),MATCH(E$1,'N-Numbers'!$A$1:$M$1,0)))=0,"",INDEX('N-Numbers'!$A:$M,MATCH($A52&amp;"*",'N-Numbers'!$A:$A,0),MATCH(E$1,'N-Numbers'!$A$1:$M$1,0))),"")</f>
        <v/>
      </c>
      <c r="F52" t="str">
        <f>IFERROR(IF(LEN(INDEX('N-Numbers'!$A:$M,MATCH($A52&amp;"*",'N-Numbers'!$A:$A,0),MATCH(F$1,'N-Numbers'!$A$1:$M$1,0)))=0,"",INDEX('N-Numbers'!$A:$M,MATCH($A52&amp;"*",'N-Numbers'!$A:$A,0),MATCH(F$1,'N-Numbers'!$A$1:$M$1,0))),"")</f>
        <v>rg 09/19/18 TLD Aviation I Llc Newnan GA, accident 5/5/21 3J1 landed long and overran runway</v>
      </c>
      <c r="G52" t="str">
        <f>IFERROR(IF(LEN(INDEX('N-Numbers'!$A:$M,MATCH($A52&amp;"*",'N-Numbers'!$A:$A,0),MATCH(G$1,'N-Numbers'!$A$1:$M$1,0)))=0,"",INDEX('N-Numbers'!$A:$M,MATCH($A52&amp;"*",'N-Numbers'!$A:$A,0),MATCH(G$1,'N-Numbers'!$A$1:$M$1,0))),"")</f>
        <v/>
      </c>
      <c r="H52" t="str">
        <f>IFERROR(IF(LEN(INDEX('N-Numbers'!$A:$M,MATCH($A52&amp;"*",'N-Numbers'!$A:$A,0),MATCH(H$1,'N-Numbers'!$A$1:$M$1,0)))=0,"",INDEX('N-Numbers'!$A:$M,MATCH($A52&amp;"*",'N-Numbers'!$A:$A,0),MATCH(H$1,'N-Numbers'!$A$1:$M$1,0))),"")</f>
        <v/>
      </c>
      <c r="I52" t="str">
        <f>IFERROR(IF(LEN(INDEX('N-Numbers'!$A:$M,MATCH($A52&amp;"*",'N-Numbers'!$A:$A,0),MATCH(I$1,'N-Numbers'!$A$1:$M$1,0)))=0,"",INDEX('N-Numbers'!$A:$M,MATCH($A52&amp;"*",'N-Numbers'!$A:$A,0),MATCH(I$1,'N-Numbers'!$A$1:$M$1,0))),"")</f>
        <v/>
      </c>
      <c r="J52" t="str">
        <f>IFERROR(IF(LEN(INDEX('N-Numbers'!$A:$M,MATCH($A52&amp;"*",'N-Numbers'!$A:$A,0),MATCH(J$1,'N-Numbers'!$A$1:$M$1,0)))=0,"",INDEX('N-Numbers'!$A:$M,MATCH($A52&amp;"*",'N-Numbers'!$A:$A,0),MATCH(J$1,'N-Numbers'!$A$1:$M$1,0))),"")</f>
        <v/>
      </c>
      <c r="L52" t="str">
        <f>IFERROR(IF(LEN(INDEX('N-Numbers'!$A:$M,MATCH($A52&amp;"*",'N-Numbers'!$A:$A,0),MATCH(L$1,'N-Numbers'!$A$1:$M$1,0)))=0,"",INDEX('N-Numbers'!$A:$M,MATCH($A52&amp;"*",'N-Numbers'!$A:$A,0),MATCH(L$1,'N-Numbers'!$A$1:$M$1,0))),"")</f>
        <v/>
      </c>
      <c r="M52" t="str">
        <f>IFERROR(IF(LEN(INDEX('N-Numbers'!$A:$M,MATCH($A52&amp;"*",'N-Numbers'!$A:$A,0),MATCH(M$1,'N-Numbers'!$A$1:$M$1,0)))=0,"",INDEX('N-Numbers'!$A:$M,MATCH($A52&amp;"*",'N-Numbers'!$A:$A,0),MATCH(M$1,'N-Numbers'!$A$1:$M$1,0))),"")</f>
        <v/>
      </c>
      <c r="N52" t="str">
        <f>IFERROR(IF(LEN(INDEX('N-Numbers'!$A:$M,MATCH($A52&amp;"*",'N-Numbers'!$A:$A,0),MATCH(N$1,'N-Numbers'!$A$1:$M$1,0)))=0,"",INDEX('N-Numbers'!$A:$M,MATCH($A52&amp;"*",'N-Numbers'!$A:$A,0),MATCH(N$1,'N-Numbers'!$A$1:$M$1,0))),"")</f>
        <v/>
      </c>
      <c r="R52" s="13"/>
      <c r="S52" s="13"/>
      <c r="T52" s="13"/>
      <c r="U52" s="13"/>
      <c r="V52" s="13"/>
      <c r="W52" s="13"/>
      <c r="Y52" t="str">
        <f>IFERROR(IF(LEN(INDEX('NBAA Data'!$A:$U,MATCH($C52,'NBAA Data'!$C:$C,0),MATCH(Y$1,'NBAA Data'!$A$1:$U$1,0)))=0,"",INDEX('NBAA Data'!$A:$U,MATCH($C52,'NBAA Data'!$C:$C,0),MATCH(Y$1,'NBAA Data'!$A$1:$U$1,0))),"")</f>
        <v/>
      </c>
      <c r="Z52" t="str">
        <f>IFERROR(IF(LEN(INDEX('NBAA Data'!$A:$U,MATCH($C52,'NBAA Data'!$C:$C,0),MATCH(Z$1,'NBAA Data'!$A$1:$U$1,0)))=0,"",INDEX('NBAA Data'!$A:$U,MATCH($C52,'NBAA Data'!$C:$C,0),MATCH(Z$1,'NBAA Data'!$A$1:$U$1,0))),"")</f>
        <v/>
      </c>
      <c r="AA52" t="str">
        <f>IFERROR(IF(LEN(INDEX('NBAA Data'!$A:$U,MATCH($C52,'NBAA Data'!$C:$C,0),MATCH(AA$1,'NBAA Data'!$A$1:$U$1,0)))=0,"",INDEX('NBAA Data'!$A:$U,MATCH($C52,'NBAA Data'!$C:$C,0),MATCH(AA$1,'NBAA Data'!$A$1:$U$1,0))),"")</f>
        <v/>
      </c>
      <c r="AB52" t="str">
        <f>IFERROR(IF(LEN(INDEX('NBAA Data'!$A:$U,MATCH($C52,'NBAA Data'!$C:$C,0),MATCH(AB$1,'NBAA Data'!$A$1:$U$1,0)))=0,"",INDEX('NBAA Data'!$A:$U,MATCH($C52,'NBAA Data'!$C:$C,0),MATCH(AB$1,'NBAA Data'!$A$1:$U$1,0))),"")</f>
        <v/>
      </c>
      <c r="AC52" t="str">
        <f>IFERROR(IF(LEN(INDEX('NBAA Data'!$A:$U,MATCH($C52,'NBAA Data'!$C:$C,0),MATCH(AC$1,'NBAA Data'!$A$1:$U$1,0)))=0,"",INDEX('NBAA Data'!$A:$U,MATCH($C52,'NBAA Data'!$C:$C,0),MATCH(AC$1,'NBAA Data'!$A$1:$U$1,0))),"")</f>
        <v/>
      </c>
      <c r="AD52" t="str">
        <f>IFERROR(IF(LEN(INDEX('NBAA Data'!$A:$U,MATCH($C52,'NBAA Data'!$C:$C,0),MATCH(AD$1,'NBAA Data'!$A$1:$U$1,0)))=0,"",INDEX('NBAA Data'!$A:$U,MATCH($C52,'NBAA Data'!$C:$C,0),MATCH(AD$1,'NBAA Data'!$A$1:$U$1,0))),"")</f>
        <v/>
      </c>
      <c r="AE52" t="str">
        <f>IFERROR(IF(LEN(INDEX('NBAA Data'!$A:$U,MATCH($C52,'NBAA Data'!$C:$C,0),MATCH(AE$1,'NBAA Data'!$A$1:$U$1,0)))=0,"",INDEX('NBAA Data'!$A:$U,MATCH($C52,'NBAA Data'!$C:$C,0),MATCH(AE$1,'NBAA Data'!$A$1:$U$1,0))),"")</f>
        <v/>
      </c>
      <c r="AF52" t="str">
        <f>IFERROR(IF(LEN(INDEX('NBAA Data'!$A:$U,MATCH($C52,'NBAA Data'!$C:$C,0),MATCH(AF$1,'NBAA Data'!$A$1:$U$1,0)))=0,"",INDEX('NBAA Data'!$A:$U,MATCH($C52,'NBAA Data'!$C:$C,0),MATCH(AF$1,'NBAA Data'!$A$1:$U$1,0))),"")</f>
        <v/>
      </c>
      <c r="AG52" t="str">
        <f>IFERROR(IF(LEN(INDEX('NBAA Data'!$A:$U,MATCH($C52,'NBAA Data'!$C:$C,0),MATCH(AG$1,'NBAA Data'!$A$1:$U$1,0)))=0,"",INDEX('NBAA Data'!$A:$U,MATCH($C52,'NBAA Data'!$C:$C,0),MATCH(AG$1,'NBAA Data'!$A$1:$U$1,0))),"")</f>
        <v/>
      </c>
      <c r="AH52" t="str">
        <f>IFERROR(IF(LEN(INDEX('NBAA Data'!$A:$U,MATCH($C52,'NBAA Data'!$C:$C,0),MATCH(AH$1,'NBAA Data'!$A$1:$U$1,0)))=0,"",INDEX('NBAA Data'!$A:$U,MATCH($C52,'NBAA Data'!$C:$C,0),MATCH(AH$1,'NBAA Data'!$A$1:$U$1,0))),"")</f>
        <v/>
      </c>
      <c r="AI52" t="str">
        <f>IFERROR(IF(LEN(INDEX('NBAA Data'!$A:$U,MATCH($C52,'NBAA Data'!$C:$C,0),MATCH(AI$1,'NBAA Data'!$A$1:$U$1,0)))=0,"",INDEX('NBAA Data'!$A:$U,MATCH($C52,'NBAA Data'!$C:$C,0),MATCH(AI$1,'NBAA Data'!$A$1:$U$1,0))),"")</f>
        <v/>
      </c>
    </row>
    <row r="53" spans="1:48" x14ac:dyDescent="0.25">
      <c r="A53" t="s">
        <v>1586</v>
      </c>
      <c r="B53" t="str">
        <f>IFERROR(IF(LEN(INDEX('N-Numbers'!$A:$M,MATCH($A53&amp;"*",'N-Numbers'!$A:$A,0),MATCH(B$1,'N-Numbers'!$A$1:$M$1,0)))=0,"",INDEX('N-Numbers'!$A:$M,MATCH($A53&amp;"*",'N-Numbers'!$A:$A,0),MATCH(B$1,'N-Numbers'!$A$1:$M$1,0))),"")</f>
        <v/>
      </c>
      <c r="C53" t="str">
        <f>IF(LEN(INDEX('N-Numbers'!A:M,MATCH(A53&amp;"*",'N-Numbers'!A:A,0),2))=0,INDEX('N-Numbers'!A:M,MATCH(A53&amp;"*",'N-Numbers'!A:A,0),3),INDEX('N-Numbers'!A:M,MATCH(A53&amp;"*",'N-Numbers'!A:A,0),2))</f>
        <v>N150GA</v>
      </c>
      <c r="D53" t="str">
        <f>INDEX('ICAO Country Codes'!$A$1:$K$229,MATCH(IFERROR(LEFT(C53,SEARCH("-",C53)),LEFT(C53)),'ICAO Country Codes'!$A$1:$A$229,0),3)</f>
        <v>United States of America</v>
      </c>
      <c r="E53" t="str">
        <f>IFERROR(IF(LEN(INDEX('N-Numbers'!$A:$M,MATCH($A53&amp;"*",'N-Numbers'!$A:$A,0),MATCH(E$1,'N-Numbers'!$A$1:$M$1,0)))=0,"",INDEX('N-Numbers'!$A:$M,MATCH($A53&amp;"*",'N-Numbers'!$A:$A,0),MATCH(E$1,'N-Numbers'!$A$1:$M$1,0))),"")</f>
        <v xml:space="preserve">Gulfstream Aerospace </v>
      </c>
      <c r="F53" t="str">
        <f>IFERROR(IF(LEN(INDEX('N-Numbers'!$A:$M,MATCH($A53&amp;"*",'N-Numbers'!$A:$A,0),MATCH(F$1,'N-Numbers'!$A$1:$M$1,0)))=0,"",INDEX('N-Numbers'!$A:$M,MATCH($A53&amp;"*",'N-Numbers'!$A:$A,0),MATCH(F$1,'N-Numbers'!$A$1:$M$1,0))),"")</f>
        <v>Gulfstream rrg 3/25/13. Gulfstream Leasing, Savannah GA bought 5/8/13</v>
      </c>
      <c r="G53" t="str">
        <f>IFERROR(IF(LEN(INDEX('N-Numbers'!$A:$M,MATCH($A53&amp;"*",'N-Numbers'!$A:$A,0),MATCH(G$1,'N-Numbers'!$A$1:$M$1,0)))=0,"",INDEX('N-Numbers'!$A:$M,MATCH($A53&amp;"*",'N-Numbers'!$A:$A,0),MATCH(G$1,'N-Numbers'!$A$1:$M$1,0))),"")</f>
        <v>GULFSTREAM LEASING LLC</v>
      </c>
      <c r="H53" t="str">
        <f>IFERROR(IF(LEN(INDEX('N-Numbers'!$A:$M,MATCH($A53&amp;"*",'N-Numbers'!$A:$A,0),MATCH(H$1,'N-Numbers'!$A$1:$M$1,0)))=0,"",INDEX('N-Numbers'!$A:$M,MATCH($A53&amp;"*",'N-Numbers'!$A:$A,0),MATCH(H$1,'N-Numbers'!$A$1:$M$1,0))),"")</f>
        <v>M/S B-16</v>
      </c>
      <c r="I53" t="str">
        <f>IFERROR(IF(LEN(INDEX('N-Numbers'!$A:$M,MATCH($A53&amp;"*",'N-Numbers'!$A:$A,0),MATCH(I$1,'N-Numbers'!$A$1:$M$1,0)))=0,"",INDEX('N-Numbers'!$A:$M,MATCH($A53&amp;"*",'N-Numbers'!$A:$A,0),MATCH(I$1,'N-Numbers'!$A$1:$M$1,0))),"")</f>
        <v>SAVANNAH</v>
      </c>
      <c r="J53" t="str">
        <f>IFERROR(IF(LEN(INDEX('N-Numbers'!$A:$M,MATCH($A53&amp;"*",'N-Numbers'!$A:$A,0),MATCH(J$1,'N-Numbers'!$A$1:$M$1,0)))=0,"",INDEX('N-Numbers'!$A:$M,MATCH($A53&amp;"*",'N-Numbers'!$A:$A,0),MATCH(J$1,'N-Numbers'!$A$1:$M$1,0))),"")</f>
        <v>GA</v>
      </c>
      <c r="L53" t="str">
        <f>IFERROR(IF(LEN(INDEX('N-Numbers'!$A:$M,MATCH($A53&amp;"*",'N-Numbers'!$A:$A,0),MATCH(L$1,'N-Numbers'!$A$1:$M$1,0)))=0,"",INDEX('N-Numbers'!$A:$M,MATCH($A53&amp;"*",'N-Numbers'!$A:$A,0),MATCH(L$1,'N-Numbers'!$A$1:$M$1,0))),"")</f>
        <v/>
      </c>
      <c r="M53" t="str">
        <f>IFERROR(IF(LEN(INDEX('N-Numbers'!$A:$M,MATCH($A53&amp;"*",'N-Numbers'!$A:$A,0),MATCH(M$1,'N-Numbers'!$A$1:$M$1,0)))=0,"",INDEX('N-Numbers'!$A:$M,MATCH($A53&amp;"*",'N-Numbers'!$A:$A,0),MATCH(M$1,'N-Numbers'!$A$1:$M$1,0))),"")</f>
        <v/>
      </c>
      <c r="N53" t="str">
        <f>IFERROR(IF(LEN(INDEX('N-Numbers'!$A:$M,MATCH($A53&amp;"*",'N-Numbers'!$A:$A,0),MATCH(N$1,'N-Numbers'!$A$1:$M$1,0)))=0,"",INDEX('N-Numbers'!$A:$M,MATCH($A53&amp;"*",'N-Numbers'!$A:$A,0),MATCH(N$1,'N-Numbers'!$A$1:$M$1,0))),"")</f>
        <v/>
      </c>
      <c r="R53" s="13"/>
      <c r="S53" s="13"/>
      <c r="T53" s="13"/>
      <c r="U53" s="13"/>
      <c r="V53" s="13"/>
      <c r="W53" s="13"/>
      <c r="Y53" t="str">
        <f>IFERROR(IF(LEN(INDEX('NBAA Data'!$A:$U,MATCH($C53,'NBAA Data'!$C:$C,0),MATCH(Y$1,'NBAA Data'!$A$1:$U$1,0)))=0,"",INDEX('NBAA Data'!$A:$U,MATCH($C53,'NBAA Data'!$C:$C,0),MATCH(Y$1,'NBAA Data'!$A$1:$U$1,0))),"")</f>
        <v/>
      </c>
      <c r="Z53" t="str">
        <f>IFERROR(IF(LEN(INDEX('NBAA Data'!$A:$U,MATCH($C53,'NBAA Data'!$C:$C,0),MATCH(Z$1,'NBAA Data'!$A$1:$U$1,0)))=0,"",INDEX('NBAA Data'!$A:$U,MATCH($C53,'NBAA Data'!$C:$C,0),MATCH(Z$1,'NBAA Data'!$A$1:$U$1,0))),"")</f>
        <v/>
      </c>
      <c r="AA53" t="str">
        <f>IFERROR(IF(LEN(INDEX('NBAA Data'!$A:$U,MATCH($C53,'NBAA Data'!$C:$C,0),MATCH(AA$1,'NBAA Data'!$A$1:$U$1,0)))=0,"",INDEX('NBAA Data'!$A:$U,MATCH($C53,'NBAA Data'!$C:$C,0),MATCH(AA$1,'NBAA Data'!$A$1:$U$1,0))),"")</f>
        <v/>
      </c>
      <c r="AB53" t="str">
        <f>IFERROR(IF(LEN(INDEX('NBAA Data'!$A:$U,MATCH($C53,'NBAA Data'!$C:$C,0),MATCH(AB$1,'NBAA Data'!$A$1:$U$1,0)))=0,"",INDEX('NBAA Data'!$A:$U,MATCH($C53,'NBAA Data'!$C:$C,0),MATCH(AB$1,'NBAA Data'!$A$1:$U$1,0))),"")</f>
        <v/>
      </c>
      <c r="AC53" t="str">
        <f>IFERROR(IF(LEN(INDEX('NBAA Data'!$A:$U,MATCH($C53,'NBAA Data'!$C:$C,0),MATCH(AC$1,'NBAA Data'!$A$1:$U$1,0)))=0,"",INDEX('NBAA Data'!$A:$U,MATCH($C53,'NBAA Data'!$C:$C,0),MATCH(AC$1,'NBAA Data'!$A$1:$U$1,0))),"")</f>
        <v/>
      </c>
      <c r="AD53" t="str">
        <f>IFERROR(IF(LEN(INDEX('NBAA Data'!$A:$U,MATCH($C53,'NBAA Data'!$C:$C,0),MATCH(AD$1,'NBAA Data'!$A$1:$U$1,0)))=0,"",INDEX('NBAA Data'!$A:$U,MATCH($C53,'NBAA Data'!$C:$C,0),MATCH(AD$1,'NBAA Data'!$A$1:$U$1,0))),"")</f>
        <v/>
      </c>
      <c r="AE53" t="str">
        <f>IFERROR(IF(LEN(INDEX('NBAA Data'!$A:$U,MATCH($C53,'NBAA Data'!$C:$C,0),MATCH(AE$1,'NBAA Data'!$A$1:$U$1,0)))=0,"",INDEX('NBAA Data'!$A:$U,MATCH($C53,'NBAA Data'!$C:$C,0),MATCH(AE$1,'NBAA Data'!$A$1:$U$1,0))),"")</f>
        <v/>
      </c>
      <c r="AF53" t="str">
        <f>IFERROR(IF(LEN(INDEX('NBAA Data'!$A:$U,MATCH($C53,'NBAA Data'!$C:$C,0),MATCH(AF$1,'NBAA Data'!$A$1:$U$1,0)))=0,"",INDEX('NBAA Data'!$A:$U,MATCH($C53,'NBAA Data'!$C:$C,0),MATCH(AF$1,'NBAA Data'!$A$1:$U$1,0))),"")</f>
        <v/>
      </c>
      <c r="AG53" t="str">
        <f>IFERROR(IF(LEN(INDEX('NBAA Data'!$A:$U,MATCH($C53,'NBAA Data'!$C:$C,0),MATCH(AG$1,'NBAA Data'!$A$1:$U$1,0)))=0,"",INDEX('NBAA Data'!$A:$U,MATCH($C53,'NBAA Data'!$C:$C,0),MATCH(AG$1,'NBAA Data'!$A$1:$U$1,0))),"")</f>
        <v/>
      </c>
      <c r="AH53" t="str">
        <f>IFERROR(IF(LEN(INDEX('NBAA Data'!$A:$U,MATCH($C53,'NBAA Data'!$C:$C,0),MATCH(AH$1,'NBAA Data'!$A$1:$U$1,0)))=0,"",INDEX('NBAA Data'!$A:$U,MATCH($C53,'NBAA Data'!$C:$C,0),MATCH(AH$1,'NBAA Data'!$A$1:$U$1,0))),"")</f>
        <v/>
      </c>
      <c r="AI53" t="str">
        <f>IFERROR(IF(LEN(INDEX('NBAA Data'!$A:$U,MATCH($C53,'NBAA Data'!$C:$C,0),MATCH(AI$1,'NBAA Data'!$A$1:$U$1,0)))=0,"",INDEX('NBAA Data'!$A:$U,MATCH($C53,'NBAA Data'!$C:$C,0),MATCH(AI$1,'NBAA Data'!$A$1:$U$1,0))),"")</f>
        <v/>
      </c>
    </row>
    <row r="54" spans="1:48" x14ac:dyDescent="0.25">
      <c r="A54" t="s">
        <v>3904</v>
      </c>
      <c r="B54" t="str">
        <f>"C-"&amp;INDEX(Sheet6!$A$1:$U$11,MATCH(TRIM(A54),Sheet6!$A$1:$A$11,0),2)</f>
        <v>C-FWXR</v>
      </c>
      <c r="C54" t="str">
        <f>IF(LEN(INDEX('N-Numbers'!A:M,MATCH(A54&amp;"*",'N-Numbers'!A:A,0),2))=0,INDEX('N-Numbers'!A:M,MATCH(A54&amp;"*",'N-Numbers'!A:A,0),3),INDEX('N-Numbers'!A:M,MATCH(A54&amp;"*",'N-Numbers'!A:A,0),2))</f>
        <v xml:space="preserve">C-FWXR </v>
      </c>
      <c r="D54" t="str">
        <f>INDEX('ICAO Country Codes'!$A$1:$K$229,MATCH(IFERROR(LEFT(C54,SEARCH("-",C54)),LEFT(C54)),'ICAO Country Codes'!$A$1:$A$229,0),3)</f>
        <v>Canada</v>
      </c>
      <c r="E54" t="str">
        <f>IFERROR(IF(LEN(INDEX('N-Numbers'!$A:$M,MATCH($A54&amp;"*",'N-Numbers'!$A:$A,0),MATCH(E$1,'N-Numbers'!$A$1:$M$1,0)))=0,"",INDEX('N-Numbers'!$A:$M,MATCH($A54&amp;"*",'N-Numbers'!$A:$A,0),MATCH(E$1,'N-Numbers'!$A$1:$M$1,0))),"")</f>
        <v/>
      </c>
      <c r="F54" t="str">
        <f>IFERROR(IF(LEN(INDEX('N-Numbers'!$A:$M,MATCH($A54&amp;"*",'N-Numbers'!$A:$A,0),MATCH(F$1,'N-Numbers'!$A$1:$M$1,0)))=0,"",INDEX('N-Numbers'!$A:$M,MATCH($A54&amp;"*",'N-Numbers'!$A:$A,0),MATCH(F$1,'N-Numbers'!$A$1:$M$1,0))),"")</f>
        <v>Hamilton Jetport Ltd, Mt Hope ON bought 8/12/21</v>
      </c>
      <c r="G54" t="str">
        <f>INDEX(Sheet6!$A$1:$U$11,MATCH(TRIM(A54),Sheet6!$A$1:$A$11,0),MATCH("FULL_NAME",Sheet6!$A$1:$U$1,0))</f>
        <v>Hamilton Jetport Limited (Jetport)</v>
      </c>
      <c r="H54" t="str">
        <f>IFERROR(IF(LEN(INDEX('N-Numbers'!$A:$M,MATCH($A54&amp;"*",'N-Numbers'!$A:$A,0),MATCH(H$1,'N-Numbers'!$A$1:$M$1,0)))=0,"",INDEX('N-Numbers'!$A:$M,MATCH($A54&amp;"*",'N-Numbers'!$A:$A,0),MATCH(H$1,'N-Numbers'!$A$1:$M$1,0))),"")</f>
        <v/>
      </c>
      <c r="I54" t="str">
        <f>INDEX(Sheet6!$A$1:$U$11,MATCH(TRIM(A54),Sheet6!$A$1:$A$11,0),MATCH("CITY",Sheet6!$A$1:$U$1,0))</f>
        <v>Mount Hope</v>
      </c>
      <c r="J54" t="str">
        <f>INDEX(Sheet6!$A$1:$U$11,MATCH(TRIM(A54),Sheet6!$A$1:$A$11,0),MATCH("PROVINCE_OR_STATE_E",Sheet6!$A$1:$U$1,0))</f>
        <v>Ontario</v>
      </c>
      <c r="L54" t="str">
        <f>IFERROR(IF(LEN(INDEX('N-Numbers'!$A:$M,MATCH($A54&amp;"*",'N-Numbers'!$A:$A,0),MATCH(L$1,'N-Numbers'!$A$1:$M$1,0)))=0,"",INDEX('N-Numbers'!$A:$M,MATCH($A54&amp;"*",'N-Numbers'!$A:$A,0),MATCH(L$1,'N-Numbers'!$A$1:$M$1,0))),"")</f>
        <v/>
      </c>
      <c r="M54" t="str">
        <f>IFERROR(IF(LEN(INDEX('N-Numbers'!$A:$M,MATCH($A54&amp;"*",'N-Numbers'!$A:$A,0),MATCH(M$1,'N-Numbers'!$A$1:$M$1,0)))=0,"",INDEX('N-Numbers'!$A:$M,MATCH($A54&amp;"*",'N-Numbers'!$A:$A,0),MATCH(M$1,'N-Numbers'!$A$1:$M$1,0))),"")</f>
        <v/>
      </c>
      <c r="N54" t="str">
        <f>IFERROR(IF(LEN(INDEX('N-Numbers'!$A:$M,MATCH($A54&amp;"*",'N-Numbers'!$A:$A,0),MATCH(N$1,'N-Numbers'!$A$1:$M$1,0)))=0,"",INDEX('N-Numbers'!$A:$M,MATCH($A54&amp;"*",'N-Numbers'!$A:$A,0),MATCH(N$1,'N-Numbers'!$A$1:$M$1,0))),"")</f>
        <v/>
      </c>
      <c r="R54" s="13"/>
      <c r="S54" s="13"/>
      <c r="T54" s="13"/>
      <c r="U54" s="13"/>
      <c r="V54" s="13"/>
      <c r="W54" s="13"/>
      <c r="Y54" t="str">
        <f>IFERROR(IF(LEN(INDEX('NBAA Data'!$A:$U,MATCH($C54,'NBAA Data'!$C:$C,0),MATCH(Y$1,'NBAA Data'!$A$1:$U$1,0)))=0,"",INDEX('NBAA Data'!$A:$U,MATCH($C54,'NBAA Data'!$C:$C,0),MATCH(Y$1,'NBAA Data'!$A$1:$U$1,0))),"")</f>
        <v/>
      </c>
      <c r="Z54" t="str">
        <f>IFERROR(IF(LEN(INDEX('NBAA Data'!$A:$U,MATCH($C54,'NBAA Data'!$C:$C,0),MATCH(Z$1,'NBAA Data'!$A$1:$U$1,0)))=0,"",INDEX('NBAA Data'!$A:$U,MATCH($C54,'NBAA Data'!$C:$C,0),MATCH(Z$1,'NBAA Data'!$A$1:$U$1,0))),"")</f>
        <v/>
      </c>
      <c r="AA54" t="str">
        <f>IFERROR(IF(LEN(INDEX('NBAA Data'!$A:$U,MATCH($C54,'NBAA Data'!$C:$C,0),MATCH(AA$1,'NBAA Data'!$A$1:$U$1,0)))=0,"",INDEX('NBAA Data'!$A:$U,MATCH($C54,'NBAA Data'!$C:$C,0),MATCH(AA$1,'NBAA Data'!$A$1:$U$1,0))),"")</f>
        <v/>
      </c>
      <c r="AB54" t="str">
        <f>IFERROR(IF(LEN(INDEX('NBAA Data'!$A:$U,MATCH($C54,'NBAA Data'!$C:$C,0),MATCH(AB$1,'NBAA Data'!$A$1:$U$1,0)))=0,"",INDEX('NBAA Data'!$A:$U,MATCH($C54,'NBAA Data'!$C:$C,0),MATCH(AB$1,'NBAA Data'!$A$1:$U$1,0))),"")</f>
        <v/>
      </c>
      <c r="AC54" t="str">
        <f>IFERROR(IF(LEN(INDEX('NBAA Data'!$A:$U,MATCH($C54,'NBAA Data'!$C:$C,0),MATCH(AC$1,'NBAA Data'!$A$1:$U$1,0)))=0,"",INDEX('NBAA Data'!$A:$U,MATCH($C54,'NBAA Data'!$C:$C,0),MATCH(AC$1,'NBAA Data'!$A$1:$U$1,0))),"")</f>
        <v/>
      </c>
      <c r="AD54" t="str">
        <f>IFERROR(IF(LEN(INDEX('NBAA Data'!$A:$U,MATCH($C54,'NBAA Data'!$C:$C,0),MATCH(AD$1,'NBAA Data'!$A$1:$U$1,0)))=0,"",INDEX('NBAA Data'!$A:$U,MATCH($C54,'NBAA Data'!$C:$C,0),MATCH(AD$1,'NBAA Data'!$A$1:$U$1,0))),"")</f>
        <v/>
      </c>
      <c r="AE54" t="str">
        <f>IFERROR(IF(LEN(INDEX('NBAA Data'!$A:$U,MATCH($C54,'NBAA Data'!$C:$C,0),MATCH(AE$1,'NBAA Data'!$A$1:$U$1,0)))=0,"",INDEX('NBAA Data'!$A:$U,MATCH($C54,'NBAA Data'!$C:$C,0),MATCH(AE$1,'NBAA Data'!$A$1:$U$1,0))),"")</f>
        <v/>
      </c>
      <c r="AF54" t="str">
        <f>IFERROR(IF(LEN(INDEX('NBAA Data'!$A:$U,MATCH($C54,'NBAA Data'!$C:$C,0),MATCH(AF$1,'NBAA Data'!$A$1:$U$1,0)))=0,"",INDEX('NBAA Data'!$A:$U,MATCH($C54,'NBAA Data'!$C:$C,0),MATCH(AF$1,'NBAA Data'!$A$1:$U$1,0))),"")</f>
        <v/>
      </c>
      <c r="AG54" t="str">
        <f>IFERROR(IF(LEN(INDEX('NBAA Data'!$A:$U,MATCH($C54,'NBAA Data'!$C:$C,0),MATCH(AG$1,'NBAA Data'!$A$1:$U$1,0)))=0,"",INDEX('NBAA Data'!$A:$U,MATCH($C54,'NBAA Data'!$C:$C,0),MATCH(AG$1,'NBAA Data'!$A$1:$U$1,0))),"")</f>
        <v/>
      </c>
      <c r="AH54" t="str">
        <f>IFERROR(IF(LEN(INDEX('NBAA Data'!$A:$U,MATCH($C54,'NBAA Data'!$C:$C,0),MATCH(AH$1,'NBAA Data'!$A$1:$U$1,0)))=0,"",INDEX('NBAA Data'!$A:$U,MATCH($C54,'NBAA Data'!$C:$C,0),MATCH(AH$1,'NBAA Data'!$A$1:$U$1,0))),"")</f>
        <v/>
      </c>
      <c r="AI54" t="str">
        <f>IFERROR(IF(LEN(INDEX('NBAA Data'!$A:$U,MATCH($C54,'NBAA Data'!$C:$C,0),MATCH(AI$1,'NBAA Data'!$A$1:$U$1,0)))=0,"",INDEX('NBAA Data'!$A:$U,MATCH($C54,'NBAA Data'!$C:$C,0),MATCH(AI$1,'NBAA Data'!$A$1:$U$1,0))),"")</f>
        <v/>
      </c>
    </row>
    <row r="55" spans="1:48" x14ac:dyDescent="0.25">
      <c r="A55" t="s">
        <v>2245</v>
      </c>
      <c r="B55" t="str">
        <f>IFERROR(IF(LEN(INDEX('N-Numbers'!$A:$M,MATCH($A55&amp;"*",'N-Numbers'!$A:$A,0),MATCH(B$1,'N-Numbers'!$A$1:$M$1,0)))=0,"",INDEX('N-Numbers'!$A:$M,MATCH($A55&amp;"*",'N-Numbers'!$A:$A,0),MATCH(B$1,'N-Numbers'!$A$1:$M$1,0))),"")</f>
        <v/>
      </c>
      <c r="C55" t="str">
        <f>IF(LEN(INDEX('N-Numbers'!A:M,MATCH(A55&amp;"*",'N-Numbers'!A:A,0),2))=0,INDEX('N-Numbers'!A:M,MATCH(A55&amp;"*",'N-Numbers'!A:A,0),3),INDEX('N-Numbers'!A:M,MATCH(A55&amp;"*",'N-Numbers'!A:A,0),2))</f>
        <v>N901SS</v>
      </c>
      <c r="D55" t="str">
        <f>INDEX('ICAO Country Codes'!$A$1:$K$229,MATCH(IFERROR(LEFT(C55,SEARCH("-",C55)),LEFT(C55)),'ICAO Country Codes'!$A$1:$A$229,0),3)</f>
        <v>United States of America</v>
      </c>
      <c r="E55" t="str">
        <f>IFERROR(IF(LEN(INDEX('N-Numbers'!$A:$M,MATCH($A55&amp;"*",'N-Numbers'!$A:$A,0),MATCH(E$1,'N-Numbers'!$A$1:$M$1,0)))=0,"",INDEX('N-Numbers'!$A:$M,MATCH($A55&amp;"*",'N-Numbers'!$A:$A,0),MATCH(E$1,'N-Numbers'!$A$1:$M$1,0))),"")</f>
        <v/>
      </c>
      <c r="F55" t="str">
        <f>IFERROR(IF(LEN(INDEX('N-Numbers'!$A:$M,MATCH($A55&amp;"*",'N-Numbers'!$A:$A,0),MATCH(F$1,'N-Numbers'!$A$1:$M$1,0)))=0,"",INDEX('N-Numbers'!$A:$M,MATCH($A55&amp;"*",'N-Numbers'!$A:$A,0),MATCH(F$1,'N-Numbers'!$A$1:$M$1,0))),"")</f>
        <v>Two Star Maritime LLC, Hillsboro OR bought 11/21/16</v>
      </c>
      <c r="G55" t="str">
        <f>IFERROR(IF(LEN(INDEX('N-Numbers'!$A:$M,MATCH($A55&amp;"*",'N-Numbers'!$A:$A,0),MATCH(G$1,'N-Numbers'!$A$1:$M$1,0)))=0,"",INDEX('N-Numbers'!$A:$M,MATCH($A55&amp;"*",'N-Numbers'!$A:$A,0),MATCH(G$1,'N-Numbers'!$A$1:$M$1,0))),"")</f>
        <v>TWO STAR MARITIME LLC</v>
      </c>
      <c r="H55" t="str">
        <f>IFERROR(IF(LEN(INDEX('N-Numbers'!$A:$M,MATCH($A55&amp;"*",'N-Numbers'!$A:$A,0),MATCH(H$1,'N-Numbers'!$A$1:$M$1,0)))=0,"",INDEX('N-Numbers'!$A:$M,MATCH($A55&amp;"*",'N-Numbers'!$A:$A,0),MATCH(H$1,'N-Numbers'!$A$1:$M$1,0))),"")</f>
        <v>4725 THORNTON AVE</v>
      </c>
      <c r="I55" t="str">
        <f>IFERROR(IF(LEN(INDEX('N-Numbers'!$A:$M,MATCH($A55&amp;"*",'N-Numbers'!$A:$A,0),MATCH(I$1,'N-Numbers'!$A$1:$M$1,0)))=0,"",INDEX('N-Numbers'!$A:$M,MATCH($A55&amp;"*",'N-Numbers'!$A:$A,0),MATCH(I$1,'N-Numbers'!$A$1:$M$1,0))),"")</f>
        <v>FREMONT</v>
      </c>
      <c r="J55" t="str">
        <f>IFERROR(IF(LEN(INDEX('N-Numbers'!$A:$M,MATCH($A55&amp;"*",'N-Numbers'!$A:$A,0),MATCH(J$1,'N-Numbers'!$A$1:$M$1,0)))=0,"",INDEX('N-Numbers'!$A:$M,MATCH($A55&amp;"*",'N-Numbers'!$A:$A,0),MATCH(J$1,'N-Numbers'!$A$1:$M$1,0))),"")</f>
        <v>CA</v>
      </c>
      <c r="L55" t="str">
        <f>IFERROR(IF(LEN(INDEX('N-Numbers'!$A:$M,MATCH($A55&amp;"*",'N-Numbers'!$A:$A,0),MATCH(L$1,'N-Numbers'!$A$1:$M$1,0)))=0,"",INDEX('N-Numbers'!$A:$M,MATCH($A55&amp;"*",'N-Numbers'!$A:$A,0),MATCH(L$1,'N-Numbers'!$A$1:$M$1,0))),"")</f>
        <v/>
      </c>
      <c r="M55" t="str">
        <f>IFERROR(IF(LEN(INDEX('N-Numbers'!$A:$M,MATCH($A55&amp;"*",'N-Numbers'!$A:$A,0),MATCH(M$1,'N-Numbers'!$A$1:$M$1,0)))=0,"",INDEX('N-Numbers'!$A:$M,MATCH($A55&amp;"*",'N-Numbers'!$A:$A,0),MATCH(M$1,'N-Numbers'!$A$1:$M$1,0))),"")</f>
        <v/>
      </c>
      <c r="N55" t="str">
        <f>IFERROR(IF(LEN(INDEX('N-Numbers'!$A:$M,MATCH($A55&amp;"*",'N-Numbers'!$A:$A,0),MATCH(N$1,'N-Numbers'!$A$1:$M$1,0)))=0,"",INDEX('N-Numbers'!$A:$M,MATCH($A55&amp;"*",'N-Numbers'!$A:$A,0),MATCH(N$1,'N-Numbers'!$A$1:$M$1,0))),"")</f>
        <v/>
      </c>
      <c r="R55" s="13"/>
      <c r="S55" s="13"/>
      <c r="T55" s="13"/>
      <c r="U55" s="13"/>
      <c r="V55" s="13"/>
      <c r="W55" s="13"/>
      <c r="Y55" t="str">
        <f>IFERROR(IF(LEN(INDEX('NBAA Data'!$A:$U,MATCH($C55,'NBAA Data'!$C:$C,0),MATCH(Y$1,'NBAA Data'!$A$1:$U$1,0)))=0,"",INDEX('NBAA Data'!$A:$U,MATCH($C55,'NBAA Data'!$C:$C,0),MATCH(Y$1,'NBAA Data'!$A$1:$U$1,0))),"")</f>
        <v/>
      </c>
      <c r="Z55" t="str">
        <f>IFERROR(IF(LEN(INDEX('NBAA Data'!$A:$U,MATCH($C55,'NBAA Data'!$C:$C,0),MATCH(Z$1,'NBAA Data'!$A$1:$U$1,0)))=0,"",INDEX('NBAA Data'!$A:$U,MATCH($C55,'NBAA Data'!$C:$C,0),MATCH(Z$1,'NBAA Data'!$A$1:$U$1,0))),"")</f>
        <v/>
      </c>
      <c r="AA55" t="str">
        <f>IFERROR(IF(LEN(INDEX('NBAA Data'!$A:$U,MATCH($C55,'NBAA Data'!$C:$C,0),MATCH(AA$1,'NBAA Data'!$A$1:$U$1,0)))=0,"",INDEX('NBAA Data'!$A:$U,MATCH($C55,'NBAA Data'!$C:$C,0),MATCH(AA$1,'NBAA Data'!$A$1:$U$1,0))),"")</f>
        <v/>
      </c>
      <c r="AB55" t="str">
        <f>IFERROR(IF(LEN(INDEX('NBAA Data'!$A:$U,MATCH($C55,'NBAA Data'!$C:$C,0),MATCH(AB$1,'NBAA Data'!$A$1:$U$1,0)))=0,"",INDEX('NBAA Data'!$A:$U,MATCH($C55,'NBAA Data'!$C:$C,0),MATCH(AB$1,'NBAA Data'!$A$1:$U$1,0))),"")</f>
        <v/>
      </c>
      <c r="AC55" t="str">
        <f>IFERROR(IF(LEN(INDEX('NBAA Data'!$A:$U,MATCH($C55,'NBAA Data'!$C:$C,0),MATCH(AC$1,'NBAA Data'!$A$1:$U$1,0)))=0,"",INDEX('NBAA Data'!$A:$U,MATCH($C55,'NBAA Data'!$C:$C,0),MATCH(AC$1,'NBAA Data'!$A$1:$U$1,0))),"")</f>
        <v/>
      </c>
      <c r="AD55" t="str">
        <f>IFERROR(IF(LEN(INDEX('NBAA Data'!$A:$U,MATCH($C55,'NBAA Data'!$C:$C,0),MATCH(AD$1,'NBAA Data'!$A$1:$U$1,0)))=0,"",INDEX('NBAA Data'!$A:$U,MATCH($C55,'NBAA Data'!$C:$C,0),MATCH(AD$1,'NBAA Data'!$A$1:$U$1,0))),"")</f>
        <v/>
      </c>
      <c r="AE55" t="str">
        <f>IFERROR(IF(LEN(INDEX('NBAA Data'!$A:$U,MATCH($C55,'NBAA Data'!$C:$C,0),MATCH(AE$1,'NBAA Data'!$A$1:$U$1,0)))=0,"",INDEX('NBAA Data'!$A:$U,MATCH($C55,'NBAA Data'!$C:$C,0),MATCH(AE$1,'NBAA Data'!$A$1:$U$1,0))),"")</f>
        <v/>
      </c>
      <c r="AF55" t="str">
        <f>IFERROR(IF(LEN(INDEX('NBAA Data'!$A:$U,MATCH($C55,'NBAA Data'!$C:$C,0),MATCH(AF$1,'NBAA Data'!$A$1:$U$1,0)))=0,"",INDEX('NBAA Data'!$A:$U,MATCH($C55,'NBAA Data'!$C:$C,0),MATCH(AF$1,'NBAA Data'!$A$1:$U$1,0))),"")</f>
        <v/>
      </c>
      <c r="AG55" t="str">
        <f>IFERROR(IF(LEN(INDEX('NBAA Data'!$A:$U,MATCH($C55,'NBAA Data'!$C:$C,0),MATCH(AG$1,'NBAA Data'!$A$1:$U$1,0)))=0,"",INDEX('NBAA Data'!$A:$U,MATCH($C55,'NBAA Data'!$C:$C,0),MATCH(AG$1,'NBAA Data'!$A$1:$U$1,0))),"")</f>
        <v/>
      </c>
      <c r="AH55" t="str">
        <f>IFERROR(IF(LEN(INDEX('NBAA Data'!$A:$U,MATCH($C55,'NBAA Data'!$C:$C,0),MATCH(AH$1,'NBAA Data'!$A$1:$U$1,0)))=0,"",INDEX('NBAA Data'!$A:$U,MATCH($C55,'NBAA Data'!$C:$C,0),MATCH(AH$1,'NBAA Data'!$A$1:$U$1,0))),"")</f>
        <v/>
      </c>
      <c r="AI55" t="str">
        <f>IFERROR(IF(LEN(INDEX('NBAA Data'!$A:$U,MATCH($C55,'NBAA Data'!$C:$C,0),MATCH(AI$1,'NBAA Data'!$A$1:$U$1,0)))=0,"",INDEX('NBAA Data'!$A:$U,MATCH($C55,'NBAA Data'!$C:$C,0),MATCH(AI$1,'NBAA Data'!$A$1:$U$1,0))),"")</f>
        <v/>
      </c>
    </row>
    <row r="56" spans="1:48" x14ac:dyDescent="0.25">
      <c r="A56" t="s">
        <v>3905</v>
      </c>
      <c r="B56" t="str">
        <f>IFERROR(IF(LEN(INDEX('N-Numbers'!$A:$M,MATCH($A56&amp;"*",'N-Numbers'!$A:$A,0),MATCH(B$1,'N-Numbers'!$A$1:$M$1,0)))=0,"",INDEX('N-Numbers'!$A:$M,MATCH($A56&amp;"*",'N-Numbers'!$A:$A,0),MATCH(B$1,'N-Numbers'!$A$1:$M$1,0))),"")</f>
        <v/>
      </c>
      <c r="C56" t="str">
        <f>IF(LEN(INDEX('N-Numbers'!A:M,MATCH(A56&amp;"*",'N-Numbers'!A:A,0),2))=0,INDEX('N-Numbers'!A:M,MATCH(A56&amp;"*",'N-Numbers'!A:A,0),3),INDEX('N-Numbers'!A:M,MATCH(A56&amp;"*",'N-Numbers'!A:A,0),2))</f>
        <v xml:space="preserve">VH-PFW </v>
      </c>
      <c r="D56" t="str">
        <f>INDEX('ICAO Country Codes'!$A$1:$K$229,MATCH(IFERROR(LEFT(C56,SEARCH("-",C56)),LEFT(C56)),'ICAO Country Codes'!$A$1:$A$229,0),3)</f>
        <v>Australia</v>
      </c>
      <c r="E56" t="str">
        <f>IFERROR(IF(LEN(INDEX('N-Numbers'!$A:$M,MATCH($A56&amp;"*",'N-Numbers'!$A:$A,0),MATCH(E$1,'N-Numbers'!$A$1:$M$1,0)))=0,"",INDEX('N-Numbers'!$A:$M,MATCH($A56&amp;"*",'N-Numbers'!$A:$A,0),MATCH(E$1,'N-Numbers'!$A$1:$M$1,0))),"")</f>
        <v xml:space="preserve">Pacific Flight Services Ltd </v>
      </c>
      <c r="F56" t="str">
        <f>IFERROR(IF(LEN(INDEX('N-Numbers'!$A:$M,MATCH($A56&amp;"*",'N-Numbers'!$A:$A,0),MATCH(F$1,'N-Numbers'!$A$1:$M$1,0)))=0,"",INDEX('N-Numbers'!$A:$M,MATCH($A56&amp;"*",'N-Numbers'!$A:$A,0),MATCH(F$1,'N-Numbers'!$A$1:$M$1,0))),"")</f>
        <v>Pacific Flight Services Condell NSW (ST Aerospace) rg 7/17/17</v>
      </c>
      <c r="G56" t="s">
        <v>4597</v>
      </c>
      <c r="H56" t="str">
        <f>IFERROR(IF(LEN(INDEX('N-Numbers'!$A:$M,MATCH($A56&amp;"*",'N-Numbers'!$A:$A,0),MATCH(H$1,'N-Numbers'!$A$1:$M$1,0)))=0,"",INDEX('N-Numbers'!$A:$M,MATCH($A56&amp;"*",'N-Numbers'!$A:$A,0),MATCH(H$1,'N-Numbers'!$A$1:$M$1,0))),"")</f>
        <v/>
      </c>
      <c r="I56" t="s">
        <v>4502</v>
      </c>
      <c r="J56" t="s">
        <v>4502</v>
      </c>
      <c r="L56" t="str">
        <f>IFERROR(IF(LEN(INDEX('N-Numbers'!$A:$M,MATCH($A56&amp;"*",'N-Numbers'!$A:$A,0),MATCH(L$1,'N-Numbers'!$A$1:$M$1,0)))=0,"",INDEX('N-Numbers'!$A:$M,MATCH($A56&amp;"*",'N-Numbers'!$A:$A,0),MATCH(L$1,'N-Numbers'!$A$1:$M$1,0))),"")</f>
        <v/>
      </c>
      <c r="M56" t="str">
        <f>IFERROR(IF(LEN(INDEX('N-Numbers'!$A:$M,MATCH($A56&amp;"*",'N-Numbers'!$A:$A,0),MATCH(M$1,'N-Numbers'!$A$1:$M$1,0)))=0,"",INDEX('N-Numbers'!$A:$M,MATCH($A56&amp;"*",'N-Numbers'!$A:$A,0),MATCH(M$1,'N-Numbers'!$A$1:$M$1,0))),"")</f>
        <v/>
      </c>
      <c r="N56" t="str">
        <f>IFERROR(IF(LEN(INDEX('N-Numbers'!$A:$M,MATCH($A56&amp;"*",'N-Numbers'!$A:$A,0),MATCH(N$1,'N-Numbers'!$A$1:$M$1,0)))=0,"",INDEX('N-Numbers'!$A:$M,MATCH($A56&amp;"*",'N-Numbers'!$A:$A,0),MATCH(N$1,'N-Numbers'!$A$1:$M$1,0))),"")</f>
        <v/>
      </c>
      <c r="P56" t="s">
        <v>4598</v>
      </c>
      <c r="R56" s="13"/>
      <c r="S56" s="13"/>
      <c r="T56" s="13"/>
      <c r="U56" s="13"/>
      <c r="V56" s="13"/>
      <c r="W56" s="13"/>
      <c r="Y56" t="str">
        <f>IFERROR(IF(LEN(INDEX('NBAA Data'!$A:$U,MATCH($C56,'NBAA Data'!$C:$C,0),MATCH(Y$1,'NBAA Data'!$A$1:$U$1,0)))=0,"",INDEX('NBAA Data'!$A:$U,MATCH($C56,'NBAA Data'!$C:$C,0),MATCH(Y$1,'NBAA Data'!$A$1:$U$1,0))),"")</f>
        <v/>
      </c>
      <c r="Z56" t="str">
        <f>IFERROR(IF(LEN(INDEX('NBAA Data'!$A:$U,MATCH($C56,'NBAA Data'!$C:$C,0),MATCH(Z$1,'NBAA Data'!$A$1:$U$1,0)))=0,"",INDEX('NBAA Data'!$A:$U,MATCH($C56,'NBAA Data'!$C:$C,0),MATCH(Z$1,'NBAA Data'!$A$1:$U$1,0))),"")</f>
        <v/>
      </c>
      <c r="AA56" t="str">
        <f>IFERROR(IF(LEN(INDEX('NBAA Data'!$A:$U,MATCH($C56,'NBAA Data'!$C:$C,0),MATCH(AA$1,'NBAA Data'!$A$1:$U$1,0)))=0,"",INDEX('NBAA Data'!$A:$U,MATCH($C56,'NBAA Data'!$C:$C,0),MATCH(AA$1,'NBAA Data'!$A$1:$U$1,0))),"")</f>
        <v/>
      </c>
      <c r="AB56" t="str">
        <f>IFERROR(IF(LEN(INDEX('NBAA Data'!$A:$U,MATCH($C56,'NBAA Data'!$C:$C,0),MATCH(AB$1,'NBAA Data'!$A$1:$U$1,0)))=0,"",INDEX('NBAA Data'!$A:$U,MATCH($C56,'NBAA Data'!$C:$C,0),MATCH(AB$1,'NBAA Data'!$A$1:$U$1,0))),"")</f>
        <v/>
      </c>
      <c r="AC56" t="str">
        <f>IFERROR(IF(LEN(INDEX('NBAA Data'!$A:$U,MATCH($C56,'NBAA Data'!$C:$C,0),MATCH(AC$1,'NBAA Data'!$A$1:$U$1,0)))=0,"",INDEX('NBAA Data'!$A:$U,MATCH($C56,'NBAA Data'!$C:$C,0),MATCH(AC$1,'NBAA Data'!$A$1:$U$1,0))),"")</f>
        <v/>
      </c>
      <c r="AD56" t="str">
        <f>IFERROR(IF(LEN(INDEX('NBAA Data'!$A:$U,MATCH($C56,'NBAA Data'!$C:$C,0),MATCH(AD$1,'NBAA Data'!$A$1:$U$1,0)))=0,"",INDEX('NBAA Data'!$A:$U,MATCH($C56,'NBAA Data'!$C:$C,0),MATCH(AD$1,'NBAA Data'!$A$1:$U$1,0))),"")</f>
        <v/>
      </c>
      <c r="AE56" t="str">
        <f>IFERROR(IF(LEN(INDEX('NBAA Data'!$A:$U,MATCH($C56,'NBAA Data'!$C:$C,0),MATCH(AE$1,'NBAA Data'!$A$1:$U$1,0)))=0,"",INDEX('NBAA Data'!$A:$U,MATCH($C56,'NBAA Data'!$C:$C,0),MATCH(AE$1,'NBAA Data'!$A$1:$U$1,0))),"")</f>
        <v/>
      </c>
      <c r="AF56" t="str">
        <f>IFERROR(IF(LEN(INDEX('NBAA Data'!$A:$U,MATCH($C56,'NBAA Data'!$C:$C,0),MATCH(AF$1,'NBAA Data'!$A$1:$U$1,0)))=0,"",INDEX('NBAA Data'!$A:$U,MATCH($C56,'NBAA Data'!$C:$C,0),MATCH(AF$1,'NBAA Data'!$A$1:$U$1,0))),"")</f>
        <v/>
      </c>
      <c r="AG56" t="str">
        <f>IFERROR(IF(LEN(INDEX('NBAA Data'!$A:$U,MATCH($C56,'NBAA Data'!$C:$C,0),MATCH(AG$1,'NBAA Data'!$A$1:$U$1,0)))=0,"",INDEX('NBAA Data'!$A:$U,MATCH($C56,'NBAA Data'!$C:$C,0),MATCH(AG$1,'NBAA Data'!$A$1:$U$1,0))),"")</f>
        <v/>
      </c>
      <c r="AH56" t="str">
        <f>IFERROR(IF(LEN(INDEX('NBAA Data'!$A:$U,MATCH($C56,'NBAA Data'!$C:$C,0),MATCH(AH$1,'NBAA Data'!$A$1:$U$1,0)))=0,"",INDEX('NBAA Data'!$A:$U,MATCH($C56,'NBAA Data'!$C:$C,0),MATCH(AH$1,'NBAA Data'!$A$1:$U$1,0))),"")</f>
        <v/>
      </c>
      <c r="AI56" t="str">
        <f>IFERROR(IF(LEN(INDEX('NBAA Data'!$A:$U,MATCH($C56,'NBAA Data'!$C:$C,0),MATCH(AI$1,'NBAA Data'!$A$1:$U$1,0)))=0,"",INDEX('NBAA Data'!$A:$U,MATCH($C56,'NBAA Data'!$C:$C,0),MATCH(AI$1,'NBAA Data'!$A$1:$U$1,0))),"")</f>
        <v/>
      </c>
    </row>
    <row r="57" spans="1:48" x14ac:dyDescent="0.25">
      <c r="A57" t="s">
        <v>1945</v>
      </c>
      <c r="B57" t="str">
        <f>IFERROR(IF(LEN(INDEX('N-Numbers'!$A:$M,MATCH($A57&amp;"*",'N-Numbers'!$A:$A,0),MATCH(B$1,'N-Numbers'!$A$1:$M$1,0)))=0,"",INDEX('N-Numbers'!$A:$M,MATCH($A57&amp;"*",'N-Numbers'!$A:$A,0),MATCH(B$1,'N-Numbers'!$A$1:$M$1,0))),"")</f>
        <v/>
      </c>
      <c r="C57" t="str">
        <f>IF(LEN(INDEX('N-Numbers'!A:M,MATCH(A57&amp;"*",'N-Numbers'!A:A,0),2))=0,INDEX('N-Numbers'!A:M,MATCH(A57&amp;"*",'N-Numbers'!A:A,0),3),INDEX('N-Numbers'!A:M,MATCH(A57&amp;"*",'N-Numbers'!A:A,0),2))</f>
        <v>N546MM</v>
      </c>
      <c r="D57" t="str">
        <f>INDEX('ICAO Country Codes'!$A$1:$K$229,MATCH(IFERROR(LEFT(C57,SEARCH("-",C57)),LEFT(C57)),'ICAO Country Codes'!$A$1:$A$229,0),3)</f>
        <v>United States of America</v>
      </c>
      <c r="E57" t="str">
        <f>IFERROR(IF(LEN(INDEX('N-Numbers'!$A:$M,MATCH($A57&amp;"*",'N-Numbers'!$A:$A,0),MATCH(E$1,'N-Numbers'!$A$1:$M$1,0)))=0,"",INDEX('N-Numbers'!$A:$M,MATCH($A57&amp;"*",'N-Numbers'!$A:$A,0),MATCH(E$1,'N-Numbers'!$A$1:$M$1,0))),"")</f>
        <v/>
      </c>
      <c r="F57" t="str">
        <f>IFERROR(IF(LEN(INDEX('N-Numbers'!$A:$M,MATCH($A57&amp;"*",'N-Numbers'!$A:$A,0),MATCH(F$1,'N-Numbers'!$A$1:$M$1,0)))=0,"",INDEX('N-Numbers'!$A:$M,MATCH($A57&amp;"*",'N-Numbers'!$A:$A,0),MATCH(F$1,'N-Numbers'!$A$1:$M$1,0))),"")</f>
        <v>Denali Global Aviation LLC, Christiansted USVI delivered 5/26/10, rrg 11/18/10</v>
      </c>
      <c r="G57" t="str">
        <f>IFERROR(IF(LEN(INDEX('N-Numbers'!$A:$M,MATCH($A57&amp;"*",'N-Numbers'!$A:$A,0),MATCH(G$1,'N-Numbers'!$A$1:$M$1,0)))=0,"",INDEX('N-Numbers'!$A:$M,MATCH($A57&amp;"*",'N-Numbers'!$A:$A,0),MATCH(G$1,'N-Numbers'!$A$1:$M$1,0))),"")</f>
        <v>IES LEASING LLC</v>
      </c>
      <c r="H57" t="str">
        <f>IFERROR(IF(LEN(INDEX('N-Numbers'!$A:$M,MATCH($A57&amp;"*",'N-Numbers'!$A:$A,0),MATCH(H$1,'N-Numbers'!$A$1:$M$1,0)))=0,"",INDEX('N-Numbers'!$A:$M,MATCH($A57&amp;"*",'N-Numbers'!$A:$A,0),MATCH(H$1,'N-Numbers'!$A$1:$M$1,0))),"")</f>
        <v>8641 UNITED PLAZA BLVD STE 102</v>
      </c>
      <c r="I57" t="str">
        <f>IFERROR(IF(LEN(INDEX('N-Numbers'!$A:$M,MATCH($A57&amp;"*",'N-Numbers'!$A:$A,0),MATCH(I$1,'N-Numbers'!$A$1:$M$1,0)))=0,"",INDEX('N-Numbers'!$A:$M,MATCH($A57&amp;"*",'N-Numbers'!$A:$A,0),MATCH(I$1,'N-Numbers'!$A$1:$M$1,0))),"")</f>
        <v>BATON ROUGE</v>
      </c>
      <c r="J57" t="str">
        <f>IFERROR(IF(LEN(INDEX('N-Numbers'!$A:$M,MATCH($A57&amp;"*",'N-Numbers'!$A:$A,0),MATCH(J$1,'N-Numbers'!$A$1:$M$1,0)))=0,"",INDEX('N-Numbers'!$A:$M,MATCH($A57&amp;"*",'N-Numbers'!$A:$A,0),MATCH(J$1,'N-Numbers'!$A$1:$M$1,0))),"")</f>
        <v>LA</v>
      </c>
      <c r="L57" t="str">
        <f>IFERROR(IF(LEN(INDEX('N-Numbers'!$A:$M,MATCH($A57&amp;"*",'N-Numbers'!$A:$A,0),MATCH(L$1,'N-Numbers'!$A$1:$M$1,0)))=0,"",INDEX('N-Numbers'!$A:$M,MATCH($A57&amp;"*",'N-Numbers'!$A:$A,0),MATCH(L$1,'N-Numbers'!$A$1:$M$1,0))),"")</f>
        <v/>
      </c>
      <c r="M57" t="str">
        <f>IFERROR(IF(LEN(INDEX('N-Numbers'!$A:$M,MATCH($A57&amp;"*",'N-Numbers'!$A:$A,0),MATCH(M$1,'N-Numbers'!$A$1:$M$1,0)))=0,"",INDEX('N-Numbers'!$A:$M,MATCH($A57&amp;"*",'N-Numbers'!$A:$A,0),MATCH(M$1,'N-Numbers'!$A$1:$M$1,0))),"")</f>
        <v/>
      </c>
      <c r="N57" t="str">
        <f>IFERROR(IF(LEN(INDEX('N-Numbers'!$A:$M,MATCH($A57&amp;"*",'N-Numbers'!$A:$A,0),MATCH(N$1,'N-Numbers'!$A$1:$M$1,0)))=0,"",INDEX('N-Numbers'!$A:$M,MATCH($A57&amp;"*",'N-Numbers'!$A:$A,0),MATCH(N$1,'N-Numbers'!$A$1:$M$1,0))),"")</f>
        <v/>
      </c>
      <c r="R57" s="13"/>
      <c r="S57" s="13"/>
      <c r="T57" s="13"/>
      <c r="U57" s="13"/>
      <c r="V57" s="13"/>
      <c r="W57" s="13"/>
      <c r="Y57" t="str">
        <f>IFERROR(IF(LEN(INDEX('NBAA Data'!$A:$U,MATCH($C57,'NBAA Data'!$C:$C,0),MATCH(Y$1,'NBAA Data'!$A$1:$U$1,0)))=0,"",INDEX('NBAA Data'!$A:$U,MATCH($C57,'NBAA Data'!$C:$C,0),MATCH(Y$1,'NBAA Data'!$A$1:$U$1,0))),"")</f>
        <v xml:space="preserve">Excel Group Services, Inc. </v>
      </c>
      <c r="Z57" t="str">
        <f>IFERROR(IF(LEN(INDEX('NBAA Data'!$A:$U,MATCH($C57,'NBAA Data'!$C:$C,0),MATCH(Z$1,'NBAA Data'!$A$1:$U$1,0)))=0,"",INDEX('NBAA Data'!$A:$U,MATCH($C57,'NBAA Data'!$C:$C,0),MATCH(Z$1,'NBAA Data'!$A$1:$U$1,0))),"")</f>
        <v>9250 C.E. Woolman Drive</v>
      </c>
      <c r="AA57" t="str">
        <f>IFERROR(IF(LEN(INDEX('NBAA Data'!$A:$U,MATCH($C57,'NBAA Data'!$C:$C,0),MATCH(AA$1,'NBAA Data'!$A$1:$U$1,0)))=0,"",INDEX('NBAA Data'!$A:$U,MATCH($C57,'NBAA Data'!$C:$C,0),MATCH(AA$1,'NBAA Data'!$A$1:$U$1,0))),"")</f>
        <v/>
      </c>
      <c r="AB57" t="str">
        <f>IFERROR(IF(LEN(INDEX('NBAA Data'!$A:$U,MATCH($C57,'NBAA Data'!$C:$C,0),MATCH(AB$1,'NBAA Data'!$A$1:$U$1,0)))=0,"",INDEX('NBAA Data'!$A:$U,MATCH($C57,'NBAA Data'!$C:$C,0),MATCH(AB$1,'NBAA Data'!$A$1:$U$1,0))),"")</f>
        <v>Baton Rouge</v>
      </c>
      <c r="AC57" t="str">
        <f>IFERROR(IF(LEN(INDEX('NBAA Data'!$A:$U,MATCH($C57,'NBAA Data'!$C:$C,0),MATCH(AC$1,'NBAA Data'!$A$1:$U$1,0)))=0,"",INDEX('NBAA Data'!$A:$U,MATCH($C57,'NBAA Data'!$C:$C,0),MATCH(AC$1,'NBAA Data'!$A$1:$U$1,0))),"")</f>
        <v>Louisiana</v>
      </c>
      <c r="AD57" t="str">
        <f>IFERROR(IF(LEN(INDEX('NBAA Data'!$A:$U,MATCH($C57,'NBAA Data'!$C:$C,0),MATCH(AD$1,'NBAA Data'!$A$1:$U$1,0)))=0,"",INDEX('NBAA Data'!$A:$U,MATCH($C57,'NBAA Data'!$C:$C,0),MATCH(AD$1,'NBAA Data'!$A$1:$U$1,0))),"")</f>
        <v>70807</v>
      </c>
      <c r="AE57" t="str">
        <f>IFERROR(IF(LEN(INDEX('NBAA Data'!$A:$U,MATCH($C57,'NBAA Data'!$C:$C,0),MATCH(AE$1,'NBAA Data'!$A$1:$U$1,0)))=0,"",INDEX('NBAA Data'!$A:$U,MATCH($C57,'NBAA Data'!$C:$C,0),MATCH(AE$1,'NBAA Data'!$A$1:$U$1,0))),"")</f>
        <v>+1 225.354.6594</v>
      </c>
      <c r="AF57" t="str">
        <f>IFERROR(IF(LEN(INDEX('NBAA Data'!$A:$U,MATCH($C57,'NBAA Data'!$C:$C,0),MATCH(AF$1,'NBAA Data'!$A$1:$U$1,0)))=0,"",INDEX('NBAA Data'!$A:$U,MATCH($C57,'NBAA Data'!$C:$C,0),MATCH(AF$1,'NBAA Data'!$A$1:$U$1,0))),"")</f>
        <v/>
      </c>
      <c r="AG57" t="str">
        <f>IFERROR(IF(LEN(INDEX('NBAA Data'!$A:$U,MATCH($C57,'NBAA Data'!$C:$C,0),MATCH(AG$1,'NBAA Data'!$A$1:$U$1,0)))=0,"",INDEX('NBAA Data'!$A:$U,MATCH($C57,'NBAA Data'!$C:$C,0),MATCH(AG$1,'NBAA Data'!$A$1:$U$1,0))),"")</f>
        <v/>
      </c>
      <c r="AH57" t="str">
        <f>IFERROR(IF(LEN(INDEX('NBAA Data'!$A:$U,MATCH($C57,'NBAA Data'!$C:$C,0),MATCH(AH$1,'NBAA Data'!$A$1:$U$1,0)))=0,"",INDEX('NBAA Data'!$A:$U,MATCH($C57,'NBAA Data'!$C:$C,0),MATCH(AH$1,'NBAA Data'!$A$1:$U$1,0))),"")</f>
        <v/>
      </c>
      <c r="AI57" t="str">
        <f>IFERROR(IF(LEN(INDEX('NBAA Data'!$A:$U,MATCH($C57,'NBAA Data'!$C:$C,0),MATCH(AI$1,'NBAA Data'!$A$1:$U$1,0)))=0,"",INDEX('NBAA Data'!$A:$U,MATCH($C57,'NBAA Data'!$C:$C,0),MATCH(AI$1,'NBAA Data'!$A$1:$U$1,0))),"")</f>
        <v/>
      </c>
    </row>
    <row r="58" spans="1:48" x14ac:dyDescent="0.25">
      <c r="A58" t="s">
        <v>1866</v>
      </c>
      <c r="B58" t="str">
        <f>IFERROR(IF(LEN(INDEX('N-Numbers'!$A:$M,MATCH($A58&amp;"*",'N-Numbers'!$A:$A,0),MATCH(B$1,'N-Numbers'!$A$1:$M$1,0)))=0,"",INDEX('N-Numbers'!$A:$M,MATCH($A58&amp;"*",'N-Numbers'!$A:$A,0),MATCH(B$1,'N-Numbers'!$A$1:$M$1,0))),"")</f>
        <v/>
      </c>
      <c r="C58" t="str">
        <f>IF(LEN(INDEX('N-Numbers'!A:M,MATCH(A58&amp;"*",'N-Numbers'!A:A,0),2))=0,INDEX('N-Numbers'!A:M,MATCH(A58&amp;"*",'N-Numbers'!A:A,0),3),INDEX('N-Numbers'!A:M,MATCH(A58&amp;"*",'N-Numbers'!A:A,0),2))</f>
        <v>N469DM</v>
      </c>
      <c r="D58" t="str">
        <f>INDEX('ICAO Country Codes'!$A$1:$K$229,MATCH(IFERROR(LEFT(C58,SEARCH("-",C58)),LEFT(C58)),'ICAO Country Codes'!$A$1:$A$229,0),3)</f>
        <v>United States of America</v>
      </c>
      <c r="E58" t="str">
        <f>IFERROR(IF(LEN(INDEX('N-Numbers'!$A:$M,MATCH($A58&amp;"*",'N-Numbers'!$A:$A,0),MATCH(E$1,'N-Numbers'!$A$1:$M$1,0)))=0,"",INDEX('N-Numbers'!$A:$M,MATCH($A58&amp;"*",'N-Numbers'!$A:$A,0),MATCH(E$1,'N-Numbers'!$A$1:$M$1,0))),"")</f>
        <v/>
      </c>
      <c r="F58" t="str">
        <f>IFERROR(IF(LEN(INDEX('N-Numbers'!$A:$M,MATCH($A58&amp;"*",'N-Numbers'!$A:$A,0),MATCH(F$1,'N-Numbers'!$A$1:$M$1,0)))=0,"",INDEX('N-Numbers'!$A:$M,MATCH($A58&amp;"*",'N-Numbers'!$A:$A,0),MATCH(F$1,'N-Numbers'!$A$1:$M$1,0))),"")</f>
        <v>D&amp;I Transportation LLC, Tupelo MS bought 5/27/20, rg 06/30/20 NAC Flight Service Llc Tupelo MS</v>
      </c>
      <c r="G58" t="str">
        <f>IFERROR(IF(LEN(INDEX('N-Numbers'!$A:$M,MATCH($A58&amp;"*",'N-Numbers'!$A:$A,0),MATCH(G$1,'N-Numbers'!$A$1:$M$1,0)))=0,"",INDEX('N-Numbers'!$A:$M,MATCH($A58&amp;"*",'N-Numbers'!$A:$A,0),MATCH(G$1,'N-Numbers'!$A$1:$M$1,0))),"")</f>
        <v>D&amp;I TRANSPORTATION LLC</v>
      </c>
      <c r="H58" t="str">
        <f>IFERROR(IF(LEN(INDEX('N-Numbers'!$A:$M,MATCH($A58&amp;"*",'N-Numbers'!$A:$A,0),MATCH(H$1,'N-Numbers'!$A$1:$M$1,0)))=0,"",INDEX('N-Numbers'!$A:$M,MATCH($A58&amp;"*",'N-Numbers'!$A:$A,0),MATCH(H$1,'N-Numbers'!$A$1:$M$1,0))),"")</f>
        <v>333 W FRANKLIN ST</v>
      </c>
      <c r="I58" t="str">
        <f>IFERROR(IF(LEN(INDEX('N-Numbers'!$A:$M,MATCH($A58&amp;"*",'N-Numbers'!$A:$A,0),MATCH(I$1,'N-Numbers'!$A$1:$M$1,0)))=0,"",INDEX('N-Numbers'!$A:$M,MATCH($A58&amp;"*",'N-Numbers'!$A:$A,0),MATCH(I$1,'N-Numbers'!$A$1:$M$1,0))),"")</f>
        <v>TUPELO</v>
      </c>
      <c r="J58" t="str">
        <f>IFERROR(IF(LEN(INDEX('N-Numbers'!$A:$M,MATCH($A58&amp;"*",'N-Numbers'!$A:$A,0),MATCH(J$1,'N-Numbers'!$A$1:$M$1,0)))=0,"",INDEX('N-Numbers'!$A:$M,MATCH($A58&amp;"*",'N-Numbers'!$A:$A,0),MATCH(J$1,'N-Numbers'!$A$1:$M$1,0))),"")</f>
        <v>MS</v>
      </c>
      <c r="L58" t="str">
        <f>IFERROR(IF(LEN(INDEX('N-Numbers'!$A:$M,MATCH($A58&amp;"*",'N-Numbers'!$A:$A,0),MATCH(L$1,'N-Numbers'!$A$1:$M$1,0)))=0,"",INDEX('N-Numbers'!$A:$M,MATCH($A58&amp;"*",'N-Numbers'!$A:$A,0),MATCH(L$1,'N-Numbers'!$A$1:$M$1,0))),"")</f>
        <v>NAC FLIGHT SERVICE LLC</v>
      </c>
      <c r="M58" t="str">
        <f>IFERROR(IF(LEN(INDEX('N-Numbers'!$A:$M,MATCH($A58&amp;"*",'N-Numbers'!$A:$A,0),MATCH(M$1,'N-Numbers'!$A$1:$M$1,0)))=0,"",INDEX('N-Numbers'!$A:$M,MATCH($A58&amp;"*",'N-Numbers'!$A:$A,0),MATCH(M$1,'N-Numbers'!$A$1:$M$1,0))),"")</f>
        <v/>
      </c>
      <c r="N58" t="str">
        <f>IFERROR(IF(LEN(INDEX('N-Numbers'!$A:$M,MATCH($A58&amp;"*",'N-Numbers'!$A:$A,0),MATCH(N$1,'N-Numbers'!$A$1:$M$1,0)))=0,"",INDEX('N-Numbers'!$A:$M,MATCH($A58&amp;"*",'N-Numbers'!$A:$A,0),MATCH(N$1,'N-Numbers'!$A$1:$M$1,0))),"")</f>
        <v/>
      </c>
      <c r="R58" s="13"/>
      <c r="S58" s="13"/>
      <c r="T58" s="13"/>
      <c r="U58" s="13"/>
      <c r="V58" s="13"/>
      <c r="W58" s="13"/>
      <c r="Y58" t="str">
        <f>IFERROR(IF(LEN(INDEX('NBAA Data'!$A:$U,MATCH($C58,'NBAA Data'!$C:$C,0),MATCH(Y$1,'NBAA Data'!$A$1:$U$1,0)))=0,"",INDEX('NBAA Data'!$A:$U,MATCH($C58,'NBAA Data'!$C:$C,0),MATCH(Y$1,'NBAA Data'!$A$1:$U$1,0))),"")</f>
        <v/>
      </c>
      <c r="Z58" t="str">
        <f>IFERROR(IF(LEN(INDEX('NBAA Data'!$A:$U,MATCH($C58,'NBAA Data'!$C:$C,0),MATCH(Z$1,'NBAA Data'!$A$1:$U$1,0)))=0,"",INDEX('NBAA Data'!$A:$U,MATCH($C58,'NBAA Data'!$C:$C,0),MATCH(Z$1,'NBAA Data'!$A$1:$U$1,0))),"")</f>
        <v/>
      </c>
      <c r="AA58" t="str">
        <f>IFERROR(IF(LEN(INDEX('NBAA Data'!$A:$U,MATCH($C58,'NBAA Data'!$C:$C,0),MATCH(AA$1,'NBAA Data'!$A$1:$U$1,0)))=0,"",INDEX('NBAA Data'!$A:$U,MATCH($C58,'NBAA Data'!$C:$C,0),MATCH(AA$1,'NBAA Data'!$A$1:$U$1,0))),"")</f>
        <v/>
      </c>
      <c r="AB58" t="str">
        <f>IFERROR(IF(LEN(INDEX('NBAA Data'!$A:$U,MATCH($C58,'NBAA Data'!$C:$C,0),MATCH(AB$1,'NBAA Data'!$A$1:$U$1,0)))=0,"",INDEX('NBAA Data'!$A:$U,MATCH($C58,'NBAA Data'!$C:$C,0),MATCH(AB$1,'NBAA Data'!$A$1:$U$1,0))),"")</f>
        <v/>
      </c>
      <c r="AC58" t="str">
        <f>IFERROR(IF(LEN(INDEX('NBAA Data'!$A:$U,MATCH($C58,'NBAA Data'!$C:$C,0),MATCH(AC$1,'NBAA Data'!$A$1:$U$1,0)))=0,"",INDEX('NBAA Data'!$A:$U,MATCH($C58,'NBAA Data'!$C:$C,0),MATCH(AC$1,'NBAA Data'!$A$1:$U$1,0))),"")</f>
        <v/>
      </c>
      <c r="AD58" t="str">
        <f>IFERROR(IF(LEN(INDEX('NBAA Data'!$A:$U,MATCH($C58,'NBAA Data'!$C:$C,0),MATCH(AD$1,'NBAA Data'!$A$1:$U$1,0)))=0,"",INDEX('NBAA Data'!$A:$U,MATCH($C58,'NBAA Data'!$C:$C,0),MATCH(AD$1,'NBAA Data'!$A$1:$U$1,0))),"")</f>
        <v/>
      </c>
      <c r="AE58" t="str">
        <f>IFERROR(IF(LEN(INDEX('NBAA Data'!$A:$U,MATCH($C58,'NBAA Data'!$C:$C,0),MATCH(AE$1,'NBAA Data'!$A$1:$U$1,0)))=0,"",INDEX('NBAA Data'!$A:$U,MATCH($C58,'NBAA Data'!$C:$C,0),MATCH(AE$1,'NBAA Data'!$A$1:$U$1,0))),"")</f>
        <v/>
      </c>
      <c r="AF58" t="str">
        <f>IFERROR(IF(LEN(INDEX('NBAA Data'!$A:$U,MATCH($C58,'NBAA Data'!$C:$C,0),MATCH(AF$1,'NBAA Data'!$A$1:$U$1,0)))=0,"",INDEX('NBAA Data'!$A:$U,MATCH($C58,'NBAA Data'!$C:$C,0),MATCH(AF$1,'NBAA Data'!$A$1:$U$1,0))),"")</f>
        <v/>
      </c>
      <c r="AG58" t="str">
        <f>IFERROR(IF(LEN(INDEX('NBAA Data'!$A:$U,MATCH($C58,'NBAA Data'!$C:$C,0),MATCH(AG$1,'NBAA Data'!$A$1:$U$1,0)))=0,"",INDEX('NBAA Data'!$A:$U,MATCH($C58,'NBAA Data'!$C:$C,0),MATCH(AG$1,'NBAA Data'!$A$1:$U$1,0))),"")</f>
        <v/>
      </c>
      <c r="AH58" t="str">
        <f>IFERROR(IF(LEN(INDEX('NBAA Data'!$A:$U,MATCH($C58,'NBAA Data'!$C:$C,0),MATCH(AH$1,'NBAA Data'!$A$1:$U$1,0)))=0,"",INDEX('NBAA Data'!$A:$U,MATCH($C58,'NBAA Data'!$C:$C,0),MATCH(AH$1,'NBAA Data'!$A$1:$U$1,0))),"")</f>
        <v/>
      </c>
      <c r="AI58" t="str">
        <f>IFERROR(IF(LEN(INDEX('NBAA Data'!$A:$U,MATCH($C58,'NBAA Data'!$C:$C,0),MATCH(AI$1,'NBAA Data'!$A$1:$U$1,0)))=0,"",INDEX('NBAA Data'!$A:$U,MATCH($C58,'NBAA Data'!$C:$C,0),MATCH(AI$1,'NBAA Data'!$A$1:$U$1,0))),"")</f>
        <v/>
      </c>
    </row>
    <row r="59" spans="1:48" x14ac:dyDescent="0.25">
      <c r="A59" t="s">
        <v>1489</v>
      </c>
      <c r="B59" t="str">
        <f>IFERROR(IF(LEN(INDEX('N-Numbers'!$A:$M,MATCH($A59&amp;"*",'N-Numbers'!$A:$A,0),MATCH(B$1,'N-Numbers'!$A$1:$M$1,0)))=0,"",INDEX('N-Numbers'!$A:$M,MATCH($A59&amp;"*",'N-Numbers'!$A:$A,0),MATCH(B$1,'N-Numbers'!$A$1:$M$1,0))),"")</f>
        <v/>
      </c>
      <c r="C59" t="str">
        <f>IF(LEN(INDEX('N-Numbers'!A:M,MATCH(A59&amp;"*",'N-Numbers'!A:A,0),2))=0,INDEX('N-Numbers'!A:M,MATCH(A59&amp;"*",'N-Numbers'!A:A,0),3),INDEX('N-Numbers'!A:M,MATCH(A59&amp;"*",'N-Numbers'!A:A,0),2))</f>
        <v>N10RZ</v>
      </c>
      <c r="D59" t="str">
        <f>INDEX('ICAO Country Codes'!$A$1:$K$229,MATCH(IFERROR(LEFT(C59,SEARCH("-",C59)),LEFT(C59)),'ICAO Country Codes'!$A$1:$A$229,0),3)</f>
        <v>United States of America</v>
      </c>
      <c r="E59" t="str">
        <f>IFERROR(IF(LEN(INDEX('N-Numbers'!$A:$M,MATCH($A59&amp;"*",'N-Numbers'!$A:$A,0),MATCH(E$1,'N-Numbers'!$A$1:$M$1,0)))=0,"",INDEX('N-Numbers'!$A:$M,MATCH($A59&amp;"*",'N-Numbers'!$A:$A,0),MATCH(E$1,'N-Numbers'!$A$1:$M$1,0))),"")</f>
        <v xml:space="preserve">Mountain Aviation </v>
      </c>
      <c r="F59" t="str">
        <f>IFERROR(IF(LEN(INDEX('N-Numbers'!$A:$M,MATCH($A59&amp;"*",'N-Numbers'!$A:$A,0),MATCH(F$1,'N-Numbers'!$A$1:$M$1,0)))=0,"",INDEX('N-Numbers'!$A:$M,MATCH($A59&amp;"*",'N-Numbers'!$A:$A,0),MATCH(F$1,'N-Numbers'!$A$1:$M$1,0))),"")</f>
        <v>Peregrine Falcon LLC (Trustee) Boise ID bought 8/15/14</v>
      </c>
      <c r="G59" t="str">
        <f>IFERROR(IF(LEN(INDEX('N-Numbers'!$A:$M,MATCH($A59&amp;"*",'N-Numbers'!$A:$A,0),MATCH(G$1,'N-Numbers'!$A$1:$M$1,0)))=0,"",INDEX('N-Numbers'!$A:$M,MATCH($A59&amp;"*",'N-Numbers'!$A:$A,0),MATCH(G$1,'N-Numbers'!$A$1:$M$1,0))),"")</f>
        <v>PEREGRINE FALCON LLC TRUSTEE</v>
      </c>
      <c r="H59" t="str">
        <f>IFERROR(IF(LEN(INDEX('N-Numbers'!$A:$M,MATCH($A59&amp;"*",'N-Numbers'!$A:$A,0),MATCH(H$1,'N-Numbers'!$A$1:$M$1,0)))=0,"",INDEX('N-Numbers'!$A:$M,MATCH($A59&amp;"*",'N-Numbers'!$A:$A,0),MATCH(H$1,'N-Numbers'!$A$1:$M$1,0))),"")</f>
        <v>6225 N MEEKER PL STE 100</v>
      </c>
      <c r="I59" t="str">
        <f>IFERROR(IF(LEN(INDEX('N-Numbers'!$A:$M,MATCH($A59&amp;"*",'N-Numbers'!$A:$A,0),MATCH(I$1,'N-Numbers'!$A$1:$M$1,0)))=0,"",INDEX('N-Numbers'!$A:$M,MATCH($A59&amp;"*",'N-Numbers'!$A:$A,0),MATCH(I$1,'N-Numbers'!$A$1:$M$1,0))),"")</f>
        <v>BOISE</v>
      </c>
      <c r="J59" t="str">
        <f>IFERROR(IF(LEN(INDEX('N-Numbers'!$A:$M,MATCH($A59&amp;"*",'N-Numbers'!$A:$A,0),MATCH(J$1,'N-Numbers'!$A$1:$M$1,0)))=0,"",INDEX('N-Numbers'!$A:$M,MATCH($A59&amp;"*",'N-Numbers'!$A:$A,0),MATCH(J$1,'N-Numbers'!$A$1:$M$1,0))),"")</f>
        <v>ID</v>
      </c>
      <c r="L59" t="str">
        <f>IFERROR(IF(LEN(INDEX('N-Numbers'!$A:$M,MATCH($A59&amp;"*",'N-Numbers'!$A:$A,0),MATCH(L$1,'N-Numbers'!$A$1:$M$1,0)))=0,"",INDEX('N-Numbers'!$A:$M,MATCH($A59&amp;"*",'N-Numbers'!$A:$A,0),MATCH(L$1,'N-Numbers'!$A$1:$M$1,0))),"")</f>
        <v/>
      </c>
      <c r="M59" t="str">
        <f>IFERROR(IF(LEN(INDEX('N-Numbers'!$A:$M,MATCH($A59&amp;"*",'N-Numbers'!$A:$A,0),MATCH(M$1,'N-Numbers'!$A$1:$M$1,0)))=0,"",INDEX('N-Numbers'!$A:$M,MATCH($A59&amp;"*",'N-Numbers'!$A:$A,0),MATCH(M$1,'N-Numbers'!$A$1:$M$1,0))),"")</f>
        <v/>
      </c>
      <c r="N59" t="str">
        <f>IFERROR(IF(LEN(INDEX('N-Numbers'!$A:$M,MATCH($A59&amp;"*",'N-Numbers'!$A:$A,0),MATCH(N$1,'N-Numbers'!$A$1:$M$1,0)))=0,"",INDEX('N-Numbers'!$A:$M,MATCH($A59&amp;"*",'N-Numbers'!$A:$A,0),MATCH(N$1,'N-Numbers'!$A$1:$M$1,0))),"")</f>
        <v>Mountain Aviation, LLC</v>
      </c>
      <c r="O59" t="s">
        <v>4654</v>
      </c>
      <c r="R59" s="13"/>
      <c r="S59" s="13"/>
      <c r="T59" s="13"/>
      <c r="U59" s="13"/>
      <c r="V59" s="13"/>
      <c r="W59" s="13"/>
      <c r="Y59" t="str">
        <f>IFERROR(IF(LEN(INDEX('NBAA Data'!$A:$U,MATCH($C59,'NBAA Data'!$C:$C,0),MATCH(Y$1,'NBAA Data'!$A$1:$U$1,0)))=0,"",INDEX('NBAA Data'!$A:$U,MATCH($C59,'NBAA Data'!$C:$C,0),MATCH(Y$1,'NBAA Data'!$A$1:$U$1,0))),"")</f>
        <v/>
      </c>
      <c r="Z59" t="str">
        <f>IFERROR(IF(LEN(INDEX('NBAA Data'!$A:$U,MATCH($C59,'NBAA Data'!$C:$C,0),MATCH(Z$1,'NBAA Data'!$A$1:$U$1,0)))=0,"",INDEX('NBAA Data'!$A:$U,MATCH($C59,'NBAA Data'!$C:$C,0),MATCH(Z$1,'NBAA Data'!$A$1:$U$1,0))),"")</f>
        <v/>
      </c>
      <c r="AA59" t="str">
        <f>IFERROR(IF(LEN(INDEX('NBAA Data'!$A:$U,MATCH($C59,'NBAA Data'!$C:$C,0),MATCH(AA$1,'NBAA Data'!$A$1:$U$1,0)))=0,"",INDEX('NBAA Data'!$A:$U,MATCH($C59,'NBAA Data'!$C:$C,0),MATCH(AA$1,'NBAA Data'!$A$1:$U$1,0))),"")</f>
        <v/>
      </c>
      <c r="AB59" t="str">
        <f>IFERROR(IF(LEN(INDEX('NBAA Data'!$A:$U,MATCH($C59,'NBAA Data'!$C:$C,0),MATCH(AB$1,'NBAA Data'!$A$1:$U$1,0)))=0,"",INDEX('NBAA Data'!$A:$U,MATCH($C59,'NBAA Data'!$C:$C,0),MATCH(AB$1,'NBAA Data'!$A$1:$U$1,0))),"")</f>
        <v/>
      </c>
      <c r="AC59" t="str">
        <f>IFERROR(IF(LEN(INDEX('NBAA Data'!$A:$U,MATCH($C59,'NBAA Data'!$C:$C,0),MATCH(AC$1,'NBAA Data'!$A$1:$U$1,0)))=0,"",INDEX('NBAA Data'!$A:$U,MATCH($C59,'NBAA Data'!$C:$C,0),MATCH(AC$1,'NBAA Data'!$A$1:$U$1,0))),"")</f>
        <v/>
      </c>
      <c r="AD59" t="str">
        <f>IFERROR(IF(LEN(INDEX('NBAA Data'!$A:$U,MATCH($C59,'NBAA Data'!$C:$C,0),MATCH(AD$1,'NBAA Data'!$A$1:$U$1,0)))=0,"",INDEX('NBAA Data'!$A:$U,MATCH($C59,'NBAA Data'!$C:$C,0),MATCH(AD$1,'NBAA Data'!$A$1:$U$1,0))),"")</f>
        <v/>
      </c>
      <c r="AE59" t="str">
        <f>IFERROR(IF(LEN(INDEX('NBAA Data'!$A:$U,MATCH($C59,'NBAA Data'!$C:$C,0),MATCH(AE$1,'NBAA Data'!$A$1:$U$1,0)))=0,"",INDEX('NBAA Data'!$A:$U,MATCH($C59,'NBAA Data'!$C:$C,0),MATCH(AE$1,'NBAA Data'!$A$1:$U$1,0))),"")</f>
        <v/>
      </c>
      <c r="AF59" t="str">
        <f>IFERROR(IF(LEN(INDEX('NBAA Data'!$A:$U,MATCH($C59,'NBAA Data'!$C:$C,0),MATCH(AF$1,'NBAA Data'!$A$1:$U$1,0)))=0,"",INDEX('NBAA Data'!$A:$U,MATCH($C59,'NBAA Data'!$C:$C,0),MATCH(AF$1,'NBAA Data'!$A$1:$U$1,0))),"")</f>
        <v/>
      </c>
      <c r="AG59" t="str">
        <f>IFERROR(IF(LEN(INDEX('NBAA Data'!$A:$U,MATCH($C59,'NBAA Data'!$C:$C,0),MATCH(AG$1,'NBAA Data'!$A$1:$U$1,0)))=0,"",INDEX('NBAA Data'!$A:$U,MATCH($C59,'NBAA Data'!$C:$C,0),MATCH(AG$1,'NBAA Data'!$A$1:$U$1,0))),"")</f>
        <v/>
      </c>
      <c r="AH59" t="str">
        <f>IFERROR(IF(LEN(INDEX('NBAA Data'!$A:$U,MATCH($C59,'NBAA Data'!$C:$C,0),MATCH(AH$1,'NBAA Data'!$A$1:$U$1,0)))=0,"",INDEX('NBAA Data'!$A:$U,MATCH($C59,'NBAA Data'!$C:$C,0),MATCH(AH$1,'NBAA Data'!$A$1:$U$1,0))),"")</f>
        <v/>
      </c>
      <c r="AI59" t="str">
        <f>IFERROR(IF(LEN(INDEX('Part 135 Data'!$A:$N,MATCH($O59,'Part 135 Data'!$A:$A,0),MATCH(AI$1,'Part 135 Data'!$A$1:$N$1,0)))=0,"",INDEX('Part 135 Data'!$A:$N,MATCH($O59,'Part 135 Data'!$A:$A,0),MATCH(AI$1,'Part 135 Data'!$A$1:$N$1,0))),"")</f>
        <v>VQMA</v>
      </c>
      <c r="AJ59" t="str">
        <f>IFERROR(IF(LEN(INDEX('Part 135 Data'!$A:$N,MATCH($O59,'Part 135 Data'!$A:$A,0),MATCH(AJ$1,'Part 135 Data'!$A$1:$N$1,0)))=0,"",INDEX('Part 135 Data'!$A:$N,MATCH($O59,'Part 135 Data'!$A:$A,0),MATCH(AJ$1,'Part 135 Data'!$A$1:$N$1,0))),"")</f>
        <v>MOUNTAIN AVIATION LLC</v>
      </c>
      <c r="AK59" t="str">
        <f>IFERROR(IF(LEN(INDEX('Part 135 Data'!$A:$N,MATCH($O59,'Part 135 Data'!$A:$A,0),MATCH(AK$1,'Part 135 Data'!$A$1:$N$1,0)))=0,"",INDEX('Part 135 Data'!$A:$N,MATCH($O59,'Part 135 Data'!$A:$A,0),MATCH(AK$1,'Part 135 Data'!$A$1:$N$1,0))),"")</f>
        <v>Vargo, Michael Stephen</v>
      </c>
      <c r="AL59" t="str">
        <f>IFERROR(IF(LEN(INDEX('Part 135 Data'!$A:$N,MATCH($O59,'Part 135 Data'!$A:$A,0),MATCH(AL$1,'Part 135 Data'!$A$1:$N$1,0)))=0,"",INDEX('Part 135 Data'!$A:$N,MATCH($O59,'Part 135 Data'!$A:$A,0),MATCH(AL$1,'Part 135 Data'!$A$1:$N$1,0))),"")</f>
        <v>CHIEF OPERATING OFFICER</v>
      </c>
      <c r="AM59" t="str">
        <f>IFERROR(IF(LEN(INDEX('Part 135 Data'!$A:$N,MATCH($O59,'Part 135 Data'!$A:$A,0),MATCH(AM$1,'Part 135 Data'!$A$1:$N$1,0)))=0,"",INDEX('Part 135 Data'!$A:$N,MATCH($O59,'Part 135 Data'!$A:$A,0),MATCH(AM$1,'Part 135 Data'!$A$1:$N$1,0))),"")</f>
        <v>9656 METRO AIRPORT AVE.</v>
      </c>
      <c r="AN59" t="str">
        <f>IFERROR(IF(LEN(INDEX('Part 135 Data'!$A:$N,MATCH($O59,'Part 135 Data'!$A:$A,0),MATCH(AN$1,'Part 135 Data'!$A$1:$N$1,0)))=0,"",INDEX('Part 135 Data'!$A:$N,MATCH($O59,'Part 135 Data'!$A:$A,0),MATCH(AN$1,'Part 135 Data'!$A$1:$N$1,0))),"")</f>
        <v/>
      </c>
      <c r="AO59" t="str">
        <f>IFERROR(IF(LEN(INDEX('Part 135 Data'!$A:$N,MATCH($O59,'Part 135 Data'!$A:$A,0),MATCH(AO$1,'Part 135 Data'!$A$1:$N$1,0)))=0,"",INDEX('Part 135 Data'!$A:$N,MATCH($O59,'Part 135 Data'!$A:$A,0),MATCH(AO$1,'Part 135 Data'!$A$1:$N$1,0))),"")</f>
        <v/>
      </c>
      <c r="AP59" t="str">
        <f>IFERROR(IF(LEN(INDEX('Part 135 Data'!$A:$N,MATCH($O59,'Part 135 Data'!$A:$A,0),MATCH(AP$1,'Part 135 Data'!$A$1:$N$1,0)))=0,"",INDEX('Part 135 Data'!$A:$N,MATCH($O59,'Part 135 Data'!$A:$A,0),MATCH(AP$1,'Part 135 Data'!$A$1:$N$1,0))),"")</f>
        <v>BROOMFIELD</v>
      </c>
      <c r="AQ59" t="str">
        <f>IFERROR(IF(LEN(INDEX('Part 135 Data'!$A:$N,MATCH($O59,'Part 135 Data'!$A:$A,0),MATCH(AQ$1,'Part 135 Data'!$A$1:$N$1,0)))=0,"",INDEX('Part 135 Data'!$A:$N,MATCH($O59,'Part 135 Data'!$A:$A,0),MATCH(AQ$1,'Part 135 Data'!$A$1:$N$1,0))),"")</f>
        <v>CO</v>
      </c>
      <c r="AR59" t="str">
        <f>IFERROR(IF(LEN(INDEX('Part 135 Data'!$A:$N,MATCH($O59,'Part 135 Data'!$A:$A,0),MATCH(AR$1,'Part 135 Data'!$A$1:$N$1,0)))=0,"",INDEX('Part 135 Data'!$A:$N,MATCH($O59,'Part 135 Data'!$A:$A,0),MATCH(AR$1,'Part 135 Data'!$A$1:$N$1,0))),"")</f>
        <v>80021</v>
      </c>
      <c r="AS59" t="str">
        <f>IFERROR(IF(LEN(INDEX('Part 135 Data'!$A:$N,MATCH($O59,'Part 135 Data'!$A:$A,0),MATCH(AS$1,'Part 135 Data'!$A$1:$N$1,0)))=0,"",INDEX('Part 135 Data'!$A:$N,MATCH($O59,'Part 135 Data'!$A:$A,0),MATCH(AS$1,'Part 135 Data'!$A$1:$N$1,0))),"")</f>
        <v>US</v>
      </c>
      <c r="AT59" t="str">
        <f>IFERROR(IF(LEN(INDEX('Part 135 Data'!$A:$N,MATCH($O59,'Part 135 Data'!$A:$A,0),MATCH(AT$1,'Part 135 Data'!$A$1:$N$1,0)))=0,"",INDEX('Part 135 Data'!$A:$N,MATCH($O59,'Part 135 Data'!$A:$A,0),MATCH(AT$1,'Part 135 Data'!$A$1:$N$1,0))),"")</f>
        <v>3034663506</v>
      </c>
      <c r="AU59" t="str">
        <f>IFERROR(IF(LEN(INDEX('Part 135 Data'!$A:$N,MATCH($O59,'Part 135 Data'!$A:$A,0),MATCH(AU$1,'Part 135 Data'!$A$1:$N$1,0)))=0,"",INDEX('Part 135 Data'!$A:$N,MATCH($O59,'Part 135 Data'!$A:$A,0),MATCH(AU$1,'Part 135 Data'!$A$1:$N$1,0))),"")</f>
        <v/>
      </c>
      <c r="AV59" t="str">
        <f>IFERROR(IF(LEN(INDEX('Part 135 Data'!$A:$N,MATCH($O59,'Part 135 Data'!$A:$A,0),MATCH(AV$1,'Part 135 Data'!$A$1:$N$1,0)))=0,"",INDEX('Part 135 Data'!$A:$N,MATCH($O59,'Part 135 Data'!$A:$A,0),MATCH(AV$1,'Part 135 Data'!$A$1:$N$1,0))),"")</f>
        <v/>
      </c>
    </row>
    <row r="60" spans="1:48" x14ac:dyDescent="0.25">
      <c r="A60" t="s">
        <v>3906</v>
      </c>
      <c r="B60" t="str">
        <f>IFERROR(IF(LEN(INDEX('N-Numbers'!$A:$M,MATCH($A60&amp;"*",'N-Numbers'!$A:$A,0),MATCH(B$1,'N-Numbers'!$A$1:$M$1,0)))=0,"",INDEX('N-Numbers'!$A:$M,MATCH($A60&amp;"*",'N-Numbers'!$A:$A,0),MATCH(B$1,'N-Numbers'!$A$1:$M$1,0))),"")</f>
        <v/>
      </c>
      <c r="C60" t="str">
        <f>IF(LEN(INDEX('N-Numbers'!A:M,MATCH(A60&amp;"*",'N-Numbers'!A:A,0),2))=0,INDEX('N-Numbers'!A:M,MATCH(A60&amp;"*",'N-Numbers'!A:A,0),3),INDEX('N-Numbers'!A:M,MATCH(A60&amp;"*",'N-Numbers'!A:A,0),2))</f>
        <v xml:space="preserve">RP-C5168 </v>
      </c>
      <c r="D60" t="str">
        <f>INDEX('ICAO Country Codes'!$A$1:$K$229,MATCH(IFERROR(LEFT(C60,SEARCH("-",C60)),LEFT(C60)),'ICAO Country Codes'!$A$1:$A$229,0),3)</f>
        <v>Philippines</v>
      </c>
      <c r="E60" t="str">
        <f>IFERROR(IF(LEN(INDEX('N-Numbers'!$A:$M,MATCH($A60&amp;"*",'N-Numbers'!$A:$A,0),MATCH(E$1,'N-Numbers'!$A$1:$M$1,0)))=0,"",INDEX('N-Numbers'!$A:$M,MATCH($A60&amp;"*",'N-Numbers'!$A:$A,0),MATCH(E$1,'N-Numbers'!$A$1:$M$1,0))),"")</f>
        <v xml:space="preserve">Philippine Airlines </v>
      </c>
      <c r="F60" t="str">
        <f>IFERROR(IF(LEN(INDEX('N-Numbers'!$A:$M,MATCH($A60&amp;"*",'N-Numbers'!$A:$A,0),MATCH(F$1,'N-Numbers'!$A$1:$M$1,0)))=0,"",INDEX('N-Numbers'!$A:$M,MATCH($A60&amp;"*",'N-Numbers'!$A:$A,0),MATCH(F$1,'N-Numbers'!$A$1:$M$1,0))),"")</f>
        <v>delivered 8/8/08</v>
      </c>
      <c r="G60" t="str">
        <f>IFERROR(IF(LEN(INDEX('N-Numbers'!$A:$M,MATCH($A60&amp;"*",'N-Numbers'!$A:$A,0),MATCH(G$1,'N-Numbers'!$A$1:$M$1,0)))=0,"",INDEX('N-Numbers'!$A:$M,MATCH($A60&amp;"*",'N-Numbers'!$A:$A,0),MATCH(G$1,'N-Numbers'!$A$1:$M$1,0))),"")</f>
        <v/>
      </c>
      <c r="H60" t="str">
        <f>IFERROR(IF(LEN(INDEX('N-Numbers'!$A:$M,MATCH($A60&amp;"*",'N-Numbers'!$A:$A,0),MATCH(H$1,'N-Numbers'!$A$1:$M$1,0)))=0,"",INDEX('N-Numbers'!$A:$M,MATCH($A60&amp;"*",'N-Numbers'!$A:$A,0),MATCH(H$1,'N-Numbers'!$A$1:$M$1,0))),"")</f>
        <v/>
      </c>
      <c r="I60" t="str">
        <f>IFERROR(IF(LEN(INDEX('N-Numbers'!$A:$M,MATCH($A60&amp;"*",'N-Numbers'!$A:$A,0),MATCH(I$1,'N-Numbers'!$A$1:$M$1,0)))=0,"",INDEX('N-Numbers'!$A:$M,MATCH($A60&amp;"*",'N-Numbers'!$A:$A,0),MATCH(I$1,'N-Numbers'!$A$1:$M$1,0))),"")</f>
        <v/>
      </c>
      <c r="J60" t="str">
        <f>IFERROR(IF(LEN(INDEX('N-Numbers'!$A:$M,MATCH($A60&amp;"*",'N-Numbers'!$A:$A,0),MATCH(J$1,'N-Numbers'!$A$1:$M$1,0)))=0,"",INDEX('N-Numbers'!$A:$M,MATCH($A60&amp;"*",'N-Numbers'!$A:$A,0),MATCH(J$1,'N-Numbers'!$A$1:$M$1,0))),"")</f>
        <v/>
      </c>
      <c r="L60" t="str">
        <f>IFERROR(IF(LEN(INDEX('N-Numbers'!$A:$M,MATCH($A60&amp;"*",'N-Numbers'!$A:$A,0),MATCH(L$1,'N-Numbers'!$A$1:$M$1,0)))=0,"",INDEX('N-Numbers'!$A:$M,MATCH($A60&amp;"*",'N-Numbers'!$A:$A,0),MATCH(L$1,'N-Numbers'!$A$1:$M$1,0))),"")</f>
        <v/>
      </c>
      <c r="M60" t="str">
        <f>IFERROR(IF(LEN(INDEX('N-Numbers'!$A:$M,MATCH($A60&amp;"*",'N-Numbers'!$A:$A,0),MATCH(M$1,'N-Numbers'!$A$1:$M$1,0)))=0,"",INDEX('N-Numbers'!$A:$M,MATCH($A60&amp;"*",'N-Numbers'!$A:$A,0),MATCH(M$1,'N-Numbers'!$A$1:$M$1,0))),"")</f>
        <v/>
      </c>
      <c r="N60" t="str">
        <f>IFERROR(IF(LEN(INDEX('N-Numbers'!$A:$M,MATCH($A60&amp;"*",'N-Numbers'!$A:$A,0),MATCH(N$1,'N-Numbers'!$A$1:$M$1,0)))=0,"",INDEX('N-Numbers'!$A:$M,MATCH($A60&amp;"*",'N-Numbers'!$A:$A,0),MATCH(N$1,'N-Numbers'!$A$1:$M$1,0))),"")</f>
        <v/>
      </c>
      <c r="R60" s="13"/>
      <c r="S60" s="13"/>
      <c r="T60" s="13"/>
      <c r="U60" s="13"/>
      <c r="V60" s="13"/>
      <c r="W60" s="13"/>
      <c r="Y60" t="str">
        <f>IFERROR(IF(LEN(INDEX('NBAA Data'!$A:$U,MATCH($C60,'NBAA Data'!$C:$C,0),MATCH(Y$1,'NBAA Data'!$A$1:$U$1,0)))=0,"",INDEX('NBAA Data'!$A:$U,MATCH($C60,'NBAA Data'!$C:$C,0),MATCH(Y$1,'NBAA Data'!$A$1:$U$1,0))),"")</f>
        <v/>
      </c>
      <c r="Z60" t="str">
        <f>IFERROR(IF(LEN(INDEX('NBAA Data'!$A:$U,MATCH($C60,'NBAA Data'!$C:$C,0),MATCH(Z$1,'NBAA Data'!$A$1:$U$1,0)))=0,"",INDEX('NBAA Data'!$A:$U,MATCH($C60,'NBAA Data'!$C:$C,0),MATCH(Z$1,'NBAA Data'!$A$1:$U$1,0))),"")</f>
        <v/>
      </c>
      <c r="AA60" t="str">
        <f>IFERROR(IF(LEN(INDEX('NBAA Data'!$A:$U,MATCH($C60,'NBAA Data'!$C:$C,0),MATCH(AA$1,'NBAA Data'!$A$1:$U$1,0)))=0,"",INDEX('NBAA Data'!$A:$U,MATCH($C60,'NBAA Data'!$C:$C,0),MATCH(AA$1,'NBAA Data'!$A$1:$U$1,0))),"")</f>
        <v/>
      </c>
      <c r="AB60" t="str">
        <f>IFERROR(IF(LEN(INDEX('NBAA Data'!$A:$U,MATCH($C60,'NBAA Data'!$C:$C,0),MATCH(AB$1,'NBAA Data'!$A$1:$U$1,0)))=0,"",INDEX('NBAA Data'!$A:$U,MATCH($C60,'NBAA Data'!$C:$C,0),MATCH(AB$1,'NBAA Data'!$A$1:$U$1,0))),"")</f>
        <v/>
      </c>
      <c r="AC60" t="str">
        <f>IFERROR(IF(LEN(INDEX('NBAA Data'!$A:$U,MATCH($C60,'NBAA Data'!$C:$C,0),MATCH(AC$1,'NBAA Data'!$A$1:$U$1,0)))=0,"",INDEX('NBAA Data'!$A:$U,MATCH($C60,'NBAA Data'!$C:$C,0),MATCH(AC$1,'NBAA Data'!$A$1:$U$1,0))),"")</f>
        <v/>
      </c>
      <c r="AD60" t="str">
        <f>IFERROR(IF(LEN(INDEX('NBAA Data'!$A:$U,MATCH($C60,'NBAA Data'!$C:$C,0),MATCH(AD$1,'NBAA Data'!$A$1:$U$1,0)))=0,"",INDEX('NBAA Data'!$A:$U,MATCH($C60,'NBAA Data'!$C:$C,0),MATCH(AD$1,'NBAA Data'!$A$1:$U$1,0))),"")</f>
        <v/>
      </c>
      <c r="AE60" t="str">
        <f>IFERROR(IF(LEN(INDEX('NBAA Data'!$A:$U,MATCH($C60,'NBAA Data'!$C:$C,0),MATCH(AE$1,'NBAA Data'!$A$1:$U$1,0)))=0,"",INDEX('NBAA Data'!$A:$U,MATCH($C60,'NBAA Data'!$C:$C,0),MATCH(AE$1,'NBAA Data'!$A$1:$U$1,0))),"")</f>
        <v/>
      </c>
      <c r="AF60" t="str">
        <f>IFERROR(IF(LEN(INDEX('NBAA Data'!$A:$U,MATCH($C60,'NBAA Data'!$C:$C,0),MATCH(AF$1,'NBAA Data'!$A$1:$U$1,0)))=0,"",INDEX('NBAA Data'!$A:$U,MATCH($C60,'NBAA Data'!$C:$C,0),MATCH(AF$1,'NBAA Data'!$A$1:$U$1,0))),"")</f>
        <v/>
      </c>
      <c r="AG60" t="str">
        <f>IFERROR(IF(LEN(INDEX('NBAA Data'!$A:$U,MATCH($C60,'NBAA Data'!$C:$C,0),MATCH(AG$1,'NBAA Data'!$A$1:$U$1,0)))=0,"",INDEX('NBAA Data'!$A:$U,MATCH($C60,'NBAA Data'!$C:$C,0),MATCH(AG$1,'NBAA Data'!$A$1:$U$1,0))),"")</f>
        <v/>
      </c>
      <c r="AH60" t="str">
        <f>IFERROR(IF(LEN(INDEX('NBAA Data'!$A:$U,MATCH($C60,'NBAA Data'!$C:$C,0),MATCH(AH$1,'NBAA Data'!$A$1:$U$1,0)))=0,"",INDEX('NBAA Data'!$A:$U,MATCH($C60,'NBAA Data'!$C:$C,0),MATCH(AH$1,'NBAA Data'!$A$1:$U$1,0))),"")</f>
        <v/>
      </c>
      <c r="AI60" t="str">
        <f>IFERROR(IF(LEN(INDEX('NBAA Data'!$A:$U,MATCH($C60,'NBAA Data'!$C:$C,0),MATCH(AI$1,'NBAA Data'!$A$1:$U$1,0)))=0,"",INDEX('NBAA Data'!$A:$U,MATCH($C60,'NBAA Data'!$C:$C,0),MATCH(AI$1,'NBAA Data'!$A$1:$U$1,0))),"")</f>
        <v/>
      </c>
    </row>
    <row r="61" spans="1:48" x14ac:dyDescent="0.25">
      <c r="A61" t="s">
        <v>2823</v>
      </c>
      <c r="B61" t="str">
        <f>IFERROR(IF(LEN(INDEX('N-Numbers'!$A:$M,MATCH($A61&amp;"*",'N-Numbers'!$A:$A,0),MATCH(B$1,'N-Numbers'!$A$1:$M$1,0)))=0,"",INDEX('N-Numbers'!$A:$M,MATCH($A61&amp;"*",'N-Numbers'!$A:$A,0),MATCH(B$1,'N-Numbers'!$A$1:$M$1,0))),"")</f>
        <v/>
      </c>
      <c r="C61" t="str">
        <f>IF(LEN(INDEX('N-Numbers'!A:M,MATCH(A61&amp;"*",'N-Numbers'!A:A,0),2))=0,INDEX('N-Numbers'!A:M,MATCH(A61&amp;"*",'N-Numbers'!A:A,0),3),INDEX('N-Numbers'!A:M,MATCH(A61&amp;"*",'N-Numbers'!A:A,0),2))</f>
        <v>N175MG</v>
      </c>
      <c r="D61" t="str">
        <f>INDEX('ICAO Country Codes'!$A$1:$K$229,MATCH(IFERROR(LEFT(C61,SEARCH("-",C61)),LEFT(C61)),'ICAO Country Codes'!$A$1:$A$229,0),3)</f>
        <v>United States of America</v>
      </c>
      <c r="E61" t="str">
        <f>IFERROR(IF(LEN(INDEX('N-Numbers'!$A:$M,MATCH($A61&amp;"*",'N-Numbers'!$A:$A,0),MATCH(E$1,'N-Numbers'!$A$1:$M$1,0)))=0,"",INDEX('N-Numbers'!$A:$M,MATCH($A61&amp;"*",'N-Numbers'!$A:$A,0),MATCH(E$1,'N-Numbers'!$A$1:$M$1,0))),"")</f>
        <v/>
      </c>
      <c r="F61" t="str">
        <f>IFERROR(IF(LEN(INDEX('N-Numbers'!$A:$M,MATCH($A61&amp;"*",'N-Numbers'!$A:$A,0),MATCH(F$1,'N-Numbers'!$A$1:$M$1,0)))=0,"",INDEX('N-Numbers'!$A:$M,MATCH($A61&amp;"*",'N-Numbers'!$A:$A,0),MATCH(F$1,'N-Numbers'!$A$1:$M$1,0))),"")</f>
        <v>Pdkaa 150 HM Partners LLC San Francisco CA (Hansen Capital Management Inc.) delivered 4/7/10, rrg 4/23/10. Became Merlone Geier Management LLC</v>
      </c>
      <c r="G61" t="str">
        <f>IFERROR(IF(LEN(INDEX('N-Numbers'!$A:$M,MATCH($A61&amp;"*",'N-Numbers'!$A:$A,0),MATCH(G$1,'N-Numbers'!$A$1:$M$1,0)))=0,"",INDEX('N-Numbers'!$A:$M,MATCH($A61&amp;"*",'N-Numbers'!$A:$A,0),MATCH(G$1,'N-Numbers'!$A$1:$M$1,0))),"")</f>
        <v>MERLONE GEIER MANAGEMENT LLC</v>
      </c>
      <c r="H61" t="str">
        <f>IFERROR(IF(LEN(INDEX('N-Numbers'!$A:$M,MATCH($A61&amp;"*",'N-Numbers'!$A:$A,0),MATCH(H$1,'N-Numbers'!$A$1:$M$1,0)))=0,"",INDEX('N-Numbers'!$A:$M,MATCH($A61&amp;"*",'N-Numbers'!$A:$A,0),MATCH(H$1,'N-Numbers'!$A$1:$M$1,0))),"")</f>
        <v>425 CALIFORNIA ST FL 11</v>
      </c>
      <c r="I61" t="str">
        <f>IFERROR(IF(LEN(INDEX('N-Numbers'!$A:$M,MATCH($A61&amp;"*",'N-Numbers'!$A:$A,0),MATCH(I$1,'N-Numbers'!$A$1:$M$1,0)))=0,"",INDEX('N-Numbers'!$A:$M,MATCH($A61&amp;"*",'N-Numbers'!$A:$A,0),MATCH(I$1,'N-Numbers'!$A$1:$M$1,0))),"")</f>
        <v>SAN FRANCISCO</v>
      </c>
      <c r="J61" t="str">
        <f>IFERROR(IF(LEN(INDEX('N-Numbers'!$A:$M,MATCH($A61&amp;"*",'N-Numbers'!$A:$A,0),MATCH(J$1,'N-Numbers'!$A$1:$M$1,0)))=0,"",INDEX('N-Numbers'!$A:$M,MATCH($A61&amp;"*",'N-Numbers'!$A:$A,0),MATCH(J$1,'N-Numbers'!$A$1:$M$1,0))),"")</f>
        <v>CA</v>
      </c>
      <c r="L61" t="str">
        <f>IFERROR(IF(LEN(INDEX('N-Numbers'!$A:$M,MATCH($A61&amp;"*",'N-Numbers'!$A:$A,0),MATCH(L$1,'N-Numbers'!$A$1:$M$1,0)))=0,"",INDEX('N-Numbers'!$A:$M,MATCH($A61&amp;"*",'N-Numbers'!$A:$A,0),MATCH(L$1,'N-Numbers'!$A$1:$M$1,0))),"")</f>
        <v/>
      </c>
      <c r="M61" t="str">
        <f>IFERROR(IF(LEN(INDEX('N-Numbers'!$A:$M,MATCH($A61&amp;"*",'N-Numbers'!$A:$A,0),MATCH(M$1,'N-Numbers'!$A$1:$M$1,0)))=0,"",INDEX('N-Numbers'!$A:$M,MATCH($A61&amp;"*",'N-Numbers'!$A:$A,0),MATCH(M$1,'N-Numbers'!$A$1:$M$1,0))),"")</f>
        <v/>
      </c>
      <c r="N61" t="str">
        <f>IFERROR(IF(LEN(INDEX('N-Numbers'!$A:$M,MATCH($A61&amp;"*",'N-Numbers'!$A:$A,0),MATCH(N$1,'N-Numbers'!$A$1:$M$1,0)))=0,"",INDEX('N-Numbers'!$A:$M,MATCH($A61&amp;"*",'N-Numbers'!$A:$A,0),MATCH(N$1,'N-Numbers'!$A$1:$M$1,0))),"")</f>
        <v/>
      </c>
      <c r="R61" s="13"/>
      <c r="S61" s="13"/>
      <c r="T61" s="13"/>
      <c r="U61" s="13"/>
      <c r="V61" s="13"/>
      <c r="W61" s="13"/>
      <c r="Y61" t="str">
        <f>IFERROR(IF(LEN(INDEX('NBAA Data'!$A:$U,MATCH($C61,'NBAA Data'!$C:$C,0),MATCH(Y$1,'NBAA Data'!$A$1:$U$1,0)))=0,"",INDEX('NBAA Data'!$A:$U,MATCH($C61,'NBAA Data'!$C:$C,0),MATCH(Y$1,'NBAA Data'!$A$1:$U$1,0))),"")</f>
        <v/>
      </c>
      <c r="Z61" t="str">
        <f>IFERROR(IF(LEN(INDEX('NBAA Data'!$A:$U,MATCH($C61,'NBAA Data'!$C:$C,0),MATCH(Z$1,'NBAA Data'!$A$1:$U$1,0)))=0,"",INDEX('NBAA Data'!$A:$U,MATCH($C61,'NBAA Data'!$C:$C,0),MATCH(Z$1,'NBAA Data'!$A$1:$U$1,0))),"")</f>
        <v/>
      </c>
      <c r="AA61" t="str">
        <f>IFERROR(IF(LEN(INDEX('NBAA Data'!$A:$U,MATCH($C61,'NBAA Data'!$C:$C,0),MATCH(AA$1,'NBAA Data'!$A$1:$U$1,0)))=0,"",INDEX('NBAA Data'!$A:$U,MATCH($C61,'NBAA Data'!$C:$C,0),MATCH(AA$1,'NBAA Data'!$A$1:$U$1,0))),"")</f>
        <v/>
      </c>
      <c r="AB61" t="str">
        <f>IFERROR(IF(LEN(INDEX('NBAA Data'!$A:$U,MATCH($C61,'NBAA Data'!$C:$C,0),MATCH(AB$1,'NBAA Data'!$A$1:$U$1,0)))=0,"",INDEX('NBAA Data'!$A:$U,MATCH($C61,'NBAA Data'!$C:$C,0),MATCH(AB$1,'NBAA Data'!$A$1:$U$1,0))),"")</f>
        <v/>
      </c>
      <c r="AC61" t="str">
        <f>IFERROR(IF(LEN(INDEX('NBAA Data'!$A:$U,MATCH($C61,'NBAA Data'!$C:$C,0),MATCH(AC$1,'NBAA Data'!$A$1:$U$1,0)))=0,"",INDEX('NBAA Data'!$A:$U,MATCH($C61,'NBAA Data'!$C:$C,0),MATCH(AC$1,'NBAA Data'!$A$1:$U$1,0))),"")</f>
        <v/>
      </c>
      <c r="AD61" t="str">
        <f>IFERROR(IF(LEN(INDEX('NBAA Data'!$A:$U,MATCH($C61,'NBAA Data'!$C:$C,0),MATCH(AD$1,'NBAA Data'!$A$1:$U$1,0)))=0,"",INDEX('NBAA Data'!$A:$U,MATCH($C61,'NBAA Data'!$C:$C,0),MATCH(AD$1,'NBAA Data'!$A$1:$U$1,0))),"")</f>
        <v/>
      </c>
      <c r="AE61" t="str">
        <f>IFERROR(IF(LEN(INDEX('NBAA Data'!$A:$U,MATCH($C61,'NBAA Data'!$C:$C,0),MATCH(AE$1,'NBAA Data'!$A$1:$U$1,0)))=0,"",INDEX('NBAA Data'!$A:$U,MATCH($C61,'NBAA Data'!$C:$C,0),MATCH(AE$1,'NBAA Data'!$A$1:$U$1,0))),"")</f>
        <v/>
      </c>
      <c r="AF61" t="str">
        <f>IFERROR(IF(LEN(INDEX('NBAA Data'!$A:$U,MATCH($C61,'NBAA Data'!$C:$C,0),MATCH(AF$1,'NBAA Data'!$A$1:$U$1,0)))=0,"",INDEX('NBAA Data'!$A:$U,MATCH($C61,'NBAA Data'!$C:$C,0),MATCH(AF$1,'NBAA Data'!$A$1:$U$1,0))),"")</f>
        <v/>
      </c>
      <c r="AG61" t="str">
        <f>IFERROR(IF(LEN(INDEX('NBAA Data'!$A:$U,MATCH($C61,'NBAA Data'!$C:$C,0),MATCH(AG$1,'NBAA Data'!$A$1:$U$1,0)))=0,"",INDEX('NBAA Data'!$A:$U,MATCH($C61,'NBAA Data'!$C:$C,0),MATCH(AG$1,'NBAA Data'!$A$1:$U$1,0))),"")</f>
        <v/>
      </c>
      <c r="AH61" t="str">
        <f>IFERROR(IF(LEN(INDEX('NBAA Data'!$A:$U,MATCH($C61,'NBAA Data'!$C:$C,0),MATCH(AH$1,'NBAA Data'!$A$1:$U$1,0)))=0,"",INDEX('NBAA Data'!$A:$U,MATCH($C61,'NBAA Data'!$C:$C,0),MATCH(AH$1,'NBAA Data'!$A$1:$U$1,0))),"")</f>
        <v/>
      </c>
      <c r="AI61" t="str">
        <f>IFERROR(IF(LEN(INDEX('NBAA Data'!$A:$U,MATCH($C61,'NBAA Data'!$C:$C,0),MATCH(AI$1,'NBAA Data'!$A$1:$U$1,0)))=0,"",INDEX('NBAA Data'!$A:$U,MATCH($C61,'NBAA Data'!$C:$C,0),MATCH(AI$1,'NBAA Data'!$A$1:$U$1,0))),"")</f>
        <v/>
      </c>
    </row>
    <row r="62" spans="1:48" x14ac:dyDescent="0.25">
      <c r="A62" t="s">
        <v>2449</v>
      </c>
      <c r="B62" t="str">
        <f>IFERROR(IF(LEN(INDEX('N-Numbers'!$A:$M,MATCH($A62&amp;"*",'N-Numbers'!$A:$A,0),MATCH(B$1,'N-Numbers'!$A$1:$M$1,0)))=0,"",INDEX('N-Numbers'!$A:$M,MATCH($A62&amp;"*",'N-Numbers'!$A:$A,0),MATCH(B$1,'N-Numbers'!$A$1:$M$1,0))),"")</f>
        <v/>
      </c>
      <c r="C62" t="str">
        <f>IF(LEN(INDEX('N-Numbers'!A:M,MATCH(A62&amp;"*",'N-Numbers'!A:A,0),2))=0,INDEX('N-Numbers'!A:M,MATCH(A62&amp;"*",'N-Numbers'!A:A,0),3),INDEX('N-Numbers'!A:M,MATCH(A62&amp;"*",'N-Numbers'!A:A,0),2))</f>
        <v>N375AB</v>
      </c>
      <c r="D62" t="str">
        <f>INDEX('ICAO Country Codes'!$A$1:$K$229,MATCH(IFERROR(LEFT(C62,SEARCH("-",C62)),LEFT(C62)),'ICAO Country Codes'!$A$1:$A$229,0),3)</f>
        <v>United States of America</v>
      </c>
      <c r="E62" t="str">
        <f>IFERROR(IF(LEN(INDEX('N-Numbers'!$A:$M,MATCH($A62&amp;"*",'N-Numbers'!$A:$A,0),MATCH(E$1,'N-Numbers'!$A$1:$M$1,0)))=0,"",INDEX('N-Numbers'!$A:$M,MATCH($A62&amp;"*",'N-Numbers'!$A:$A,0),MATCH(E$1,'N-Numbers'!$A$1:$M$1,0))),"")</f>
        <v xml:space="preserve">Alpi Jets </v>
      </c>
      <c r="F62" t="str">
        <f>IFERROR(IF(LEN(INDEX('N-Numbers'!$A:$M,MATCH($A62&amp;"*",'N-Numbers'!$A:$A,0),MATCH(F$1,'N-Numbers'!$A$1:$M$1,0)))=0,"",INDEX('N-Numbers'!$A:$M,MATCH($A62&amp;"*",'N-Numbers'!$A:$A,0),MATCH(F$1,'N-Numbers'!$A$1:$M$1,0))),"")</f>
        <v xml:space="preserve">OE-GBA </v>
      </c>
      <c r="G62" t="str">
        <f>IFERROR(IF(LEN(INDEX('N-Numbers'!$A:$M,MATCH($A62&amp;"*",'N-Numbers'!$A:$A,0),MATCH(G$1,'N-Numbers'!$A$1:$M$1,0)))=0,"",INDEX('N-Numbers'!$A:$M,MATCH($A62&amp;"*",'N-Numbers'!$A:$A,0),MATCH(G$1,'N-Numbers'!$A$1:$M$1,0))),"")</f>
        <v>ALPHA BRAVO AVIATION LLC</v>
      </c>
      <c r="H62" t="str">
        <f>IFERROR(IF(LEN(INDEX('N-Numbers'!$A:$M,MATCH($A62&amp;"*",'N-Numbers'!$A:$A,0),MATCH(H$1,'N-Numbers'!$A$1:$M$1,0)))=0,"",INDEX('N-Numbers'!$A:$M,MATCH($A62&amp;"*",'N-Numbers'!$A:$A,0),MATCH(H$1,'N-Numbers'!$A$1:$M$1,0))),"")</f>
        <v>2895 W CAPOVILLA AVE STE 140</v>
      </c>
      <c r="I62" t="str">
        <f>IFERROR(IF(LEN(INDEX('N-Numbers'!$A:$M,MATCH($A62&amp;"*",'N-Numbers'!$A:$A,0),MATCH(I$1,'N-Numbers'!$A$1:$M$1,0)))=0,"",INDEX('N-Numbers'!$A:$M,MATCH($A62&amp;"*",'N-Numbers'!$A:$A,0),MATCH(I$1,'N-Numbers'!$A$1:$M$1,0))),"")</f>
        <v>LAS VEGAS</v>
      </c>
      <c r="J62" t="str">
        <f>IFERROR(IF(LEN(INDEX('N-Numbers'!$A:$M,MATCH($A62&amp;"*",'N-Numbers'!$A:$A,0),MATCH(J$1,'N-Numbers'!$A$1:$M$1,0)))=0,"",INDEX('N-Numbers'!$A:$M,MATCH($A62&amp;"*",'N-Numbers'!$A:$A,0),MATCH(J$1,'N-Numbers'!$A$1:$M$1,0))),"")</f>
        <v>NV</v>
      </c>
      <c r="L62" t="str">
        <f>IFERROR(IF(LEN(INDEX('N-Numbers'!$A:$M,MATCH($A62&amp;"*",'N-Numbers'!$A:$A,0),MATCH(L$1,'N-Numbers'!$A$1:$M$1,0)))=0,"",INDEX('N-Numbers'!$A:$M,MATCH($A62&amp;"*",'N-Numbers'!$A:$A,0),MATCH(L$1,'N-Numbers'!$A$1:$M$1,0))),"")</f>
        <v/>
      </c>
      <c r="M62" t="str">
        <f>IFERROR(IF(LEN(INDEX('N-Numbers'!$A:$M,MATCH($A62&amp;"*",'N-Numbers'!$A:$A,0),MATCH(M$1,'N-Numbers'!$A$1:$M$1,0)))=0,"",INDEX('N-Numbers'!$A:$M,MATCH($A62&amp;"*",'N-Numbers'!$A:$A,0),MATCH(M$1,'N-Numbers'!$A$1:$M$1,0))),"")</f>
        <v/>
      </c>
      <c r="N62" t="str">
        <f>IFERROR(IF(LEN(INDEX('N-Numbers'!$A:$M,MATCH($A62&amp;"*",'N-Numbers'!$A:$A,0),MATCH(N$1,'N-Numbers'!$A$1:$M$1,0)))=0,"",INDEX('N-Numbers'!$A:$M,MATCH($A62&amp;"*",'N-Numbers'!$A:$A,0),MATCH(N$1,'N-Numbers'!$A$1:$M$1,0))),"")</f>
        <v>Air 7 LLC</v>
      </c>
      <c r="O62" t="s">
        <v>4637</v>
      </c>
      <c r="R62" s="13"/>
      <c r="S62" s="13"/>
      <c r="T62" s="13"/>
      <c r="U62" s="13"/>
      <c r="V62" s="13"/>
      <c r="W62" s="13"/>
      <c r="Y62" t="str">
        <f>IFERROR(IF(LEN(INDEX('NBAA Data'!$A:$U,MATCH($C62,'NBAA Data'!$C:$C,0),MATCH(Y$1,'NBAA Data'!$A$1:$U$1,0)))=0,"",INDEX('NBAA Data'!$A:$U,MATCH($C62,'NBAA Data'!$C:$C,0),MATCH(Y$1,'NBAA Data'!$A$1:$U$1,0))),"")</f>
        <v/>
      </c>
      <c r="Z62" t="str">
        <f>IFERROR(IF(LEN(INDEX('NBAA Data'!$A:$U,MATCH($C62,'NBAA Data'!$C:$C,0),MATCH(Z$1,'NBAA Data'!$A$1:$U$1,0)))=0,"",INDEX('NBAA Data'!$A:$U,MATCH($C62,'NBAA Data'!$C:$C,0),MATCH(Z$1,'NBAA Data'!$A$1:$U$1,0))),"")</f>
        <v/>
      </c>
      <c r="AA62" t="str">
        <f>IFERROR(IF(LEN(INDEX('NBAA Data'!$A:$U,MATCH($C62,'NBAA Data'!$C:$C,0),MATCH(AA$1,'NBAA Data'!$A$1:$U$1,0)))=0,"",INDEX('NBAA Data'!$A:$U,MATCH($C62,'NBAA Data'!$C:$C,0),MATCH(AA$1,'NBAA Data'!$A$1:$U$1,0))),"")</f>
        <v/>
      </c>
      <c r="AB62" t="str">
        <f>IFERROR(IF(LEN(INDEX('NBAA Data'!$A:$U,MATCH($C62,'NBAA Data'!$C:$C,0),MATCH(AB$1,'NBAA Data'!$A$1:$U$1,0)))=0,"",INDEX('NBAA Data'!$A:$U,MATCH($C62,'NBAA Data'!$C:$C,0),MATCH(AB$1,'NBAA Data'!$A$1:$U$1,0))),"")</f>
        <v/>
      </c>
      <c r="AC62" t="str">
        <f>IFERROR(IF(LEN(INDEX('NBAA Data'!$A:$U,MATCH($C62,'NBAA Data'!$C:$C,0),MATCH(AC$1,'NBAA Data'!$A$1:$U$1,0)))=0,"",INDEX('NBAA Data'!$A:$U,MATCH($C62,'NBAA Data'!$C:$C,0),MATCH(AC$1,'NBAA Data'!$A$1:$U$1,0))),"")</f>
        <v/>
      </c>
      <c r="AD62" t="str">
        <f>IFERROR(IF(LEN(INDEX('NBAA Data'!$A:$U,MATCH($C62,'NBAA Data'!$C:$C,0),MATCH(AD$1,'NBAA Data'!$A$1:$U$1,0)))=0,"",INDEX('NBAA Data'!$A:$U,MATCH($C62,'NBAA Data'!$C:$C,0),MATCH(AD$1,'NBAA Data'!$A$1:$U$1,0))),"")</f>
        <v/>
      </c>
      <c r="AE62" t="str">
        <f>IFERROR(IF(LEN(INDEX('NBAA Data'!$A:$U,MATCH($C62,'NBAA Data'!$C:$C,0),MATCH(AE$1,'NBAA Data'!$A$1:$U$1,0)))=0,"",INDEX('NBAA Data'!$A:$U,MATCH($C62,'NBAA Data'!$C:$C,0),MATCH(AE$1,'NBAA Data'!$A$1:$U$1,0))),"")</f>
        <v/>
      </c>
      <c r="AF62" t="str">
        <f>IFERROR(IF(LEN(INDEX('NBAA Data'!$A:$U,MATCH($C62,'NBAA Data'!$C:$C,0),MATCH(AF$1,'NBAA Data'!$A$1:$U$1,0)))=0,"",INDEX('NBAA Data'!$A:$U,MATCH($C62,'NBAA Data'!$C:$C,0),MATCH(AF$1,'NBAA Data'!$A$1:$U$1,0))),"")</f>
        <v/>
      </c>
      <c r="AG62" t="str">
        <f>IFERROR(IF(LEN(INDEX('NBAA Data'!$A:$U,MATCH($C62,'NBAA Data'!$C:$C,0),MATCH(AG$1,'NBAA Data'!$A$1:$U$1,0)))=0,"",INDEX('NBAA Data'!$A:$U,MATCH($C62,'NBAA Data'!$C:$C,0),MATCH(AG$1,'NBAA Data'!$A$1:$U$1,0))),"")</f>
        <v/>
      </c>
      <c r="AH62" t="str">
        <f>IFERROR(IF(LEN(INDEX('NBAA Data'!$A:$U,MATCH($C62,'NBAA Data'!$C:$C,0),MATCH(AH$1,'NBAA Data'!$A$1:$U$1,0)))=0,"",INDEX('NBAA Data'!$A:$U,MATCH($C62,'NBAA Data'!$C:$C,0),MATCH(AH$1,'NBAA Data'!$A$1:$U$1,0))),"")</f>
        <v/>
      </c>
      <c r="AI62" t="str">
        <f>IFERROR(IF(LEN(INDEX('Part 135 Data'!$A:$N,MATCH($O62,'Part 135 Data'!$A:$A,0),MATCH(AI$1,'Part 135 Data'!$A$1:$N$1,0)))=0,"",INDEX('Part 135 Data'!$A:$N,MATCH($O62,'Part 135 Data'!$A:$A,0),MATCH(AI$1,'Part 135 Data'!$A$1:$N$1,0))),"")</f>
        <v>GQRA</v>
      </c>
      <c r="AJ62" t="str">
        <f>IFERROR(IF(LEN(INDEX('Part 135 Data'!$A:$N,MATCH($O62,'Part 135 Data'!$A:$A,0),MATCH(AJ$1,'Part 135 Data'!$A$1:$N$1,0)))=0,"",INDEX('Part 135 Data'!$A:$N,MATCH($O62,'Part 135 Data'!$A:$A,0),MATCH(AJ$1,'Part 135 Data'!$A$1:$N$1,0))),"")</f>
        <v>AIR 7 LLC</v>
      </c>
      <c r="AK62" t="str">
        <f>IFERROR(IF(LEN(INDEX('Part 135 Data'!$A:$N,MATCH($O62,'Part 135 Data'!$A:$A,0),MATCH(AK$1,'Part 135 Data'!$A$1:$N$1,0)))=0,"",INDEX('Part 135 Data'!$A:$N,MATCH($O62,'Part 135 Data'!$A:$A,0),MATCH(AK$1,'Part 135 Data'!$A$1:$N$1,0))),"")</f>
        <v>Robert Oliver</v>
      </c>
      <c r="AL62" t="str">
        <f>IFERROR(IF(LEN(INDEX('Part 135 Data'!$A:$N,MATCH($O62,'Part 135 Data'!$A:$A,0),MATCH(AL$1,'Part 135 Data'!$A$1:$N$1,0)))=0,"",INDEX('Part 135 Data'!$A:$N,MATCH($O62,'Part 135 Data'!$A:$A,0),MATCH(AL$1,'Part 135 Data'!$A$1:$N$1,0))),"")</f>
        <v>CEO</v>
      </c>
      <c r="AM62" t="str">
        <f>IFERROR(IF(LEN(INDEX('Part 135 Data'!$A:$N,MATCH($O62,'Part 135 Data'!$A:$A,0),MATCH(AM$1,'Part 135 Data'!$A$1:$N$1,0)))=0,"",INDEX('Part 135 Data'!$A:$N,MATCH($O62,'Part 135 Data'!$A:$A,0),MATCH(AM$1,'Part 135 Data'!$A$1:$N$1,0))),"")</f>
        <v>575 Aviation Drive</v>
      </c>
      <c r="AN62" t="str">
        <f>IFERROR(IF(LEN(INDEX('Part 135 Data'!$A:$N,MATCH($O62,'Part 135 Data'!$A:$A,0),MATCH(AN$1,'Part 135 Data'!$A$1:$N$1,0)))=0,"",INDEX('Part 135 Data'!$A:$N,MATCH($O62,'Part 135 Data'!$A:$A,0),MATCH(AN$1,'Part 135 Data'!$A$1:$N$1,0))),"")</f>
        <v/>
      </c>
      <c r="AO62" t="str">
        <f>IFERROR(IF(LEN(INDEX('Part 135 Data'!$A:$N,MATCH($O62,'Part 135 Data'!$A:$A,0),MATCH(AO$1,'Part 135 Data'!$A$1:$N$1,0)))=0,"",INDEX('Part 135 Data'!$A:$N,MATCH($O62,'Part 135 Data'!$A:$A,0),MATCH(AO$1,'Part 135 Data'!$A$1:$N$1,0))),"")</f>
        <v/>
      </c>
      <c r="AP62" t="str">
        <f>IFERROR(IF(LEN(INDEX('Part 135 Data'!$A:$N,MATCH($O62,'Part 135 Data'!$A:$A,0),MATCH(AP$1,'Part 135 Data'!$A$1:$N$1,0)))=0,"",INDEX('Part 135 Data'!$A:$N,MATCH($O62,'Part 135 Data'!$A:$A,0),MATCH(AP$1,'Part 135 Data'!$A$1:$N$1,0))),"")</f>
        <v>Camarillo</v>
      </c>
      <c r="AQ62" t="str">
        <f>IFERROR(IF(LEN(INDEX('Part 135 Data'!$A:$N,MATCH($O62,'Part 135 Data'!$A:$A,0),MATCH(AQ$1,'Part 135 Data'!$A$1:$N$1,0)))=0,"",INDEX('Part 135 Data'!$A:$N,MATCH($O62,'Part 135 Data'!$A:$A,0),MATCH(AQ$1,'Part 135 Data'!$A$1:$N$1,0))),"")</f>
        <v>CA</v>
      </c>
      <c r="AR62" t="str">
        <f>IFERROR(IF(LEN(INDEX('Part 135 Data'!$A:$N,MATCH($O62,'Part 135 Data'!$A:$A,0),MATCH(AR$1,'Part 135 Data'!$A$1:$N$1,0)))=0,"",INDEX('Part 135 Data'!$A:$N,MATCH($O62,'Part 135 Data'!$A:$A,0),MATCH(AR$1,'Part 135 Data'!$A$1:$N$1,0))),"")</f>
        <v>93010</v>
      </c>
      <c r="AS62" t="str">
        <f>IFERROR(IF(LEN(INDEX('Part 135 Data'!$A:$N,MATCH($O62,'Part 135 Data'!$A:$A,0),MATCH(AS$1,'Part 135 Data'!$A$1:$N$1,0)))=0,"",INDEX('Part 135 Data'!$A:$N,MATCH($O62,'Part 135 Data'!$A:$A,0),MATCH(AS$1,'Part 135 Data'!$A$1:$N$1,0))),"")</f>
        <v>US</v>
      </c>
      <c r="AT62" t="str">
        <f>IFERROR(IF(LEN(INDEX('Part 135 Data'!$A:$N,MATCH($O62,'Part 135 Data'!$A:$A,0),MATCH(AT$1,'Part 135 Data'!$A$1:$N$1,0)))=0,"",INDEX('Part 135 Data'!$A:$N,MATCH($O62,'Part 135 Data'!$A:$A,0),MATCH(AT$1,'Part 135 Data'!$A$1:$N$1,0))),"")</f>
        <v>8053835105</v>
      </c>
      <c r="AU62" t="str">
        <f>IFERROR(IF(LEN(INDEX('Part 135 Data'!$A:$N,MATCH($O62,'Part 135 Data'!$A:$A,0),MATCH(AU$1,'Part 135 Data'!$A$1:$N$1,0)))=0,"",INDEX('Part 135 Data'!$A:$N,MATCH($O62,'Part 135 Data'!$A:$A,0),MATCH(AU$1,'Part 135 Data'!$A$1:$N$1,0))),"")</f>
        <v/>
      </c>
      <c r="AV62" t="str">
        <f>IFERROR(IF(LEN(INDEX('Part 135 Data'!$A:$N,MATCH($O62,'Part 135 Data'!$A:$A,0),MATCH(AV$1,'Part 135 Data'!$A$1:$N$1,0)))=0,"",INDEX('Part 135 Data'!$A:$N,MATCH($O62,'Part 135 Data'!$A:$A,0),MATCH(AV$1,'Part 135 Data'!$A$1:$N$1,0))),"")</f>
        <v/>
      </c>
    </row>
    <row r="63" spans="1:48" x14ac:dyDescent="0.25">
      <c r="A63" t="s">
        <v>1473</v>
      </c>
      <c r="B63" t="str">
        <f>IFERROR(IF(LEN(INDEX('N-Numbers'!$A:$M,MATCH($A63&amp;"*",'N-Numbers'!$A:$A,0),MATCH(B$1,'N-Numbers'!$A$1:$M$1,0)))=0,"",INDEX('N-Numbers'!$A:$M,MATCH($A63&amp;"*",'N-Numbers'!$A:$A,0),MATCH(B$1,'N-Numbers'!$A$1:$M$1,0))),"")</f>
        <v/>
      </c>
      <c r="C63" t="str">
        <f>IF(LEN(INDEX('N-Numbers'!A:M,MATCH(A63&amp;"*",'N-Numbers'!A:A,0),2))=0,INDEX('N-Numbers'!A:M,MATCH(A63&amp;"*",'N-Numbers'!A:A,0),3),INDEX('N-Numbers'!A:M,MATCH(A63&amp;"*",'N-Numbers'!A:A,0),2))</f>
        <v>N101RX</v>
      </c>
      <c r="D63" t="str">
        <f>INDEX('ICAO Country Codes'!$A$1:$K$229,MATCH(IFERROR(LEFT(C63,SEARCH("-",C63)),LEFT(C63)),'ICAO Country Codes'!$A$1:$A$229,0),3)</f>
        <v>United States of America</v>
      </c>
      <c r="E63" t="str">
        <f>IFERROR(IF(LEN(INDEX('N-Numbers'!$A:$M,MATCH($A63&amp;"*",'N-Numbers'!$A:$A,0),MATCH(E$1,'N-Numbers'!$A$1:$M$1,0)))=0,"",INDEX('N-Numbers'!$A:$M,MATCH($A63&amp;"*",'N-Numbers'!$A:$A,0),MATCH(E$1,'N-Numbers'!$A$1:$M$1,0))),"")</f>
        <v/>
      </c>
      <c r="F63" t="str">
        <f>IFERROR(IF(LEN(INDEX('N-Numbers'!$A:$M,MATCH($A63&amp;"*",'N-Numbers'!$A:$A,0),MATCH(F$1,'N-Numbers'!$A$1:$M$1,0)))=0,"",INDEX('N-Numbers'!$A:$M,MATCH($A63&amp;"*",'N-Numbers'!$A:$A,0),MATCH(F$1,'N-Numbers'!$A$1:$M$1,0))),"")</f>
        <v>Teall Capital Partners, Winston-Salem NC bought 7/20/18</v>
      </c>
      <c r="G63" t="str">
        <f>IFERROR(IF(LEN(INDEX('N-Numbers'!$A:$M,MATCH($A63&amp;"*",'N-Numbers'!$A:$A,0),MATCH(G$1,'N-Numbers'!$A$1:$M$1,0)))=0,"",INDEX('N-Numbers'!$A:$M,MATCH($A63&amp;"*",'N-Numbers'!$A:$A,0),MATCH(G$1,'N-Numbers'!$A$1:$M$1,0))),"")</f>
        <v>TEALL CAPITAL PARTNERS LLC</v>
      </c>
      <c r="H63" t="str">
        <f>IFERROR(IF(LEN(INDEX('N-Numbers'!$A:$M,MATCH($A63&amp;"*",'N-Numbers'!$A:$A,0),MATCH(H$1,'N-Numbers'!$A$1:$M$1,0)))=0,"",INDEX('N-Numbers'!$A:$M,MATCH($A63&amp;"*",'N-Numbers'!$A:$A,0),MATCH(H$1,'N-Numbers'!$A$1:$M$1,0))),"")</f>
        <v>PO BOX 21528</v>
      </c>
      <c r="I63" t="str">
        <f>IFERROR(IF(LEN(INDEX('N-Numbers'!$A:$M,MATCH($A63&amp;"*",'N-Numbers'!$A:$A,0),MATCH(I$1,'N-Numbers'!$A$1:$M$1,0)))=0,"",INDEX('N-Numbers'!$A:$M,MATCH($A63&amp;"*",'N-Numbers'!$A:$A,0),MATCH(I$1,'N-Numbers'!$A$1:$M$1,0))),"")</f>
        <v>WINSTON SALEM</v>
      </c>
      <c r="J63" t="str">
        <f>IFERROR(IF(LEN(INDEX('N-Numbers'!$A:$M,MATCH($A63&amp;"*",'N-Numbers'!$A:$A,0),MATCH(J$1,'N-Numbers'!$A$1:$M$1,0)))=0,"",INDEX('N-Numbers'!$A:$M,MATCH($A63&amp;"*",'N-Numbers'!$A:$A,0),MATCH(J$1,'N-Numbers'!$A$1:$M$1,0))),"")</f>
        <v>NC</v>
      </c>
      <c r="L63" t="str">
        <f>IFERROR(IF(LEN(INDEX('N-Numbers'!$A:$M,MATCH($A63&amp;"*",'N-Numbers'!$A:$A,0),MATCH(L$1,'N-Numbers'!$A$1:$M$1,0)))=0,"",INDEX('N-Numbers'!$A:$M,MATCH($A63&amp;"*",'N-Numbers'!$A:$A,0),MATCH(L$1,'N-Numbers'!$A$1:$M$1,0))),"")</f>
        <v/>
      </c>
      <c r="M63" t="str">
        <f>IFERROR(IF(LEN(INDEX('N-Numbers'!$A:$M,MATCH($A63&amp;"*",'N-Numbers'!$A:$A,0),MATCH(M$1,'N-Numbers'!$A$1:$M$1,0)))=0,"",INDEX('N-Numbers'!$A:$M,MATCH($A63&amp;"*",'N-Numbers'!$A:$A,0),MATCH(M$1,'N-Numbers'!$A$1:$M$1,0))),"")</f>
        <v/>
      </c>
      <c r="N63" t="str">
        <f>IFERROR(IF(LEN(INDEX('N-Numbers'!$A:$M,MATCH($A63&amp;"*",'N-Numbers'!$A:$A,0),MATCH(N$1,'N-Numbers'!$A$1:$M$1,0)))=0,"",INDEX('N-Numbers'!$A:$M,MATCH($A63&amp;"*",'N-Numbers'!$A:$A,0),MATCH(N$1,'N-Numbers'!$A$1:$M$1,0))),"")</f>
        <v/>
      </c>
      <c r="R63" s="13"/>
      <c r="S63" s="13"/>
      <c r="T63" s="13"/>
      <c r="U63" s="13"/>
      <c r="V63" s="13"/>
      <c r="W63" s="13"/>
      <c r="Y63" t="str">
        <f>IFERROR(IF(LEN(INDEX('NBAA Data'!$A:$U,MATCH($C63,'NBAA Data'!$C:$C,0),MATCH(Y$1,'NBAA Data'!$A$1:$U$1,0)))=0,"",INDEX('NBAA Data'!$A:$U,MATCH($C63,'NBAA Data'!$C:$C,0),MATCH(Y$1,'NBAA Data'!$A$1:$U$1,0))),"")</f>
        <v/>
      </c>
      <c r="Z63" t="str">
        <f>IFERROR(IF(LEN(INDEX('NBAA Data'!$A:$U,MATCH($C63,'NBAA Data'!$C:$C,0),MATCH(Z$1,'NBAA Data'!$A$1:$U$1,0)))=0,"",INDEX('NBAA Data'!$A:$U,MATCH($C63,'NBAA Data'!$C:$C,0),MATCH(Z$1,'NBAA Data'!$A$1:$U$1,0))),"")</f>
        <v/>
      </c>
      <c r="AA63" t="str">
        <f>IFERROR(IF(LEN(INDEX('NBAA Data'!$A:$U,MATCH($C63,'NBAA Data'!$C:$C,0),MATCH(AA$1,'NBAA Data'!$A$1:$U$1,0)))=0,"",INDEX('NBAA Data'!$A:$U,MATCH($C63,'NBAA Data'!$C:$C,0),MATCH(AA$1,'NBAA Data'!$A$1:$U$1,0))),"")</f>
        <v/>
      </c>
      <c r="AB63" t="str">
        <f>IFERROR(IF(LEN(INDEX('NBAA Data'!$A:$U,MATCH($C63,'NBAA Data'!$C:$C,0),MATCH(AB$1,'NBAA Data'!$A$1:$U$1,0)))=0,"",INDEX('NBAA Data'!$A:$U,MATCH($C63,'NBAA Data'!$C:$C,0),MATCH(AB$1,'NBAA Data'!$A$1:$U$1,0))),"")</f>
        <v/>
      </c>
      <c r="AC63" t="str">
        <f>IFERROR(IF(LEN(INDEX('NBAA Data'!$A:$U,MATCH($C63,'NBAA Data'!$C:$C,0),MATCH(AC$1,'NBAA Data'!$A$1:$U$1,0)))=0,"",INDEX('NBAA Data'!$A:$U,MATCH($C63,'NBAA Data'!$C:$C,0),MATCH(AC$1,'NBAA Data'!$A$1:$U$1,0))),"")</f>
        <v/>
      </c>
      <c r="AD63" t="str">
        <f>IFERROR(IF(LEN(INDEX('NBAA Data'!$A:$U,MATCH($C63,'NBAA Data'!$C:$C,0),MATCH(AD$1,'NBAA Data'!$A$1:$U$1,0)))=0,"",INDEX('NBAA Data'!$A:$U,MATCH($C63,'NBAA Data'!$C:$C,0),MATCH(AD$1,'NBAA Data'!$A$1:$U$1,0))),"")</f>
        <v/>
      </c>
      <c r="AE63" t="str">
        <f>IFERROR(IF(LEN(INDEX('NBAA Data'!$A:$U,MATCH($C63,'NBAA Data'!$C:$C,0),MATCH(AE$1,'NBAA Data'!$A$1:$U$1,0)))=0,"",INDEX('NBAA Data'!$A:$U,MATCH($C63,'NBAA Data'!$C:$C,0),MATCH(AE$1,'NBAA Data'!$A$1:$U$1,0))),"")</f>
        <v/>
      </c>
      <c r="AF63" t="str">
        <f>IFERROR(IF(LEN(INDEX('NBAA Data'!$A:$U,MATCH($C63,'NBAA Data'!$C:$C,0),MATCH(AF$1,'NBAA Data'!$A$1:$U$1,0)))=0,"",INDEX('NBAA Data'!$A:$U,MATCH($C63,'NBAA Data'!$C:$C,0),MATCH(AF$1,'NBAA Data'!$A$1:$U$1,0))),"")</f>
        <v/>
      </c>
      <c r="AG63" t="str">
        <f>IFERROR(IF(LEN(INDEX('NBAA Data'!$A:$U,MATCH($C63,'NBAA Data'!$C:$C,0),MATCH(AG$1,'NBAA Data'!$A$1:$U$1,0)))=0,"",INDEX('NBAA Data'!$A:$U,MATCH($C63,'NBAA Data'!$C:$C,0),MATCH(AG$1,'NBAA Data'!$A$1:$U$1,0))),"")</f>
        <v/>
      </c>
      <c r="AH63" t="str">
        <f>IFERROR(IF(LEN(INDEX('NBAA Data'!$A:$U,MATCH($C63,'NBAA Data'!$C:$C,0),MATCH(AH$1,'NBAA Data'!$A$1:$U$1,0)))=0,"",INDEX('NBAA Data'!$A:$U,MATCH($C63,'NBAA Data'!$C:$C,0),MATCH(AH$1,'NBAA Data'!$A$1:$U$1,0))),"")</f>
        <v/>
      </c>
      <c r="AI63" t="str">
        <f>IFERROR(IF(LEN(INDEX('NBAA Data'!$A:$U,MATCH($C63,'NBAA Data'!$C:$C,0),MATCH(AI$1,'NBAA Data'!$A$1:$U$1,0)))=0,"",INDEX('NBAA Data'!$A:$U,MATCH($C63,'NBAA Data'!$C:$C,0),MATCH(AI$1,'NBAA Data'!$A$1:$U$1,0))),"")</f>
        <v/>
      </c>
    </row>
    <row r="64" spans="1:48" x14ac:dyDescent="0.25">
      <c r="A64" t="s">
        <v>2189</v>
      </c>
      <c r="B64" t="str">
        <f>IFERROR(IF(LEN(INDEX('N-Numbers'!$A:$M,MATCH($A64&amp;"*",'N-Numbers'!$A:$A,0),MATCH(B$1,'N-Numbers'!$A$1:$M$1,0)))=0,"",INDEX('N-Numbers'!$A:$M,MATCH($A64&amp;"*",'N-Numbers'!$A:$A,0),MATCH(B$1,'N-Numbers'!$A$1:$M$1,0))),"")</f>
        <v/>
      </c>
      <c r="C64" t="str">
        <f>IF(LEN(INDEX('N-Numbers'!A:M,MATCH(A64&amp;"*",'N-Numbers'!A:A,0),2))=0,INDEX('N-Numbers'!A:M,MATCH(A64&amp;"*",'N-Numbers'!A:A,0),3),INDEX('N-Numbers'!A:M,MATCH(A64&amp;"*",'N-Numbers'!A:A,0),2))</f>
        <v>N802RR</v>
      </c>
      <c r="D64" t="str">
        <f>INDEX('ICAO Country Codes'!$A$1:$K$229,MATCH(IFERROR(LEFT(C64,SEARCH("-",C64)),LEFT(C64)),'ICAO Country Codes'!$A$1:$A$229,0),3)</f>
        <v>United States of America</v>
      </c>
      <c r="E64" t="str">
        <f>IFERROR(IF(LEN(INDEX('N-Numbers'!$A:$M,MATCH($A64&amp;"*",'N-Numbers'!$A:$A,0),MATCH(E$1,'N-Numbers'!$A$1:$M$1,0)))=0,"",INDEX('N-Numbers'!$A:$M,MATCH($A64&amp;"*",'N-Numbers'!$A:$A,0),MATCH(E$1,'N-Numbers'!$A$1:$M$1,0))),"")</f>
        <v/>
      </c>
      <c r="F64" t="str">
        <f>IFERROR(IF(LEN(INDEX('N-Numbers'!$A:$M,MATCH($A64&amp;"*",'N-Numbers'!$A:$A,0),MATCH(F$1,'N-Numbers'!$A$1:$M$1,0)))=0,"",INDEX('N-Numbers'!$A:$M,MATCH($A64&amp;"*",'N-Numbers'!$A:$A,0),MATCH(F$1,'N-Numbers'!$A$1:$M$1,0))),"")</f>
        <v>Sage Air LLC, Salt Lake City UT bought 12/29/17</v>
      </c>
      <c r="G64" t="str">
        <f>IFERROR(IF(LEN(INDEX('N-Numbers'!$A:$M,MATCH($A64&amp;"*",'N-Numbers'!$A:$A,0),MATCH(G$1,'N-Numbers'!$A$1:$M$1,0)))=0,"",INDEX('N-Numbers'!$A:$M,MATCH($A64&amp;"*",'N-Numbers'!$A:$A,0),MATCH(G$1,'N-Numbers'!$A$1:$M$1,0))),"")</f>
        <v>SAGE AIR LLC</v>
      </c>
      <c r="H64" t="str">
        <f>IFERROR(IF(LEN(INDEX('N-Numbers'!$A:$M,MATCH($A64&amp;"*",'N-Numbers'!$A:$A,0),MATCH(H$1,'N-Numbers'!$A$1:$M$1,0)))=0,"",INDEX('N-Numbers'!$A:$M,MATCH($A64&amp;"*",'N-Numbers'!$A:$A,0),MATCH(H$1,'N-Numbers'!$A$1:$M$1,0))),"")</f>
        <v>215 S STATE ST STE 1200</v>
      </c>
      <c r="I64" t="str">
        <f>IFERROR(IF(LEN(INDEX('N-Numbers'!$A:$M,MATCH($A64&amp;"*",'N-Numbers'!$A:$A,0),MATCH(I$1,'N-Numbers'!$A$1:$M$1,0)))=0,"",INDEX('N-Numbers'!$A:$M,MATCH($A64&amp;"*",'N-Numbers'!$A:$A,0),MATCH(I$1,'N-Numbers'!$A$1:$M$1,0))),"")</f>
        <v>SALT LAKE CITY</v>
      </c>
      <c r="J64" t="str">
        <f>IFERROR(IF(LEN(INDEX('N-Numbers'!$A:$M,MATCH($A64&amp;"*",'N-Numbers'!$A:$A,0),MATCH(J$1,'N-Numbers'!$A$1:$M$1,0)))=0,"",INDEX('N-Numbers'!$A:$M,MATCH($A64&amp;"*",'N-Numbers'!$A:$A,0),MATCH(J$1,'N-Numbers'!$A$1:$M$1,0))),"")</f>
        <v>UT</v>
      </c>
      <c r="L64" t="str">
        <f>IFERROR(IF(LEN(INDEX('N-Numbers'!$A:$M,MATCH($A64&amp;"*",'N-Numbers'!$A:$A,0),MATCH(L$1,'N-Numbers'!$A$1:$M$1,0)))=0,"",INDEX('N-Numbers'!$A:$M,MATCH($A64&amp;"*",'N-Numbers'!$A:$A,0),MATCH(L$1,'N-Numbers'!$A$1:$M$1,0))),"")</f>
        <v/>
      </c>
      <c r="M64" t="str">
        <f>IFERROR(IF(LEN(INDEX('N-Numbers'!$A:$M,MATCH($A64&amp;"*",'N-Numbers'!$A:$A,0),MATCH(M$1,'N-Numbers'!$A$1:$M$1,0)))=0,"",INDEX('N-Numbers'!$A:$M,MATCH($A64&amp;"*",'N-Numbers'!$A:$A,0),MATCH(M$1,'N-Numbers'!$A$1:$M$1,0))),"")</f>
        <v/>
      </c>
      <c r="N64" t="str">
        <f>IFERROR(IF(LEN(INDEX('N-Numbers'!$A:$M,MATCH($A64&amp;"*",'N-Numbers'!$A:$A,0),MATCH(N$1,'N-Numbers'!$A$1:$M$1,0)))=0,"",INDEX('N-Numbers'!$A:$M,MATCH($A64&amp;"*",'N-Numbers'!$A:$A,0),MATCH(N$1,'N-Numbers'!$A$1:$M$1,0))),"")</f>
        <v/>
      </c>
      <c r="R64" s="13"/>
      <c r="S64" s="13"/>
      <c r="T64" s="13"/>
      <c r="U64" s="13"/>
      <c r="V64" s="13"/>
      <c r="W64" s="13"/>
      <c r="Y64" t="str">
        <f>IFERROR(IF(LEN(INDEX('NBAA Data'!$A:$U,MATCH($C64,'NBAA Data'!$C:$C,0),MATCH(Y$1,'NBAA Data'!$A$1:$U$1,0)))=0,"",INDEX('NBAA Data'!$A:$U,MATCH($C64,'NBAA Data'!$C:$C,0),MATCH(Y$1,'NBAA Data'!$A$1:$U$1,0))),"")</f>
        <v/>
      </c>
      <c r="Z64" t="str">
        <f>IFERROR(IF(LEN(INDEX('NBAA Data'!$A:$U,MATCH($C64,'NBAA Data'!$C:$C,0),MATCH(Z$1,'NBAA Data'!$A$1:$U$1,0)))=0,"",INDEX('NBAA Data'!$A:$U,MATCH($C64,'NBAA Data'!$C:$C,0),MATCH(Z$1,'NBAA Data'!$A$1:$U$1,0))),"")</f>
        <v/>
      </c>
      <c r="AA64" t="str">
        <f>IFERROR(IF(LEN(INDEX('NBAA Data'!$A:$U,MATCH($C64,'NBAA Data'!$C:$C,0),MATCH(AA$1,'NBAA Data'!$A$1:$U$1,0)))=0,"",INDEX('NBAA Data'!$A:$U,MATCH($C64,'NBAA Data'!$C:$C,0),MATCH(AA$1,'NBAA Data'!$A$1:$U$1,0))),"")</f>
        <v/>
      </c>
      <c r="AB64" t="str">
        <f>IFERROR(IF(LEN(INDEX('NBAA Data'!$A:$U,MATCH($C64,'NBAA Data'!$C:$C,0),MATCH(AB$1,'NBAA Data'!$A$1:$U$1,0)))=0,"",INDEX('NBAA Data'!$A:$U,MATCH($C64,'NBAA Data'!$C:$C,0),MATCH(AB$1,'NBAA Data'!$A$1:$U$1,0))),"")</f>
        <v/>
      </c>
      <c r="AC64" t="str">
        <f>IFERROR(IF(LEN(INDEX('NBAA Data'!$A:$U,MATCH($C64,'NBAA Data'!$C:$C,0),MATCH(AC$1,'NBAA Data'!$A$1:$U$1,0)))=0,"",INDEX('NBAA Data'!$A:$U,MATCH($C64,'NBAA Data'!$C:$C,0),MATCH(AC$1,'NBAA Data'!$A$1:$U$1,0))),"")</f>
        <v/>
      </c>
      <c r="AD64" t="str">
        <f>IFERROR(IF(LEN(INDEX('NBAA Data'!$A:$U,MATCH($C64,'NBAA Data'!$C:$C,0),MATCH(AD$1,'NBAA Data'!$A$1:$U$1,0)))=0,"",INDEX('NBAA Data'!$A:$U,MATCH($C64,'NBAA Data'!$C:$C,0),MATCH(AD$1,'NBAA Data'!$A$1:$U$1,0))),"")</f>
        <v/>
      </c>
      <c r="AE64" t="str">
        <f>IFERROR(IF(LEN(INDEX('NBAA Data'!$A:$U,MATCH($C64,'NBAA Data'!$C:$C,0),MATCH(AE$1,'NBAA Data'!$A$1:$U$1,0)))=0,"",INDEX('NBAA Data'!$A:$U,MATCH($C64,'NBAA Data'!$C:$C,0),MATCH(AE$1,'NBAA Data'!$A$1:$U$1,0))),"")</f>
        <v/>
      </c>
      <c r="AF64" t="str">
        <f>IFERROR(IF(LEN(INDEX('NBAA Data'!$A:$U,MATCH($C64,'NBAA Data'!$C:$C,0),MATCH(AF$1,'NBAA Data'!$A$1:$U$1,0)))=0,"",INDEX('NBAA Data'!$A:$U,MATCH($C64,'NBAA Data'!$C:$C,0),MATCH(AF$1,'NBAA Data'!$A$1:$U$1,0))),"")</f>
        <v/>
      </c>
      <c r="AG64" t="str">
        <f>IFERROR(IF(LEN(INDEX('NBAA Data'!$A:$U,MATCH($C64,'NBAA Data'!$C:$C,0),MATCH(AG$1,'NBAA Data'!$A$1:$U$1,0)))=0,"",INDEX('NBAA Data'!$A:$U,MATCH($C64,'NBAA Data'!$C:$C,0),MATCH(AG$1,'NBAA Data'!$A$1:$U$1,0))),"")</f>
        <v/>
      </c>
      <c r="AH64" t="str">
        <f>IFERROR(IF(LEN(INDEX('NBAA Data'!$A:$U,MATCH($C64,'NBAA Data'!$C:$C,0),MATCH(AH$1,'NBAA Data'!$A$1:$U$1,0)))=0,"",INDEX('NBAA Data'!$A:$U,MATCH($C64,'NBAA Data'!$C:$C,0),MATCH(AH$1,'NBAA Data'!$A$1:$U$1,0))),"")</f>
        <v/>
      </c>
      <c r="AI64" t="str">
        <f>IFERROR(IF(LEN(INDEX('NBAA Data'!$A:$U,MATCH($C64,'NBAA Data'!$C:$C,0),MATCH(AI$1,'NBAA Data'!$A$1:$U$1,0)))=0,"",INDEX('NBAA Data'!$A:$U,MATCH($C64,'NBAA Data'!$C:$C,0),MATCH(AI$1,'NBAA Data'!$A$1:$U$1,0))),"")</f>
        <v/>
      </c>
    </row>
    <row r="65" spans="1:48" x14ac:dyDescent="0.25">
      <c r="A65" t="s">
        <v>3907</v>
      </c>
      <c r="B65" t="str">
        <f>"C-"&amp;INDEX(Sheet6!$A$1:$U$11,MATCH(TRIM(A65),Sheet6!$A$1:$A$11,0),2)</f>
        <v>C-FGFY</v>
      </c>
      <c r="C65" t="str">
        <f>IF(LEN(INDEX('N-Numbers'!A:M,MATCH(A65&amp;"*",'N-Numbers'!A:A,0),2))=0,INDEX('N-Numbers'!A:M,MATCH(A65&amp;"*",'N-Numbers'!A:A,0),3),INDEX('N-Numbers'!A:M,MATCH(A65&amp;"*",'N-Numbers'!A:A,0),2))</f>
        <v xml:space="preserve">C-GXNW </v>
      </c>
      <c r="D65" t="str">
        <f>INDEX('ICAO Country Codes'!$A$1:$K$229,MATCH(IFERROR(LEFT(C65,SEARCH("-",C65)),LEFT(C65)),'ICAO Country Codes'!$A$1:$A$229,0),3)</f>
        <v>Canada</v>
      </c>
      <c r="E65" t="str">
        <f>IFERROR(IF(LEN(INDEX('N-Numbers'!$A:$M,MATCH($A65&amp;"*",'N-Numbers'!$A:$A,0),MATCH(E$1,'N-Numbers'!$A$1:$M$1,0)))=0,"",INDEX('N-Numbers'!$A:$M,MATCH($A65&amp;"*",'N-Numbers'!$A:$A,0),MATCH(E$1,'N-Numbers'!$A$1:$M$1,0))),"")</f>
        <v xml:space="preserve">Skyservice Business Aviation </v>
      </c>
      <c r="F65" t="str">
        <f>IFERROR(IF(LEN(INDEX('N-Numbers'!$A:$M,MATCH($A65&amp;"*",'N-Numbers'!$A:$A,0),MATCH(F$1,'N-Numbers'!$A$1:$M$1,0)))=0,"",INDEX('N-Numbers'!$A:$M,MATCH($A65&amp;"*",'N-Numbers'!$A:$A,0),MATCH(F$1,'N-Numbers'!$A$1:$M$1,0))),"")</f>
        <v>delivered 10/29/08</v>
      </c>
      <c r="G65" t="str">
        <f>INDEX(Sheet6!$A$1:$U$11,MATCH(TRIM(A65),Sheet6!$A$1:$A$11,0),MATCH("FULL_NAME",Sheet6!$A$1:$U$1,0))</f>
        <v>John M Bennetto</v>
      </c>
      <c r="H65" t="str">
        <f>IFERROR(IF(LEN(INDEX('N-Numbers'!$A:$M,MATCH($A65&amp;"*",'N-Numbers'!$A:$A,0),MATCH(H$1,'N-Numbers'!$A$1:$M$1,0)))=0,"",INDEX('N-Numbers'!$A:$M,MATCH($A65&amp;"*",'N-Numbers'!$A:$A,0),MATCH(H$1,'N-Numbers'!$A$1:$M$1,0))),"")</f>
        <v/>
      </c>
      <c r="I65" t="str">
        <f>INDEX(Sheet6!$A$1:$U$11,MATCH(TRIM(A65),Sheet6!$A$1:$A$11,0),MATCH("CITY",Sheet6!$A$1:$U$1,0))</f>
        <v>Dutton</v>
      </c>
      <c r="J65" t="str">
        <f>INDEX(Sheet6!$A$1:$U$11,MATCH(TRIM(A65),Sheet6!$A$1:$A$11,0),MATCH("PROVINCE_OR_STATE_E",Sheet6!$A$1:$U$1,0))</f>
        <v>Ontario</v>
      </c>
      <c r="L65" t="str">
        <f>IFERROR(IF(LEN(INDEX('N-Numbers'!$A:$M,MATCH($A65&amp;"*",'N-Numbers'!$A:$A,0),MATCH(L$1,'N-Numbers'!$A$1:$M$1,0)))=0,"",INDEX('N-Numbers'!$A:$M,MATCH($A65&amp;"*",'N-Numbers'!$A:$A,0),MATCH(L$1,'N-Numbers'!$A$1:$M$1,0))),"")</f>
        <v/>
      </c>
      <c r="M65" t="str">
        <f>IFERROR(IF(LEN(INDEX('N-Numbers'!$A:$M,MATCH($A65&amp;"*",'N-Numbers'!$A:$A,0),MATCH(M$1,'N-Numbers'!$A$1:$M$1,0)))=0,"",INDEX('N-Numbers'!$A:$M,MATCH($A65&amp;"*",'N-Numbers'!$A:$A,0),MATCH(M$1,'N-Numbers'!$A$1:$M$1,0))),"")</f>
        <v/>
      </c>
      <c r="N65" t="str">
        <f>IFERROR(IF(LEN(INDEX('N-Numbers'!$A:$M,MATCH($A65&amp;"*",'N-Numbers'!$A:$A,0),MATCH(N$1,'N-Numbers'!$A$1:$M$1,0)))=0,"",INDEX('N-Numbers'!$A:$M,MATCH($A65&amp;"*",'N-Numbers'!$A:$A,0),MATCH(N$1,'N-Numbers'!$A$1:$M$1,0))),"")</f>
        <v/>
      </c>
      <c r="R65" s="13"/>
      <c r="S65" s="13"/>
      <c r="T65" s="13"/>
      <c r="U65" s="13"/>
      <c r="V65" s="13"/>
      <c r="W65" s="13"/>
      <c r="Y65" t="str">
        <f>IFERROR(IF(LEN(INDEX('NBAA Data'!$A:$U,MATCH($C65,'NBAA Data'!$C:$C,0),MATCH(Y$1,'NBAA Data'!$A$1:$U$1,0)))=0,"",INDEX('NBAA Data'!$A:$U,MATCH($C65,'NBAA Data'!$C:$C,0),MATCH(Y$1,'NBAA Data'!$A$1:$U$1,0))),"")</f>
        <v/>
      </c>
      <c r="Z65" t="str">
        <f>IFERROR(IF(LEN(INDEX('NBAA Data'!$A:$U,MATCH($C65,'NBAA Data'!$C:$C,0),MATCH(Z$1,'NBAA Data'!$A$1:$U$1,0)))=0,"",INDEX('NBAA Data'!$A:$U,MATCH($C65,'NBAA Data'!$C:$C,0),MATCH(Z$1,'NBAA Data'!$A$1:$U$1,0))),"")</f>
        <v/>
      </c>
      <c r="AA65" t="str">
        <f>IFERROR(IF(LEN(INDEX('NBAA Data'!$A:$U,MATCH($C65,'NBAA Data'!$C:$C,0),MATCH(AA$1,'NBAA Data'!$A$1:$U$1,0)))=0,"",INDEX('NBAA Data'!$A:$U,MATCH($C65,'NBAA Data'!$C:$C,0),MATCH(AA$1,'NBAA Data'!$A$1:$U$1,0))),"")</f>
        <v/>
      </c>
      <c r="AB65" t="str">
        <f>IFERROR(IF(LEN(INDEX('NBAA Data'!$A:$U,MATCH($C65,'NBAA Data'!$C:$C,0),MATCH(AB$1,'NBAA Data'!$A$1:$U$1,0)))=0,"",INDEX('NBAA Data'!$A:$U,MATCH($C65,'NBAA Data'!$C:$C,0),MATCH(AB$1,'NBAA Data'!$A$1:$U$1,0))),"")</f>
        <v/>
      </c>
      <c r="AC65" t="str">
        <f>IFERROR(IF(LEN(INDEX('NBAA Data'!$A:$U,MATCH($C65,'NBAA Data'!$C:$C,0),MATCH(AC$1,'NBAA Data'!$A$1:$U$1,0)))=0,"",INDEX('NBAA Data'!$A:$U,MATCH($C65,'NBAA Data'!$C:$C,0),MATCH(AC$1,'NBAA Data'!$A$1:$U$1,0))),"")</f>
        <v/>
      </c>
      <c r="AD65" t="str">
        <f>IFERROR(IF(LEN(INDEX('NBAA Data'!$A:$U,MATCH($C65,'NBAA Data'!$C:$C,0),MATCH(AD$1,'NBAA Data'!$A$1:$U$1,0)))=0,"",INDEX('NBAA Data'!$A:$U,MATCH($C65,'NBAA Data'!$C:$C,0),MATCH(AD$1,'NBAA Data'!$A$1:$U$1,0))),"")</f>
        <v/>
      </c>
      <c r="AE65" t="str">
        <f>IFERROR(IF(LEN(INDEX('NBAA Data'!$A:$U,MATCH($C65,'NBAA Data'!$C:$C,0),MATCH(AE$1,'NBAA Data'!$A$1:$U$1,0)))=0,"",INDEX('NBAA Data'!$A:$U,MATCH($C65,'NBAA Data'!$C:$C,0),MATCH(AE$1,'NBAA Data'!$A$1:$U$1,0))),"")</f>
        <v/>
      </c>
      <c r="AF65" t="str">
        <f>IFERROR(IF(LEN(INDEX('NBAA Data'!$A:$U,MATCH($C65,'NBAA Data'!$C:$C,0),MATCH(AF$1,'NBAA Data'!$A$1:$U$1,0)))=0,"",INDEX('NBAA Data'!$A:$U,MATCH($C65,'NBAA Data'!$C:$C,0),MATCH(AF$1,'NBAA Data'!$A$1:$U$1,0))),"")</f>
        <v/>
      </c>
      <c r="AG65" t="str">
        <f>IFERROR(IF(LEN(INDEX('NBAA Data'!$A:$U,MATCH($C65,'NBAA Data'!$C:$C,0),MATCH(AG$1,'NBAA Data'!$A$1:$U$1,0)))=0,"",INDEX('NBAA Data'!$A:$U,MATCH($C65,'NBAA Data'!$C:$C,0),MATCH(AG$1,'NBAA Data'!$A$1:$U$1,0))),"")</f>
        <v/>
      </c>
      <c r="AH65" t="str">
        <f>IFERROR(IF(LEN(INDEX('NBAA Data'!$A:$U,MATCH($C65,'NBAA Data'!$C:$C,0),MATCH(AH$1,'NBAA Data'!$A$1:$U$1,0)))=0,"",INDEX('NBAA Data'!$A:$U,MATCH($C65,'NBAA Data'!$C:$C,0),MATCH(AH$1,'NBAA Data'!$A$1:$U$1,0))),"")</f>
        <v/>
      </c>
      <c r="AI65" t="str">
        <f>IFERROR(IF(LEN(INDEX('NBAA Data'!$A:$U,MATCH($C65,'NBAA Data'!$C:$C,0),MATCH(AI$1,'NBAA Data'!$A$1:$U$1,0)))=0,"",INDEX('NBAA Data'!$A:$U,MATCH($C65,'NBAA Data'!$C:$C,0),MATCH(AI$1,'NBAA Data'!$A$1:$U$1,0))),"")</f>
        <v/>
      </c>
    </row>
    <row r="66" spans="1:48" x14ac:dyDescent="0.25">
      <c r="A66" t="s">
        <v>3908</v>
      </c>
      <c r="B66" t="str">
        <f>IFERROR(IF(LEN(INDEX('N-Numbers'!$A:$M,MATCH($A66&amp;"*",'N-Numbers'!$A:$A,0),MATCH(B$1,'N-Numbers'!$A$1:$M$1,0)))=0,"",INDEX('N-Numbers'!$A:$M,MATCH($A66&amp;"*",'N-Numbers'!$A:$A,0),MATCH(B$1,'N-Numbers'!$A$1:$M$1,0))),"")</f>
        <v/>
      </c>
      <c r="C66" t="str">
        <f>IF(LEN(INDEX('N-Numbers'!A:M,MATCH(A66&amp;"*",'N-Numbers'!A:A,0),2))=0,INDEX('N-Numbers'!A:M,MATCH(A66&amp;"*",'N-Numbers'!A:A,0),3),INDEX('N-Numbers'!A:M,MATCH(A66&amp;"*",'N-Numbers'!A:A,0),2))</f>
        <v xml:space="preserve">XA-CHY </v>
      </c>
      <c r="D66" t="str">
        <f>INDEX('ICAO Country Codes'!$A$1:$K$229,MATCH(IFERROR(LEFT(C66,SEARCH("-",C66)),LEFT(C66)),'ICAO Country Codes'!$A$1:$A$229,0),3)</f>
        <v>Mexico</v>
      </c>
      <c r="E66" t="str">
        <f>IFERROR(IF(LEN(INDEX('N-Numbers'!$A:$M,MATCH($A66&amp;"*",'N-Numbers'!$A:$A,0),MATCH(E$1,'N-Numbers'!$A$1:$M$1,0)))=0,"",INDEX('N-Numbers'!$A:$M,MATCH($A66&amp;"*",'N-Numbers'!$A:$A,0),MATCH(E$1,'N-Numbers'!$A$1:$M$1,0))),"")</f>
        <v/>
      </c>
      <c r="F66" t="str">
        <f>IFERROR(IF(LEN(INDEX('N-Numbers'!$A:$M,MATCH($A66&amp;"*",'N-Numbers'!$A:$A,0),MATCH(F$1,'N-Numbers'!$A$1:$M$1,0)))=0,"",INDEX('N-Numbers'!$A:$M,MATCH($A66&amp;"*",'N-Numbers'!$A:$A,0),MATCH(F$1,'N-Numbers'!$A$1:$M$1,0))),"")</f>
        <v>Aerolineas Ejecutivas S.A. bought 7/22/14</v>
      </c>
      <c r="G66" t="str">
        <f>IFERROR(IF(LEN(INDEX('N-Numbers'!$A:$M,MATCH($A66&amp;"*",'N-Numbers'!$A:$A,0),MATCH(G$1,'N-Numbers'!$A$1:$M$1,0)))=0,"",INDEX('N-Numbers'!$A:$M,MATCH($A66&amp;"*",'N-Numbers'!$A:$A,0),MATCH(G$1,'N-Numbers'!$A$1:$M$1,0))),"")</f>
        <v/>
      </c>
      <c r="H66" t="str">
        <f>IFERROR(IF(LEN(INDEX('N-Numbers'!$A:$M,MATCH($A66&amp;"*",'N-Numbers'!$A:$A,0),MATCH(H$1,'N-Numbers'!$A$1:$M$1,0)))=0,"",INDEX('N-Numbers'!$A:$M,MATCH($A66&amp;"*",'N-Numbers'!$A:$A,0),MATCH(H$1,'N-Numbers'!$A$1:$M$1,0))),"")</f>
        <v/>
      </c>
      <c r="I66" t="str">
        <f>IFERROR(IF(LEN(INDEX('N-Numbers'!$A:$M,MATCH($A66&amp;"*",'N-Numbers'!$A:$A,0),MATCH(I$1,'N-Numbers'!$A$1:$M$1,0)))=0,"",INDEX('N-Numbers'!$A:$M,MATCH($A66&amp;"*",'N-Numbers'!$A:$A,0),MATCH(I$1,'N-Numbers'!$A$1:$M$1,0))),"")</f>
        <v/>
      </c>
      <c r="J66" t="str">
        <f>IFERROR(IF(LEN(INDEX('N-Numbers'!$A:$M,MATCH($A66&amp;"*",'N-Numbers'!$A:$A,0),MATCH(J$1,'N-Numbers'!$A$1:$M$1,0)))=0,"",INDEX('N-Numbers'!$A:$M,MATCH($A66&amp;"*",'N-Numbers'!$A:$A,0),MATCH(J$1,'N-Numbers'!$A$1:$M$1,0))),"")</f>
        <v/>
      </c>
      <c r="L66" t="str">
        <f>IFERROR(IF(LEN(INDEX('N-Numbers'!$A:$M,MATCH($A66&amp;"*",'N-Numbers'!$A:$A,0),MATCH(L$1,'N-Numbers'!$A$1:$M$1,0)))=0,"",INDEX('N-Numbers'!$A:$M,MATCH($A66&amp;"*",'N-Numbers'!$A:$A,0),MATCH(L$1,'N-Numbers'!$A$1:$M$1,0))),"")</f>
        <v/>
      </c>
      <c r="M66" t="str">
        <f>IFERROR(IF(LEN(INDEX('N-Numbers'!$A:$M,MATCH($A66&amp;"*",'N-Numbers'!$A:$A,0),MATCH(M$1,'N-Numbers'!$A$1:$M$1,0)))=0,"",INDEX('N-Numbers'!$A:$M,MATCH($A66&amp;"*",'N-Numbers'!$A:$A,0),MATCH(M$1,'N-Numbers'!$A$1:$M$1,0))),"")</f>
        <v/>
      </c>
      <c r="N66" t="str">
        <f>IFERROR(IF(LEN(INDEX('N-Numbers'!$A:$M,MATCH($A66&amp;"*",'N-Numbers'!$A:$A,0),MATCH(N$1,'N-Numbers'!$A$1:$M$1,0)))=0,"",INDEX('N-Numbers'!$A:$M,MATCH($A66&amp;"*",'N-Numbers'!$A:$A,0),MATCH(N$1,'N-Numbers'!$A$1:$M$1,0))),"")</f>
        <v/>
      </c>
      <c r="R66" s="13"/>
      <c r="S66" s="13"/>
      <c r="T66" s="13"/>
      <c r="U66" s="13"/>
      <c r="V66" s="13"/>
      <c r="W66" s="13"/>
      <c r="Y66" t="str">
        <f>IFERROR(IF(LEN(INDEX('NBAA Data'!$A:$U,MATCH($C66,'NBAA Data'!$C:$C,0),MATCH(Y$1,'NBAA Data'!$A$1:$U$1,0)))=0,"",INDEX('NBAA Data'!$A:$U,MATCH($C66,'NBAA Data'!$C:$C,0),MATCH(Y$1,'NBAA Data'!$A$1:$U$1,0))),"")</f>
        <v/>
      </c>
      <c r="Z66" t="str">
        <f>IFERROR(IF(LEN(INDEX('NBAA Data'!$A:$U,MATCH($C66,'NBAA Data'!$C:$C,0),MATCH(Z$1,'NBAA Data'!$A$1:$U$1,0)))=0,"",INDEX('NBAA Data'!$A:$U,MATCH($C66,'NBAA Data'!$C:$C,0),MATCH(Z$1,'NBAA Data'!$A$1:$U$1,0))),"")</f>
        <v/>
      </c>
      <c r="AA66" t="str">
        <f>IFERROR(IF(LEN(INDEX('NBAA Data'!$A:$U,MATCH($C66,'NBAA Data'!$C:$C,0),MATCH(AA$1,'NBAA Data'!$A$1:$U$1,0)))=0,"",INDEX('NBAA Data'!$A:$U,MATCH($C66,'NBAA Data'!$C:$C,0),MATCH(AA$1,'NBAA Data'!$A$1:$U$1,0))),"")</f>
        <v/>
      </c>
      <c r="AB66" t="str">
        <f>IFERROR(IF(LEN(INDEX('NBAA Data'!$A:$U,MATCH($C66,'NBAA Data'!$C:$C,0),MATCH(AB$1,'NBAA Data'!$A$1:$U$1,0)))=0,"",INDEX('NBAA Data'!$A:$U,MATCH($C66,'NBAA Data'!$C:$C,0),MATCH(AB$1,'NBAA Data'!$A$1:$U$1,0))),"")</f>
        <v/>
      </c>
      <c r="AC66" t="str">
        <f>IFERROR(IF(LEN(INDEX('NBAA Data'!$A:$U,MATCH($C66,'NBAA Data'!$C:$C,0),MATCH(AC$1,'NBAA Data'!$A$1:$U$1,0)))=0,"",INDEX('NBAA Data'!$A:$U,MATCH($C66,'NBAA Data'!$C:$C,0),MATCH(AC$1,'NBAA Data'!$A$1:$U$1,0))),"")</f>
        <v/>
      </c>
      <c r="AD66" t="str">
        <f>IFERROR(IF(LEN(INDEX('NBAA Data'!$A:$U,MATCH($C66,'NBAA Data'!$C:$C,0),MATCH(AD$1,'NBAA Data'!$A$1:$U$1,0)))=0,"",INDEX('NBAA Data'!$A:$U,MATCH($C66,'NBAA Data'!$C:$C,0),MATCH(AD$1,'NBAA Data'!$A$1:$U$1,0))),"")</f>
        <v/>
      </c>
      <c r="AE66" t="str">
        <f>IFERROR(IF(LEN(INDEX('NBAA Data'!$A:$U,MATCH($C66,'NBAA Data'!$C:$C,0),MATCH(AE$1,'NBAA Data'!$A$1:$U$1,0)))=0,"",INDEX('NBAA Data'!$A:$U,MATCH($C66,'NBAA Data'!$C:$C,0),MATCH(AE$1,'NBAA Data'!$A$1:$U$1,0))),"")</f>
        <v/>
      </c>
      <c r="AF66" t="str">
        <f>IFERROR(IF(LEN(INDEX('NBAA Data'!$A:$U,MATCH($C66,'NBAA Data'!$C:$C,0),MATCH(AF$1,'NBAA Data'!$A$1:$U$1,0)))=0,"",INDEX('NBAA Data'!$A:$U,MATCH($C66,'NBAA Data'!$C:$C,0),MATCH(AF$1,'NBAA Data'!$A$1:$U$1,0))),"")</f>
        <v/>
      </c>
      <c r="AG66" t="str">
        <f>IFERROR(IF(LEN(INDEX('NBAA Data'!$A:$U,MATCH($C66,'NBAA Data'!$C:$C,0),MATCH(AG$1,'NBAA Data'!$A$1:$U$1,0)))=0,"",INDEX('NBAA Data'!$A:$U,MATCH($C66,'NBAA Data'!$C:$C,0),MATCH(AG$1,'NBAA Data'!$A$1:$U$1,0))),"")</f>
        <v/>
      </c>
      <c r="AH66" t="str">
        <f>IFERROR(IF(LEN(INDEX('NBAA Data'!$A:$U,MATCH($C66,'NBAA Data'!$C:$C,0),MATCH(AH$1,'NBAA Data'!$A$1:$U$1,0)))=0,"",INDEX('NBAA Data'!$A:$U,MATCH($C66,'NBAA Data'!$C:$C,0),MATCH(AH$1,'NBAA Data'!$A$1:$U$1,0))),"")</f>
        <v/>
      </c>
      <c r="AI66" t="str">
        <f>IFERROR(IF(LEN(INDEX('NBAA Data'!$A:$U,MATCH($C66,'NBAA Data'!$C:$C,0),MATCH(AI$1,'NBAA Data'!$A$1:$U$1,0)))=0,"",INDEX('NBAA Data'!$A:$U,MATCH($C66,'NBAA Data'!$C:$C,0),MATCH(AI$1,'NBAA Data'!$A$1:$U$1,0))),"")</f>
        <v/>
      </c>
    </row>
    <row r="67" spans="1:48" x14ac:dyDescent="0.25">
      <c r="A67" t="s">
        <v>3909</v>
      </c>
      <c r="B67" t="str">
        <f>IFERROR(IF(LEN(INDEX('N-Numbers'!$A:$M,MATCH($A67&amp;"*",'N-Numbers'!$A:$A,0),MATCH(B$1,'N-Numbers'!$A$1:$M$1,0)))=0,"",INDEX('N-Numbers'!$A:$M,MATCH($A67&amp;"*",'N-Numbers'!$A:$A,0),MATCH(B$1,'N-Numbers'!$A$1:$M$1,0))),"")</f>
        <v/>
      </c>
      <c r="C67" t="str">
        <f>IF(LEN(INDEX('N-Numbers'!A:M,MATCH(A67&amp;"*",'N-Numbers'!A:A,0),2))=0,INDEX('N-Numbers'!A:M,MATCH(A67&amp;"*",'N-Numbers'!A:A,0),3),INDEX('N-Numbers'!A:M,MATCH(A67&amp;"*",'N-Numbers'!A:A,0),2))</f>
        <v xml:space="preserve">XA-JCZ </v>
      </c>
      <c r="D67" t="str">
        <f>INDEX('ICAO Country Codes'!$A$1:$K$229,MATCH(IFERROR(LEFT(C67,SEARCH("-",C67)),LEFT(C67)),'ICAO Country Codes'!$A$1:$A$229,0),3)</f>
        <v>Mexico</v>
      </c>
      <c r="E67" t="str">
        <f>IFERROR(IF(LEN(INDEX('N-Numbers'!$A:$M,MATCH($A67&amp;"*",'N-Numbers'!$A:$A,0),MATCH(E$1,'N-Numbers'!$A$1:$M$1,0)))=0,"",INDEX('N-Numbers'!$A:$M,MATCH($A67&amp;"*",'N-Numbers'!$A:$A,0),MATCH(E$1,'N-Numbers'!$A$1:$M$1,0))),"")</f>
        <v/>
      </c>
      <c r="F67" t="str">
        <f>IFERROR(IF(LEN(INDEX('N-Numbers'!$A:$M,MATCH($A67&amp;"*",'N-Numbers'!$A:$A,0),MATCH(F$1,'N-Numbers'!$A$1:$M$1,0)))=0,"",INDEX('N-Numbers'!$A:$M,MATCH($A67&amp;"*",'N-Numbers'!$A:$A,0),MATCH(F$1,'N-Numbers'!$A$1:$M$1,0))),"")</f>
        <v>Air Palace SA de CV bought 8/10/16</v>
      </c>
      <c r="G67" t="str">
        <f>IFERROR(IF(LEN(INDEX('N-Numbers'!$A:$M,MATCH($A67&amp;"*",'N-Numbers'!$A:$A,0),MATCH(G$1,'N-Numbers'!$A$1:$M$1,0)))=0,"",INDEX('N-Numbers'!$A:$M,MATCH($A67&amp;"*",'N-Numbers'!$A:$A,0),MATCH(G$1,'N-Numbers'!$A$1:$M$1,0))),"")</f>
        <v/>
      </c>
      <c r="H67" t="str">
        <f>IFERROR(IF(LEN(INDEX('N-Numbers'!$A:$M,MATCH($A67&amp;"*",'N-Numbers'!$A:$A,0),MATCH(H$1,'N-Numbers'!$A$1:$M$1,0)))=0,"",INDEX('N-Numbers'!$A:$M,MATCH($A67&amp;"*",'N-Numbers'!$A:$A,0),MATCH(H$1,'N-Numbers'!$A$1:$M$1,0))),"")</f>
        <v/>
      </c>
      <c r="I67" t="str">
        <f>IFERROR(IF(LEN(INDEX('N-Numbers'!$A:$M,MATCH($A67&amp;"*",'N-Numbers'!$A:$A,0),MATCH(I$1,'N-Numbers'!$A$1:$M$1,0)))=0,"",INDEX('N-Numbers'!$A:$M,MATCH($A67&amp;"*",'N-Numbers'!$A:$A,0),MATCH(I$1,'N-Numbers'!$A$1:$M$1,0))),"")</f>
        <v/>
      </c>
      <c r="J67" t="str">
        <f>IFERROR(IF(LEN(INDEX('N-Numbers'!$A:$M,MATCH($A67&amp;"*",'N-Numbers'!$A:$A,0),MATCH(J$1,'N-Numbers'!$A$1:$M$1,0)))=0,"",INDEX('N-Numbers'!$A:$M,MATCH($A67&amp;"*",'N-Numbers'!$A:$A,0),MATCH(J$1,'N-Numbers'!$A$1:$M$1,0))),"")</f>
        <v/>
      </c>
      <c r="L67" t="str">
        <f>IFERROR(IF(LEN(INDEX('N-Numbers'!$A:$M,MATCH($A67&amp;"*",'N-Numbers'!$A:$A,0),MATCH(L$1,'N-Numbers'!$A$1:$M$1,0)))=0,"",INDEX('N-Numbers'!$A:$M,MATCH($A67&amp;"*",'N-Numbers'!$A:$A,0),MATCH(L$1,'N-Numbers'!$A$1:$M$1,0))),"")</f>
        <v/>
      </c>
      <c r="M67" t="str">
        <f>IFERROR(IF(LEN(INDEX('N-Numbers'!$A:$M,MATCH($A67&amp;"*",'N-Numbers'!$A:$A,0),MATCH(M$1,'N-Numbers'!$A$1:$M$1,0)))=0,"",INDEX('N-Numbers'!$A:$M,MATCH($A67&amp;"*",'N-Numbers'!$A:$A,0),MATCH(M$1,'N-Numbers'!$A$1:$M$1,0))),"")</f>
        <v/>
      </c>
      <c r="N67" t="str">
        <f>IFERROR(IF(LEN(INDEX('N-Numbers'!$A:$M,MATCH($A67&amp;"*",'N-Numbers'!$A:$A,0),MATCH(N$1,'N-Numbers'!$A$1:$M$1,0)))=0,"",INDEX('N-Numbers'!$A:$M,MATCH($A67&amp;"*",'N-Numbers'!$A:$A,0),MATCH(N$1,'N-Numbers'!$A$1:$M$1,0))),"")</f>
        <v/>
      </c>
      <c r="R67" s="13"/>
      <c r="S67" s="13"/>
      <c r="T67" s="13"/>
      <c r="U67" s="13"/>
      <c r="V67" s="13"/>
      <c r="W67" s="13"/>
      <c r="Y67" t="str">
        <f>IFERROR(IF(LEN(INDEX('NBAA Data'!$A:$U,MATCH($C67,'NBAA Data'!$C:$C,0),MATCH(Y$1,'NBAA Data'!$A$1:$U$1,0)))=0,"",INDEX('NBAA Data'!$A:$U,MATCH($C67,'NBAA Data'!$C:$C,0),MATCH(Y$1,'NBAA Data'!$A$1:$U$1,0))),"")</f>
        <v/>
      </c>
      <c r="Z67" t="str">
        <f>IFERROR(IF(LEN(INDEX('NBAA Data'!$A:$U,MATCH($C67,'NBAA Data'!$C:$C,0),MATCH(Z$1,'NBAA Data'!$A$1:$U$1,0)))=0,"",INDEX('NBAA Data'!$A:$U,MATCH($C67,'NBAA Data'!$C:$C,0),MATCH(Z$1,'NBAA Data'!$A$1:$U$1,0))),"")</f>
        <v/>
      </c>
      <c r="AA67" t="str">
        <f>IFERROR(IF(LEN(INDEX('NBAA Data'!$A:$U,MATCH($C67,'NBAA Data'!$C:$C,0),MATCH(AA$1,'NBAA Data'!$A$1:$U$1,0)))=0,"",INDEX('NBAA Data'!$A:$U,MATCH($C67,'NBAA Data'!$C:$C,0),MATCH(AA$1,'NBAA Data'!$A$1:$U$1,0))),"")</f>
        <v/>
      </c>
      <c r="AB67" t="str">
        <f>IFERROR(IF(LEN(INDEX('NBAA Data'!$A:$U,MATCH($C67,'NBAA Data'!$C:$C,0),MATCH(AB$1,'NBAA Data'!$A$1:$U$1,0)))=0,"",INDEX('NBAA Data'!$A:$U,MATCH($C67,'NBAA Data'!$C:$C,0),MATCH(AB$1,'NBAA Data'!$A$1:$U$1,0))),"")</f>
        <v/>
      </c>
      <c r="AC67" t="str">
        <f>IFERROR(IF(LEN(INDEX('NBAA Data'!$A:$U,MATCH($C67,'NBAA Data'!$C:$C,0),MATCH(AC$1,'NBAA Data'!$A$1:$U$1,0)))=0,"",INDEX('NBAA Data'!$A:$U,MATCH($C67,'NBAA Data'!$C:$C,0),MATCH(AC$1,'NBAA Data'!$A$1:$U$1,0))),"")</f>
        <v/>
      </c>
      <c r="AD67" t="str">
        <f>IFERROR(IF(LEN(INDEX('NBAA Data'!$A:$U,MATCH($C67,'NBAA Data'!$C:$C,0),MATCH(AD$1,'NBAA Data'!$A$1:$U$1,0)))=0,"",INDEX('NBAA Data'!$A:$U,MATCH($C67,'NBAA Data'!$C:$C,0),MATCH(AD$1,'NBAA Data'!$A$1:$U$1,0))),"")</f>
        <v/>
      </c>
      <c r="AE67" t="str">
        <f>IFERROR(IF(LEN(INDEX('NBAA Data'!$A:$U,MATCH($C67,'NBAA Data'!$C:$C,0),MATCH(AE$1,'NBAA Data'!$A$1:$U$1,0)))=0,"",INDEX('NBAA Data'!$A:$U,MATCH($C67,'NBAA Data'!$C:$C,0),MATCH(AE$1,'NBAA Data'!$A$1:$U$1,0))),"")</f>
        <v/>
      </c>
      <c r="AF67" t="str">
        <f>IFERROR(IF(LEN(INDEX('NBAA Data'!$A:$U,MATCH($C67,'NBAA Data'!$C:$C,0),MATCH(AF$1,'NBAA Data'!$A$1:$U$1,0)))=0,"",INDEX('NBAA Data'!$A:$U,MATCH($C67,'NBAA Data'!$C:$C,0),MATCH(AF$1,'NBAA Data'!$A$1:$U$1,0))),"")</f>
        <v/>
      </c>
      <c r="AG67" t="str">
        <f>IFERROR(IF(LEN(INDEX('NBAA Data'!$A:$U,MATCH($C67,'NBAA Data'!$C:$C,0),MATCH(AG$1,'NBAA Data'!$A$1:$U$1,0)))=0,"",INDEX('NBAA Data'!$A:$U,MATCH($C67,'NBAA Data'!$C:$C,0),MATCH(AG$1,'NBAA Data'!$A$1:$U$1,0))),"")</f>
        <v/>
      </c>
      <c r="AH67" t="str">
        <f>IFERROR(IF(LEN(INDEX('NBAA Data'!$A:$U,MATCH($C67,'NBAA Data'!$C:$C,0),MATCH(AH$1,'NBAA Data'!$A$1:$U$1,0)))=0,"",INDEX('NBAA Data'!$A:$U,MATCH($C67,'NBAA Data'!$C:$C,0),MATCH(AH$1,'NBAA Data'!$A$1:$U$1,0))),"")</f>
        <v/>
      </c>
      <c r="AI67" t="str">
        <f>IFERROR(IF(LEN(INDEX('NBAA Data'!$A:$U,MATCH($C67,'NBAA Data'!$C:$C,0),MATCH(AI$1,'NBAA Data'!$A$1:$U$1,0)))=0,"",INDEX('NBAA Data'!$A:$U,MATCH($C67,'NBAA Data'!$C:$C,0),MATCH(AI$1,'NBAA Data'!$A$1:$U$1,0))),"")</f>
        <v/>
      </c>
    </row>
    <row r="68" spans="1:48" x14ac:dyDescent="0.25">
      <c r="A68" t="s">
        <v>3910</v>
      </c>
      <c r="B68" t="str">
        <f>IFERROR(IF(LEN(INDEX('N-Numbers'!$A:$M,MATCH($A68&amp;"*",'N-Numbers'!$A:$A,0),MATCH(B$1,'N-Numbers'!$A$1:$M$1,0)))=0,"",INDEX('N-Numbers'!$A:$M,MATCH($A68&amp;"*",'N-Numbers'!$A:$A,0),MATCH(B$1,'N-Numbers'!$A$1:$M$1,0))),"")</f>
        <v/>
      </c>
      <c r="C68" t="str">
        <f>IF(LEN(INDEX('N-Numbers'!A:M,MATCH(A68&amp;"*",'N-Numbers'!A:A,0),2))=0,INDEX('N-Numbers'!A:M,MATCH(A68&amp;"*",'N-Numbers'!A:A,0),3),INDEX('N-Numbers'!A:M,MATCH(A68&amp;"*",'N-Numbers'!A:A,0),2))</f>
        <v>PR-SMG</v>
      </c>
      <c r="D68" t="str">
        <f>INDEX('ICAO Country Codes'!$A$1:$K$229,MATCH(IFERROR(LEFT(C68,SEARCH("-",C68)),LEFT(C68)),'ICAO Country Codes'!$A$1:$A$229,0),3)</f>
        <v>Brazil</v>
      </c>
      <c r="E68" t="s">
        <v>4609</v>
      </c>
      <c r="F68" t="str">
        <f>IFERROR(IF(LEN(INDEX('N-Numbers'!$A:$M,MATCH($A68&amp;"*",'N-Numbers'!$A:$A,0),MATCH(F$1,'N-Numbers'!$A$1:$M$1,0)))=0,"",INDEX('N-Numbers'!$A:$M,MATCH($A68&amp;"*",'N-Numbers'!$A:$A,0),MATCH(F$1,'N-Numbers'!$A$1:$M$1,0))),"")</f>
        <v>KGW Equipment Leasing LLC, Hammond LA delivered 12/2/08</v>
      </c>
      <c r="G68" t="s">
        <v>4610</v>
      </c>
      <c r="H68" t="str">
        <f>IFERROR(IF(LEN(INDEX('N-Numbers'!$A:$M,MATCH($A68&amp;"*",'N-Numbers'!$A:$A,0),MATCH(H$1,'N-Numbers'!$A$1:$M$1,0)))=0,"",INDEX('N-Numbers'!$A:$M,MATCH($A68&amp;"*",'N-Numbers'!$A:$A,0),MATCH(H$1,'N-Numbers'!$A$1:$M$1,0))),"")</f>
        <v/>
      </c>
      <c r="I68" t="str">
        <f>IFERROR(IF(LEN(INDEX('N-Numbers'!$A:$M,MATCH($A68&amp;"*",'N-Numbers'!$A:$A,0),MATCH(I$1,'N-Numbers'!$A$1:$M$1,0)))=0,"",INDEX('N-Numbers'!$A:$M,MATCH($A68&amp;"*",'N-Numbers'!$A:$A,0),MATCH(I$1,'N-Numbers'!$A$1:$M$1,0))),"")</f>
        <v/>
      </c>
      <c r="J68" t="str">
        <f>IFERROR(IF(LEN(INDEX('N-Numbers'!$A:$M,MATCH($A68&amp;"*",'N-Numbers'!$A:$A,0),MATCH(J$1,'N-Numbers'!$A$1:$M$1,0)))=0,"",INDEX('N-Numbers'!$A:$M,MATCH($A68&amp;"*",'N-Numbers'!$A:$A,0),MATCH(J$1,'N-Numbers'!$A$1:$M$1,0))),"")</f>
        <v/>
      </c>
      <c r="L68" t="str">
        <f>IFERROR(IF(LEN(INDEX('N-Numbers'!$A:$M,MATCH($A68&amp;"*",'N-Numbers'!$A:$A,0),MATCH(L$1,'N-Numbers'!$A$1:$M$1,0)))=0,"",INDEX('N-Numbers'!$A:$M,MATCH($A68&amp;"*",'N-Numbers'!$A:$A,0),MATCH(L$1,'N-Numbers'!$A$1:$M$1,0))),"")</f>
        <v/>
      </c>
      <c r="M68" t="str">
        <f>IFERROR(IF(LEN(INDEX('N-Numbers'!$A:$M,MATCH($A68&amp;"*",'N-Numbers'!$A:$A,0),MATCH(M$1,'N-Numbers'!$A$1:$M$1,0)))=0,"",INDEX('N-Numbers'!$A:$M,MATCH($A68&amp;"*",'N-Numbers'!$A:$A,0),MATCH(M$1,'N-Numbers'!$A$1:$M$1,0))),"")</f>
        <v/>
      </c>
      <c r="N68" t="str">
        <f>IFERROR(IF(LEN(INDEX('N-Numbers'!$A:$M,MATCH($A68&amp;"*",'N-Numbers'!$A:$A,0),MATCH(N$1,'N-Numbers'!$A$1:$M$1,0)))=0,"",INDEX('N-Numbers'!$A:$M,MATCH($A68&amp;"*",'N-Numbers'!$A:$A,0),MATCH(N$1,'N-Numbers'!$A$1:$M$1,0))),"")</f>
        <v/>
      </c>
      <c r="R68" s="13"/>
      <c r="S68" s="13"/>
      <c r="T68" s="13"/>
      <c r="U68" s="13"/>
      <c r="V68" s="13"/>
      <c r="W68" s="13"/>
      <c r="Y68" t="str">
        <f>IFERROR(IF(LEN(INDEX('NBAA Data'!$A:$U,MATCH($C68,'NBAA Data'!$C:$C,0),MATCH(Y$1,'NBAA Data'!$A$1:$U$1,0)))=0,"",INDEX('NBAA Data'!$A:$U,MATCH($C68,'NBAA Data'!$C:$C,0),MATCH(Y$1,'NBAA Data'!$A$1:$U$1,0))),"")</f>
        <v/>
      </c>
      <c r="Z68" t="str">
        <f>IFERROR(IF(LEN(INDEX('NBAA Data'!$A:$U,MATCH($C68,'NBAA Data'!$C:$C,0),MATCH(Z$1,'NBAA Data'!$A$1:$U$1,0)))=0,"",INDEX('NBAA Data'!$A:$U,MATCH($C68,'NBAA Data'!$C:$C,0),MATCH(Z$1,'NBAA Data'!$A$1:$U$1,0))),"")</f>
        <v/>
      </c>
      <c r="AA68" t="str">
        <f>IFERROR(IF(LEN(INDEX('NBAA Data'!$A:$U,MATCH($C68,'NBAA Data'!$C:$C,0),MATCH(AA$1,'NBAA Data'!$A$1:$U$1,0)))=0,"",INDEX('NBAA Data'!$A:$U,MATCH($C68,'NBAA Data'!$C:$C,0),MATCH(AA$1,'NBAA Data'!$A$1:$U$1,0))),"")</f>
        <v/>
      </c>
      <c r="AB68" t="str">
        <f>IFERROR(IF(LEN(INDEX('NBAA Data'!$A:$U,MATCH($C68,'NBAA Data'!$C:$C,0),MATCH(AB$1,'NBAA Data'!$A$1:$U$1,0)))=0,"",INDEX('NBAA Data'!$A:$U,MATCH($C68,'NBAA Data'!$C:$C,0),MATCH(AB$1,'NBAA Data'!$A$1:$U$1,0))),"")</f>
        <v/>
      </c>
      <c r="AC68" t="str">
        <f>IFERROR(IF(LEN(INDEX('NBAA Data'!$A:$U,MATCH($C68,'NBAA Data'!$C:$C,0),MATCH(AC$1,'NBAA Data'!$A$1:$U$1,0)))=0,"",INDEX('NBAA Data'!$A:$U,MATCH($C68,'NBAA Data'!$C:$C,0),MATCH(AC$1,'NBAA Data'!$A$1:$U$1,0))),"")</f>
        <v/>
      </c>
      <c r="AD68" t="str">
        <f>IFERROR(IF(LEN(INDEX('NBAA Data'!$A:$U,MATCH($C68,'NBAA Data'!$C:$C,0),MATCH(AD$1,'NBAA Data'!$A$1:$U$1,0)))=0,"",INDEX('NBAA Data'!$A:$U,MATCH($C68,'NBAA Data'!$C:$C,0),MATCH(AD$1,'NBAA Data'!$A$1:$U$1,0))),"")</f>
        <v/>
      </c>
      <c r="AE68" t="str">
        <f>IFERROR(IF(LEN(INDEX('NBAA Data'!$A:$U,MATCH($C68,'NBAA Data'!$C:$C,0),MATCH(AE$1,'NBAA Data'!$A$1:$U$1,0)))=0,"",INDEX('NBAA Data'!$A:$U,MATCH($C68,'NBAA Data'!$C:$C,0),MATCH(AE$1,'NBAA Data'!$A$1:$U$1,0))),"")</f>
        <v/>
      </c>
      <c r="AF68" t="str">
        <f>IFERROR(IF(LEN(INDEX('NBAA Data'!$A:$U,MATCH($C68,'NBAA Data'!$C:$C,0),MATCH(AF$1,'NBAA Data'!$A$1:$U$1,0)))=0,"",INDEX('NBAA Data'!$A:$U,MATCH($C68,'NBAA Data'!$C:$C,0),MATCH(AF$1,'NBAA Data'!$A$1:$U$1,0))),"")</f>
        <v/>
      </c>
      <c r="AG68" t="str">
        <f>IFERROR(IF(LEN(INDEX('NBAA Data'!$A:$U,MATCH($C68,'NBAA Data'!$C:$C,0),MATCH(AG$1,'NBAA Data'!$A$1:$U$1,0)))=0,"",INDEX('NBAA Data'!$A:$U,MATCH($C68,'NBAA Data'!$C:$C,0),MATCH(AG$1,'NBAA Data'!$A$1:$U$1,0))),"")</f>
        <v/>
      </c>
      <c r="AH68" t="str">
        <f>IFERROR(IF(LEN(INDEX('NBAA Data'!$A:$U,MATCH($C68,'NBAA Data'!$C:$C,0),MATCH(AH$1,'NBAA Data'!$A$1:$U$1,0)))=0,"",INDEX('NBAA Data'!$A:$U,MATCH($C68,'NBAA Data'!$C:$C,0),MATCH(AH$1,'NBAA Data'!$A$1:$U$1,0))),"")</f>
        <v/>
      </c>
      <c r="AI68" t="str">
        <f>IFERROR(IF(LEN(INDEX('NBAA Data'!$A:$U,MATCH($C68,'NBAA Data'!$C:$C,0),MATCH(AI$1,'NBAA Data'!$A$1:$U$1,0)))=0,"",INDEX('NBAA Data'!$A:$U,MATCH($C68,'NBAA Data'!$C:$C,0),MATCH(AI$1,'NBAA Data'!$A$1:$U$1,0))),"")</f>
        <v/>
      </c>
    </row>
    <row r="69" spans="1:48" x14ac:dyDescent="0.25">
      <c r="A69" t="s">
        <v>1813</v>
      </c>
      <c r="B69" t="str">
        <f>IFERROR(IF(LEN(INDEX('N-Numbers'!$A:$M,MATCH($A69&amp;"*",'N-Numbers'!$A:$A,0),MATCH(B$1,'N-Numbers'!$A$1:$M$1,0)))=0,"",INDEX('N-Numbers'!$A:$M,MATCH($A69&amp;"*",'N-Numbers'!$A:$A,0),MATCH(B$1,'N-Numbers'!$A$1:$M$1,0))),"")</f>
        <v/>
      </c>
      <c r="C69" t="str">
        <f>IF(LEN(INDEX('N-Numbers'!A:M,MATCH(A69&amp;"*",'N-Numbers'!A:A,0),2))=0,INDEX('N-Numbers'!A:M,MATCH(A69&amp;"*",'N-Numbers'!A:A,0),3),INDEX('N-Numbers'!A:M,MATCH(A69&amp;"*",'N-Numbers'!A:A,0),2))</f>
        <v>N365SS</v>
      </c>
      <c r="D69" t="str">
        <f>INDEX('ICAO Country Codes'!$A$1:$K$229,MATCH(IFERROR(LEFT(C69,SEARCH("-",C69)),LEFT(C69)),'ICAO Country Codes'!$A$1:$A$229,0),3)</f>
        <v>United States of America</v>
      </c>
      <c r="E69" t="str">
        <f>IFERROR(IF(LEN(INDEX('N-Numbers'!$A:$M,MATCH($A69&amp;"*",'N-Numbers'!$A:$A,0),MATCH(E$1,'N-Numbers'!$A$1:$M$1,0)))=0,"",INDEX('N-Numbers'!$A:$M,MATCH($A69&amp;"*",'N-Numbers'!$A:$A,0),MATCH(E$1,'N-Numbers'!$A$1:$M$1,0))),"")</f>
        <v/>
      </c>
      <c r="F69" t="str">
        <f>IFERROR(IF(LEN(INDEX('N-Numbers'!$A:$M,MATCH($A69&amp;"*",'N-Numbers'!$A:$A,0),MATCH(F$1,'N-Numbers'!$A$1:$M$1,0)))=0,"",INDEX('N-Numbers'!$A:$M,MATCH($A69&amp;"*",'N-Numbers'!$A:$A,0),MATCH(F$1,'N-Numbers'!$A$1:$M$1,0))),"")</f>
        <v>Robert W Stallings (et al), Frisco TX bought 12/31/20</v>
      </c>
      <c r="G69" t="str">
        <f>IFERROR(IF(LEN(INDEX('N-Numbers'!$A:$M,MATCH($A69&amp;"*",'N-Numbers'!$A:$A,0),MATCH(G$1,'N-Numbers'!$A$1:$M$1,0)))=0,"",INDEX('N-Numbers'!$A:$M,MATCH($A69&amp;"*",'N-Numbers'!$A:$A,0),MATCH(G$1,'N-Numbers'!$A$1:$M$1,0))),"")</f>
        <v>STALLINGS ROBERT W</v>
      </c>
      <c r="H69" t="str">
        <f>IFERROR(IF(LEN(INDEX('N-Numbers'!$A:$M,MATCH($A69&amp;"*",'N-Numbers'!$A:$A,0),MATCH(H$1,'N-Numbers'!$A$1:$M$1,0)))=0,"",INDEX('N-Numbers'!$A:$M,MATCH($A69&amp;"*",'N-Numbers'!$A:$A,0),MATCH(H$1,'N-Numbers'!$A$1:$M$1,0))),"")</f>
        <v>5242 BUENA VISTA DR</v>
      </c>
      <c r="I69" t="str">
        <f>IFERROR(IF(LEN(INDEX('N-Numbers'!$A:$M,MATCH($A69&amp;"*",'N-Numbers'!$A:$A,0),MATCH(I$1,'N-Numbers'!$A$1:$M$1,0)))=0,"",INDEX('N-Numbers'!$A:$M,MATCH($A69&amp;"*",'N-Numbers'!$A:$A,0),MATCH(I$1,'N-Numbers'!$A$1:$M$1,0))),"")</f>
        <v>FRISCO</v>
      </c>
      <c r="J69" t="str">
        <f>IFERROR(IF(LEN(INDEX('N-Numbers'!$A:$M,MATCH($A69&amp;"*",'N-Numbers'!$A:$A,0),MATCH(J$1,'N-Numbers'!$A$1:$M$1,0)))=0,"",INDEX('N-Numbers'!$A:$M,MATCH($A69&amp;"*",'N-Numbers'!$A:$A,0),MATCH(J$1,'N-Numbers'!$A$1:$M$1,0))),"")</f>
        <v>TX</v>
      </c>
      <c r="L69" t="str">
        <f>IFERROR(IF(LEN(INDEX('N-Numbers'!$A:$M,MATCH($A69&amp;"*",'N-Numbers'!$A:$A,0),MATCH(L$1,'N-Numbers'!$A$1:$M$1,0)))=0,"",INDEX('N-Numbers'!$A:$M,MATCH($A69&amp;"*",'N-Numbers'!$A:$A,0),MATCH(L$1,'N-Numbers'!$A$1:$M$1,0))),"")</f>
        <v>REIS JAMES R</v>
      </c>
      <c r="M69" t="str">
        <f>IFERROR(IF(LEN(INDEX('N-Numbers'!$A:$M,MATCH($A69&amp;"*",'N-Numbers'!$A:$A,0),MATCH(M$1,'N-Numbers'!$A$1:$M$1,0)))=0,"",INDEX('N-Numbers'!$A:$M,MATCH($A69&amp;"*",'N-Numbers'!$A:$A,0),MATCH(M$1,'N-Numbers'!$A$1:$M$1,0))),"")</f>
        <v>ANDERSON GLENN W</v>
      </c>
      <c r="N69" t="str">
        <f>IFERROR(IF(LEN(INDEX('N-Numbers'!$A:$M,MATCH($A69&amp;"*",'N-Numbers'!$A:$A,0),MATCH(N$1,'N-Numbers'!$A$1:$M$1,0)))=0,"",INDEX('N-Numbers'!$A:$M,MATCH($A69&amp;"*",'N-Numbers'!$A:$A,0),MATCH(N$1,'N-Numbers'!$A$1:$M$1,0))),"")</f>
        <v/>
      </c>
      <c r="R69" s="13"/>
      <c r="S69" s="13"/>
      <c r="T69" s="13"/>
      <c r="U69" s="13"/>
      <c r="V69" s="13"/>
      <c r="W69" s="13"/>
      <c r="Y69" t="str">
        <f>IFERROR(IF(LEN(INDEX('NBAA Data'!$A:$U,MATCH($C69,'NBAA Data'!$C:$C,0),MATCH(Y$1,'NBAA Data'!$A$1:$U$1,0)))=0,"",INDEX('NBAA Data'!$A:$U,MATCH($C69,'NBAA Data'!$C:$C,0),MATCH(Y$1,'NBAA Data'!$A$1:$U$1,0))),"")</f>
        <v/>
      </c>
      <c r="Z69" t="str">
        <f>IFERROR(IF(LEN(INDEX('NBAA Data'!$A:$U,MATCH($C69,'NBAA Data'!$C:$C,0),MATCH(Z$1,'NBAA Data'!$A$1:$U$1,0)))=0,"",INDEX('NBAA Data'!$A:$U,MATCH($C69,'NBAA Data'!$C:$C,0),MATCH(Z$1,'NBAA Data'!$A$1:$U$1,0))),"")</f>
        <v/>
      </c>
      <c r="AA69" t="str">
        <f>IFERROR(IF(LEN(INDEX('NBAA Data'!$A:$U,MATCH($C69,'NBAA Data'!$C:$C,0),MATCH(AA$1,'NBAA Data'!$A$1:$U$1,0)))=0,"",INDEX('NBAA Data'!$A:$U,MATCH($C69,'NBAA Data'!$C:$C,0),MATCH(AA$1,'NBAA Data'!$A$1:$U$1,0))),"")</f>
        <v/>
      </c>
      <c r="AB69" t="str">
        <f>IFERROR(IF(LEN(INDEX('NBAA Data'!$A:$U,MATCH($C69,'NBAA Data'!$C:$C,0),MATCH(AB$1,'NBAA Data'!$A$1:$U$1,0)))=0,"",INDEX('NBAA Data'!$A:$U,MATCH($C69,'NBAA Data'!$C:$C,0),MATCH(AB$1,'NBAA Data'!$A$1:$U$1,0))),"")</f>
        <v/>
      </c>
      <c r="AC69" t="str">
        <f>IFERROR(IF(LEN(INDEX('NBAA Data'!$A:$U,MATCH($C69,'NBAA Data'!$C:$C,0),MATCH(AC$1,'NBAA Data'!$A$1:$U$1,0)))=0,"",INDEX('NBAA Data'!$A:$U,MATCH($C69,'NBAA Data'!$C:$C,0),MATCH(AC$1,'NBAA Data'!$A$1:$U$1,0))),"")</f>
        <v/>
      </c>
      <c r="AD69" t="str">
        <f>IFERROR(IF(LEN(INDEX('NBAA Data'!$A:$U,MATCH($C69,'NBAA Data'!$C:$C,0),MATCH(AD$1,'NBAA Data'!$A$1:$U$1,0)))=0,"",INDEX('NBAA Data'!$A:$U,MATCH($C69,'NBAA Data'!$C:$C,0),MATCH(AD$1,'NBAA Data'!$A$1:$U$1,0))),"")</f>
        <v/>
      </c>
      <c r="AE69" t="str">
        <f>IFERROR(IF(LEN(INDEX('NBAA Data'!$A:$U,MATCH($C69,'NBAA Data'!$C:$C,0),MATCH(AE$1,'NBAA Data'!$A$1:$U$1,0)))=0,"",INDEX('NBAA Data'!$A:$U,MATCH($C69,'NBAA Data'!$C:$C,0),MATCH(AE$1,'NBAA Data'!$A$1:$U$1,0))),"")</f>
        <v/>
      </c>
      <c r="AF69" t="str">
        <f>IFERROR(IF(LEN(INDEX('NBAA Data'!$A:$U,MATCH($C69,'NBAA Data'!$C:$C,0),MATCH(AF$1,'NBAA Data'!$A$1:$U$1,0)))=0,"",INDEX('NBAA Data'!$A:$U,MATCH($C69,'NBAA Data'!$C:$C,0),MATCH(AF$1,'NBAA Data'!$A$1:$U$1,0))),"")</f>
        <v/>
      </c>
      <c r="AG69" t="str">
        <f>IFERROR(IF(LEN(INDEX('NBAA Data'!$A:$U,MATCH($C69,'NBAA Data'!$C:$C,0),MATCH(AG$1,'NBAA Data'!$A$1:$U$1,0)))=0,"",INDEX('NBAA Data'!$A:$U,MATCH($C69,'NBAA Data'!$C:$C,0),MATCH(AG$1,'NBAA Data'!$A$1:$U$1,0))),"")</f>
        <v/>
      </c>
      <c r="AH69" t="str">
        <f>IFERROR(IF(LEN(INDEX('NBAA Data'!$A:$U,MATCH($C69,'NBAA Data'!$C:$C,0),MATCH(AH$1,'NBAA Data'!$A$1:$U$1,0)))=0,"",INDEX('NBAA Data'!$A:$U,MATCH($C69,'NBAA Data'!$C:$C,0),MATCH(AH$1,'NBAA Data'!$A$1:$U$1,0))),"")</f>
        <v/>
      </c>
      <c r="AI69" t="str">
        <f>IFERROR(IF(LEN(INDEX('NBAA Data'!$A:$U,MATCH($C69,'NBAA Data'!$C:$C,0),MATCH(AI$1,'NBAA Data'!$A$1:$U$1,0)))=0,"",INDEX('NBAA Data'!$A:$U,MATCH($C69,'NBAA Data'!$C:$C,0),MATCH(AI$1,'NBAA Data'!$A$1:$U$1,0))),"")</f>
        <v/>
      </c>
    </row>
    <row r="70" spans="1:48" x14ac:dyDescent="0.25">
      <c r="A70" t="s">
        <v>3911</v>
      </c>
      <c r="B70" t="str">
        <f>IFERROR(IF(LEN(INDEX('N-Numbers'!$A:$M,MATCH($A70&amp;"*",'N-Numbers'!$A:$A,0),MATCH(B$1,'N-Numbers'!$A$1:$M$1,0)))=0,"",INDEX('N-Numbers'!$A:$M,MATCH($A70&amp;"*",'N-Numbers'!$A:$A,0),MATCH(B$1,'N-Numbers'!$A$1:$M$1,0))),"")</f>
        <v/>
      </c>
      <c r="C70" t="str">
        <f>IF(LEN(INDEX('N-Numbers'!A:M,MATCH(A70&amp;"*",'N-Numbers'!A:A,0),2))=0,INDEX('N-Numbers'!A:M,MATCH(A70&amp;"*",'N-Numbers'!A:A,0),3),INDEX('N-Numbers'!A:M,MATCH(A70&amp;"*",'N-Numbers'!A:A,0),2))</f>
        <v xml:space="preserve">XA-CPL </v>
      </c>
      <c r="D70" t="str">
        <f>INDEX('ICAO Country Codes'!$A$1:$K$229,MATCH(IFERROR(LEFT(C70,SEARCH("-",C70)),LEFT(C70)),'ICAO Country Codes'!$A$1:$A$229,0),3)</f>
        <v>Mexico</v>
      </c>
      <c r="E70" t="str">
        <f>IFERROR(IF(LEN(INDEX('N-Numbers'!$A:$M,MATCH($A70&amp;"*",'N-Numbers'!$A:$A,0),MATCH(E$1,'N-Numbers'!$A$1:$M$1,0)))=0,"",INDEX('N-Numbers'!$A:$M,MATCH($A70&amp;"*",'N-Numbers'!$A:$A,0),MATCH(E$1,'N-Numbers'!$A$1:$M$1,0))),"")</f>
        <v/>
      </c>
      <c r="F70" t="str">
        <f>IFERROR(IF(LEN(INDEX('N-Numbers'!$A:$M,MATCH($A70&amp;"*",'N-Numbers'!$A:$A,0),MATCH(F$1,'N-Numbers'!$A$1:$M$1,0)))=0,"",INDEX('N-Numbers'!$A:$M,MATCH($A70&amp;"*",'N-Numbers'!$A:$A,0),MATCH(F$1,'N-Numbers'!$A$1:$M$1,0))),"")</f>
        <v>ADRO Servicios Aereos S.A. rg 8/27/14</v>
      </c>
      <c r="G70" t="str">
        <f>IFERROR(IF(LEN(INDEX('N-Numbers'!$A:$M,MATCH($A70&amp;"*",'N-Numbers'!$A:$A,0),MATCH(G$1,'N-Numbers'!$A$1:$M$1,0)))=0,"",INDEX('N-Numbers'!$A:$M,MATCH($A70&amp;"*",'N-Numbers'!$A:$A,0),MATCH(G$1,'N-Numbers'!$A$1:$M$1,0))),"")</f>
        <v/>
      </c>
      <c r="H70" t="str">
        <f>IFERROR(IF(LEN(INDEX('N-Numbers'!$A:$M,MATCH($A70&amp;"*",'N-Numbers'!$A:$A,0),MATCH(H$1,'N-Numbers'!$A$1:$M$1,0)))=0,"",INDEX('N-Numbers'!$A:$M,MATCH($A70&amp;"*",'N-Numbers'!$A:$A,0),MATCH(H$1,'N-Numbers'!$A$1:$M$1,0))),"")</f>
        <v/>
      </c>
      <c r="I70" t="str">
        <f>IFERROR(IF(LEN(INDEX('N-Numbers'!$A:$M,MATCH($A70&amp;"*",'N-Numbers'!$A:$A,0),MATCH(I$1,'N-Numbers'!$A$1:$M$1,0)))=0,"",INDEX('N-Numbers'!$A:$M,MATCH($A70&amp;"*",'N-Numbers'!$A:$A,0),MATCH(I$1,'N-Numbers'!$A$1:$M$1,0))),"")</f>
        <v/>
      </c>
      <c r="J70" t="str">
        <f>IFERROR(IF(LEN(INDEX('N-Numbers'!$A:$M,MATCH($A70&amp;"*",'N-Numbers'!$A:$A,0),MATCH(J$1,'N-Numbers'!$A$1:$M$1,0)))=0,"",INDEX('N-Numbers'!$A:$M,MATCH($A70&amp;"*",'N-Numbers'!$A:$A,0),MATCH(J$1,'N-Numbers'!$A$1:$M$1,0))),"")</f>
        <v/>
      </c>
      <c r="L70" t="str">
        <f>IFERROR(IF(LEN(INDEX('N-Numbers'!$A:$M,MATCH($A70&amp;"*",'N-Numbers'!$A:$A,0),MATCH(L$1,'N-Numbers'!$A$1:$M$1,0)))=0,"",INDEX('N-Numbers'!$A:$M,MATCH($A70&amp;"*",'N-Numbers'!$A:$A,0),MATCH(L$1,'N-Numbers'!$A$1:$M$1,0))),"")</f>
        <v/>
      </c>
      <c r="M70" t="str">
        <f>IFERROR(IF(LEN(INDEX('N-Numbers'!$A:$M,MATCH($A70&amp;"*",'N-Numbers'!$A:$A,0),MATCH(M$1,'N-Numbers'!$A$1:$M$1,0)))=0,"",INDEX('N-Numbers'!$A:$M,MATCH($A70&amp;"*",'N-Numbers'!$A:$A,0),MATCH(M$1,'N-Numbers'!$A$1:$M$1,0))),"")</f>
        <v/>
      </c>
      <c r="N70" t="str">
        <f>IFERROR(IF(LEN(INDEX('N-Numbers'!$A:$M,MATCH($A70&amp;"*",'N-Numbers'!$A:$A,0),MATCH(N$1,'N-Numbers'!$A$1:$M$1,0)))=0,"",INDEX('N-Numbers'!$A:$M,MATCH($A70&amp;"*",'N-Numbers'!$A:$A,0),MATCH(N$1,'N-Numbers'!$A$1:$M$1,0))),"")</f>
        <v/>
      </c>
      <c r="R70" s="13"/>
      <c r="S70" s="13"/>
      <c r="T70" s="13"/>
      <c r="U70" s="13"/>
      <c r="V70" s="13"/>
      <c r="W70" s="13"/>
      <c r="Y70" t="str">
        <f>IFERROR(IF(LEN(INDEX('NBAA Data'!$A:$U,MATCH($C70,'NBAA Data'!$C:$C,0),MATCH(Y$1,'NBAA Data'!$A$1:$U$1,0)))=0,"",INDEX('NBAA Data'!$A:$U,MATCH($C70,'NBAA Data'!$C:$C,0),MATCH(Y$1,'NBAA Data'!$A$1:$U$1,0))),"")</f>
        <v/>
      </c>
      <c r="Z70" t="str">
        <f>IFERROR(IF(LEN(INDEX('NBAA Data'!$A:$U,MATCH($C70,'NBAA Data'!$C:$C,0),MATCH(Z$1,'NBAA Data'!$A$1:$U$1,0)))=0,"",INDEX('NBAA Data'!$A:$U,MATCH($C70,'NBAA Data'!$C:$C,0),MATCH(Z$1,'NBAA Data'!$A$1:$U$1,0))),"")</f>
        <v/>
      </c>
      <c r="AA70" t="str">
        <f>IFERROR(IF(LEN(INDEX('NBAA Data'!$A:$U,MATCH($C70,'NBAA Data'!$C:$C,0),MATCH(AA$1,'NBAA Data'!$A$1:$U$1,0)))=0,"",INDEX('NBAA Data'!$A:$U,MATCH($C70,'NBAA Data'!$C:$C,0),MATCH(AA$1,'NBAA Data'!$A$1:$U$1,0))),"")</f>
        <v/>
      </c>
      <c r="AB70" t="str">
        <f>IFERROR(IF(LEN(INDEX('NBAA Data'!$A:$U,MATCH($C70,'NBAA Data'!$C:$C,0),MATCH(AB$1,'NBAA Data'!$A$1:$U$1,0)))=0,"",INDEX('NBAA Data'!$A:$U,MATCH($C70,'NBAA Data'!$C:$C,0),MATCH(AB$1,'NBAA Data'!$A$1:$U$1,0))),"")</f>
        <v/>
      </c>
      <c r="AC70" t="str">
        <f>IFERROR(IF(LEN(INDEX('NBAA Data'!$A:$U,MATCH($C70,'NBAA Data'!$C:$C,0),MATCH(AC$1,'NBAA Data'!$A$1:$U$1,0)))=0,"",INDEX('NBAA Data'!$A:$U,MATCH($C70,'NBAA Data'!$C:$C,0),MATCH(AC$1,'NBAA Data'!$A$1:$U$1,0))),"")</f>
        <v/>
      </c>
      <c r="AD70" t="str">
        <f>IFERROR(IF(LEN(INDEX('NBAA Data'!$A:$U,MATCH($C70,'NBAA Data'!$C:$C,0),MATCH(AD$1,'NBAA Data'!$A$1:$U$1,0)))=0,"",INDEX('NBAA Data'!$A:$U,MATCH($C70,'NBAA Data'!$C:$C,0),MATCH(AD$1,'NBAA Data'!$A$1:$U$1,0))),"")</f>
        <v/>
      </c>
      <c r="AE70" t="str">
        <f>IFERROR(IF(LEN(INDEX('NBAA Data'!$A:$U,MATCH($C70,'NBAA Data'!$C:$C,0),MATCH(AE$1,'NBAA Data'!$A$1:$U$1,0)))=0,"",INDEX('NBAA Data'!$A:$U,MATCH($C70,'NBAA Data'!$C:$C,0),MATCH(AE$1,'NBAA Data'!$A$1:$U$1,0))),"")</f>
        <v/>
      </c>
      <c r="AF70" t="str">
        <f>IFERROR(IF(LEN(INDEX('NBAA Data'!$A:$U,MATCH($C70,'NBAA Data'!$C:$C,0),MATCH(AF$1,'NBAA Data'!$A$1:$U$1,0)))=0,"",INDEX('NBAA Data'!$A:$U,MATCH($C70,'NBAA Data'!$C:$C,0),MATCH(AF$1,'NBAA Data'!$A$1:$U$1,0))),"")</f>
        <v/>
      </c>
      <c r="AG70" t="str">
        <f>IFERROR(IF(LEN(INDEX('NBAA Data'!$A:$U,MATCH($C70,'NBAA Data'!$C:$C,0),MATCH(AG$1,'NBAA Data'!$A$1:$U$1,0)))=0,"",INDEX('NBAA Data'!$A:$U,MATCH($C70,'NBAA Data'!$C:$C,0),MATCH(AG$1,'NBAA Data'!$A$1:$U$1,0))),"")</f>
        <v/>
      </c>
      <c r="AH70" t="str">
        <f>IFERROR(IF(LEN(INDEX('NBAA Data'!$A:$U,MATCH($C70,'NBAA Data'!$C:$C,0),MATCH(AH$1,'NBAA Data'!$A$1:$U$1,0)))=0,"",INDEX('NBAA Data'!$A:$U,MATCH($C70,'NBAA Data'!$C:$C,0),MATCH(AH$1,'NBAA Data'!$A$1:$U$1,0))),"")</f>
        <v/>
      </c>
      <c r="AI70" t="str">
        <f>IFERROR(IF(LEN(INDEX('NBAA Data'!$A:$U,MATCH($C70,'NBAA Data'!$C:$C,0),MATCH(AI$1,'NBAA Data'!$A$1:$U$1,0)))=0,"",INDEX('NBAA Data'!$A:$U,MATCH($C70,'NBAA Data'!$C:$C,0),MATCH(AI$1,'NBAA Data'!$A$1:$U$1,0))),"")</f>
        <v/>
      </c>
    </row>
    <row r="71" spans="1:48" x14ac:dyDescent="0.25">
      <c r="A71" t="s">
        <v>1878</v>
      </c>
      <c r="B71" t="str">
        <f>IFERROR(IF(LEN(INDEX('N-Numbers'!$A:$M,MATCH($A71&amp;"*",'N-Numbers'!$A:$A,0),MATCH(B$1,'N-Numbers'!$A$1:$M$1,0)))=0,"",INDEX('N-Numbers'!$A:$M,MATCH($A71&amp;"*",'N-Numbers'!$A:$A,0),MATCH(B$1,'N-Numbers'!$A$1:$M$1,0))),"")</f>
        <v/>
      </c>
      <c r="C71" t="str">
        <f>IF(LEN(INDEX('N-Numbers'!A:M,MATCH(A71&amp;"*",'N-Numbers'!A:A,0),2))=0,INDEX('N-Numbers'!A:M,MATCH(A71&amp;"*",'N-Numbers'!A:A,0),3),INDEX('N-Numbers'!A:M,MATCH(A71&amp;"*",'N-Numbers'!A:A,0),2))</f>
        <v>N480JJ</v>
      </c>
      <c r="D71" t="str">
        <f>INDEX('ICAO Country Codes'!$A$1:$K$229,MATCH(IFERROR(LEFT(C71,SEARCH("-",C71)),LEFT(C71)),'ICAO Country Codes'!$A$1:$A$229,0),3)</f>
        <v>United States of America</v>
      </c>
      <c r="E71" t="str">
        <f>IFERROR(IF(LEN(INDEX('N-Numbers'!$A:$M,MATCH($A71&amp;"*",'N-Numbers'!$A:$A,0),MATCH(E$1,'N-Numbers'!$A$1:$M$1,0)))=0,"",INDEX('N-Numbers'!$A:$M,MATCH($A71&amp;"*",'N-Numbers'!$A:$A,0),MATCH(E$1,'N-Numbers'!$A$1:$M$1,0))),"")</f>
        <v xml:space="preserve">Davinci Jets LLC </v>
      </c>
      <c r="F71" t="str">
        <f>IFERROR(IF(LEN(INDEX('N-Numbers'!$A:$M,MATCH($A71&amp;"*",'N-Numbers'!$A:$A,0),MATCH(F$1,'N-Numbers'!$A$1:$M$1,0)))=0,"",INDEX('N-Numbers'!$A:$M,MATCH($A71&amp;"*",'N-Numbers'!$A:$A,0),MATCH(F$1,'N-Numbers'!$A$1:$M$1,0))),"")</f>
        <v>Jimmie Johnson Racing II LLC, Birmingham MI bought 12/16/20</v>
      </c>
      <c r="G71" t="str">
        <f>IFERROR(IF(LEN(INDEX('N-Numbers'!$A:$M,MATCH($A71&amp;"*",'N-Numbers'!$A:$A,0),MATCH(G$1,'N-Numbers'!$A$1:$M$1,0)))=0,"",INDEX('N-Numbers'!$A:$M,MATCH($A71&amp;"*",'N-Numbers'!$A:$A,0),MATCH(G$1,'N-Numbers'!$A$1:$M$1,0))),"")</f>
        <v>JIMMIE JOHNSON RACING II INC</v>
      </c>
      <c r="H71" t="str">
        <f>IFERROR(IF(LEN(INDEX('N-Numbers'!$A:$M,MATCH($A71&amp;"*",'N-Numbers'!$A:$A,0),MATCH(H$1,'N-Numbers'!$A$1:$M$1,0)))=0,"",INDEX('N-Numbers'!$A:$M,MATCH($A71&amp;"*",'N-Numbers'!$A:$A,0),MATCH(H$1,'N-Numbers'!$A$1:$M$1,0))),"")</f>
        <v>370 E MAPLE RD FL 4</v>
      </c>
      <c r="I71" t="str">
        <f>IFERROR(IF(LEN(INDEX('N-Numbers'!$A:$M,MATCH($A71&amp;"*",'N-Numbers'!$A:$A,0),MATCH(I$1,'N-Numbers'!$A$1:$M$1,0)))=0,"",INDEX('N-Numbers'!$A:$M,MATCH($A71&amp;"*",'N-Numbers'!$A:$A,0),MATCH(I$1,'N-Numbers'!$A$1:$M$1,0))),"")</f>
        <v>BIRMINGHAM</v>
      </c>
      <c r="J71" t="str">
        <f>IFERROR(IF(LEN(INDEX('N-Numbers'!$A:$M,MATCH($A71&amp;"*",'N-Numbers'!$A:$A,0),MATCH(J$1,'N-Numbers'!$A$1:$M$1,0)))=0,"",INDEX('N-Numbers'!$A:$M,MATCH($A71&amp;"*",'N-Numbers'!$A:$A,0),MATCH(J$1,'N-Numbers'!$A$1:$M$1,0))),"")</f>
        <v>MI</v>
      </c>
      <c r="L71" t="str">
        <f>IFERROR(IF(LEN(INDEX('N-Numbers'!$A:$M,MATCH($A71&amp;"*",'N-Numbers'!$A:$A,0),MATCH(L$1,'N-Numbers'!$A$1:$M$1,0)))=0,"",INDEX('N-Numbers'!$A:$M,MATCH($A71&amp;"*",'N-Numbers'!$A:$A,0),MATCH(L$1,'N-Numbers'!$A$1:$M$1,0))),"")</f>
        <v/>
      </c>
      <c r="M71" t="str">
        <f>IFERROR(IF(LEN(INDEX('N-Numbers'!$A:$M,MATCH($A71&amp;"*",'N-Numbers'!$A:$A,0),MATCH(M$1,'N-Numbers'!$A$1:$M$1,0)))=0,"",INDEX('N-Numbers'!$A:$M,MATCH($A71&amp;"*",'N-Numbers'!$A:$A,0),MATCH(M$1,'N-Numbers'!$A$1:$M$1,0))),"")</f>
        <v/>
      </c>
      <c r="N71" t="str">
        <f>IFERROR(IF(LEN(INDEX('N-Numbers'!$A:$M,MATCH($A71&amp;"*",'N-Numbers'!$A:$A,0),MATCH(N$1,'N-Numbers'!$A$1:$M$1,0)))=0,"",INDEX('N-Numbers'!$A:$M,MATCH($A71&amp;"*",'N-Numbers'!$A:$A,0),MATCH(N$1,'N-Numbers'!$A$1:$M$1,0))),"")</f>
        <v>Davinci Jets LLC</v>
      </c>
      <c r="O71" t="s">
        <v>4641</v>
      </c>
      <c r="R71" s="13"/>
      <c r="S71" s="13"/>
      <c r="T71" s="13"/>
      <c r="U71" s="13"/>
      <c r="V71" s="13"/>
      <c r="W71" s="13"/>
      <c r="Y71" t="str">
        <f>IFERROR(IF(LEN(INDEX('NBAA Data'!$A:$U,MATCH($C71,'NBAA Data'!$C:$C,0),MATCH(Y$1,'NBAA Data'!$A$1:$U$1,0)))=0,"",INDEX('NBAA Data'!$A:$U,MATCH($C71,'NBAA Data'!$C:$C,0),MATCH(Y$1,'NBAA Data'!$A$1:$U$1,0))),"")</f>
        <v xml:space="preserve">Hendrick Motorsports, Inc. </v>
      </c>
      <c r="Z71" t="str">
        <f>IFERROR(IF(LEN(INDEX('NBAA Data'!$A:$U,MATCH($C71,'NBAA Data'!$C:$C,0),MATCH(Z$1,'NBAA Data'!$A$1:$U$1,0)))=0,"",INDEX('NBAA Data'!$A:$U,MATCH($C71,'NBAA Data'!$C:$C,0),MATCH(Z$1,'NBAA Data'!$A$1:$U$1,0))),"")</f>
        <v>9500 Aviation Boulevard Hangar H</v>
      </c>
      <c r="AA71" t="str">
        <f>IFERROR(IF(LEN(INDEX('NBAA Data'!$A:$U,MATCH($C71,'NBAA Data'!$C:$C,0),MATCH(AA$1,'NBAA Data'!$A$1:$U$1,0)))=0,"",INDEX('NBAA Data'!$A:$U,MATCH($C71,'NBAA Data'!$C:$C,0),MATCH(AA$1,'NBAA Data'!$A$1:$U$1,0))),"")</f>
        <v/>
      </c>
      <c r="AB71" t="str">
        <f>IFERROR(IF(LEN(INDEX('NBAA Data'!$A:$U,MATCH($C71,'NBAA Data'!$C:$C,0),MATCH(AB$1,'NBAA Data'!$A$1:$U$1,0)))=0,"",INDEX('NBAA Data'!$A:$U,MATCH($C71,'NBAA Data'!$C:$C,0),MATCH(AB$1,'NBAA Data'!$A$1:$U$1,0))),"")</f>
        <v>Baton Rouge</v>
      </c>
      <c r="AC71" t="str">
        <f>IFERROR(IF(LEN(INDEX('NBAA Data'!$A:$U,MATCH($C71,'NBAA Data'!$C:$C,0),MATCH(AC$1,'NBAA Data'!$A$1:$U$1,0)))=0,"",INDEX('NBAA Data'!$A:$U,MATCH($C71,'NBAA Data'!$C:$C,0),MATCH(AC$1,'NBAA Data'!$A$1:$U$1,0))),"")</f>
        <v>Concord</v>
      </c>
      <c r="AD71" t="str">
        <f>IFERROR(IF(LEN(INDEX('NBAA Data'!$A:$U,MATCH($C71,'NBAA Data'!$C:$C,0),MATCH(AD$1,'NBAA Data'!$A$1:$U$1,0)))=0,"",INDEX('NBAA Data'!$A:$U,MATCH($C71,'NBAA Data'!$C:$C,0),MATCH(AD$1,'NBAA Data'!$A$1:$U$1,0))),"")</f>
        <v>Concord North Carolina 28027</v>
      </c>
      <c r="AE71" t="str">
        <f>IFERROR(IF(LEN(INDEX('NBAA Data'!$A:$U,MATCH($C71,'NBAA Data'!$C:$C,0),MATCH(AE$1,'NBAA Data'!$A$1:$U$1,0)))=0,"",INDEX('NBAA Data'!$A:$U,MATCH($C71,'NBAA Data'!$C:$C,0),MATCH(AE$1,'NBAA Data'!$A$1:$U$1,0))),"")</f>
        <v>+1 704.453.2000</v>
      </c>
      <c r="AF71" t="str">
        <f>IFERROR(IF(LEN(INDEX('NBAA Data'!$A:$U,MATCH($C71,'NBAA Data'!$C:$C,0),MATCH(AF$1,'NBAA Data'!$A$1:$U$1,0)))=0,"",INDEX('NBAA Data'!$A:$U,MATCH($C71,'NBAA Data'!$C:$C,0),MATCH(AF$1,'NBAA Data'!$A$1:$U$1,0))),"")</f>
        <v/>
      </c>
      <c r="AG71" t="str">
        <f>IFERROR(IF(LEN(INDEX('NBAA Data'!$A:$U,MATCH($C71,'NBAA Data'!$C:$C,0),MATCH(AG$1,'NBAA Data'!$A$1:$U$1,0)))=0,"",INDEX('NBAA Data'!$A:$U,MATCH($C71,'NBAA Data'!$C:$C,0),MATCH(AG$1,'NBAA Data'!$A$1:$U$1,0))),"")</f>
        <v/>
      </c>
      <c r="AH71" t="str">
        <f>IFERROR(IF(LEN(INDEX('NBAA Data'!$A:$U,MATCH($C71,'NBAA Data'!$C:$C,0),MATCH(AH$1,'NBAA Data'!$A$1:$U$1,0)))=0,"",INDEX('NBAA Data'!$A:$U,MATCH($C71,'NBAA Data'!$C:$C,0),MATCH(AH$1,'NBAA Data'!$A$1:$U$1,0))),"")</f>
        <v/>
      </c>
      <c r="AI71" t="str">
        <f>IFERROR(IF(LEN(INDEX('Part 135 Data'!$A:$N,MATCH($O71,'Part 135 Data'!$A:$A,0),MATCH(AI$1,'Part 135 Data'!$A$1:$N$1,0)))=0,"",INDEX('Part 135 Data'!$A:$N,MATCH($O71,'Part 135 Data'!$A:$A,0),MATCH(AI$1,'Part 135 Data'!$A$1:$N$1,0))),"")</f>
        <v>6JPA</v>
      </c>
      <c r="AJ71" t="str">
        <f>IFERROR(IF(LEN(INDEX('Part 135 Data'!$A:$N,MATCH($O71,'Part 135 Data'!$A:$A,0),MATCH(AJ$1,'Part 135 Data'!$A$1:$N$1,0)))=0,"",INDEX('Part 135 Data'!$A:$N,MATCH($O71,'Part 135 Data'!$A:$A,0),MATCH(AJ$1,'Part 135 Data'!$A$1:$N$1,0))),"")</f>
        <v>DAVINCI JETS LLC</v>
      </c>
      <c r="AK71" t="str">
        <f>IFERROR(IF(LEN(INDEX('Part 135 Data'!$A:$N,MATCH($O71,'Part 135 Data'!$A:$A,0),MATCH(AK$1,'Part 135 Data'!$A$1:$N$1,0)))=0,"",INDEX('Part 135 Data'!$A:$N,MATCH($O71,'Part 135 Data'!$A:$A,0),MATCH(AK$1,'Part 135 Data'!$A$1:$N$1,0))),"")</f>
        <v>Eric Legvold</v>
      </c>
      <c r="AL71" t="str">
        <f>IFERROR(IF(LEN(INDEX('Part 135 Data'!$A:$N,MATCH($O71,'Part 135 Data'!$A:$A,0),MATCH(AL$1,'Part 135 Data'!$A$1:$N$1,0)))=0,"",INDEX('Part 135 Data'!$A:$N,MATCH($O71,'Part 135 Data'!$A:$A,0),MATCH(AL$1,'Part 135 Data'!$A$1:$N$1,0))),"")</f>
        <v>CEO</v>
      </c>
      <c r="AM71" t="str">
        <f>IFERROR(IF(LEN(INDEX('Part 135 Data'!$A:$N,MATCH($O71,'Part 135 Data'!$A:$A,0),MATCH(AM$1,'Part 135 Data'!$A$1:$N$1,0)))=0,"",INDEX('Part 135 Data'!$A:$N,MATCH($O71,'Part 135 Data'!$A:$A,0),MATCH(AM$1,'Part 135 Data'!$A$1:$N$1,0))),"")</f>
        <v>P.O. BOX 19681</v>
      </c>
      <c r="AN71" t="str">
        <f>IFERROR(IF(LEN(INDEX('Part 135 Data'!$A:$N,MATCH($O71,'Part 135 Data'!$A:$A,0),MATCH(AN$1,'Part 135 Data'!$A$1:$N$1,0)))=0,"",INDEX('Part 135 Data'!$A:$N,MATCH($O71,'Part 135 Data'!$A:$A,0),MATCH(AN$1,'Part 135 Data'!$A$1:$N$1,0))),"")</f>
        <v/>
      </c>
      <c r="AO71" t="str">
        <f>IFERROR(IF(LEN(INDEX('Part 135 Data'!$A:$N,MATCH($O71,'Part 135 Data'!$A:$A,0),MATCH(AO$1,'Part 135 Data'!$A$1:$N$1,0)))=0,"",INDEX('Part 135 Data'!$A:$N,MATCH($O71,'Part 135 Data'!$A:$A,0),MATCH(AO$1,'Part 135 Data'!$A$1:$N$1,0))),"")</f>
        <v/>
      </c>
      <c r="AP71" t="str">
        <f>IFERROR(IF(LEN(INDEX('Part 135 Data'!$A:$N,MATCH($O71,'Part 135 Data'!$A:$A,0),MATCH(AP$1,'Part 135 Data'!$A$1:$N$1,0)))=0,"",INDEX('Part 135 Data'!$A:$N,MATCH($O71,'Part 135 Data'!$A:$A,0),MATCH(AP$1,'Part 135 Data'!$A$1:$N$1,0))),"")</f>
        <v>CHARLOTTE</v>
      </c>
      <c r="AQ71" t="str">
        <f>IFERROR(IF(LEN(INDEX('Part 135 Data'!$A:$N,MATCH($O71,'Part 135 Data'!$A:$A,0),MATCH(AQ$1,'Part 135 Data'!$A$1:$N$1,0)))=0,"",INDEX('Part 135 Data'!$A:$N,MATCH($O71,'Part 135 Data'!$A:$A,0),MATCH(AQ$1,'Part 135 Data'!$A$1:$N$1,0))),"")</f>
        <v>NC</v>
      </c>
      <c r="AR71" t="str">
        <f>IFERROR(IF(LEN(INDEX('Part 135 Data'!$A:$N,MATCH($O71,'Part 135 Data'!$A:$A,0),MATCH(AR$1,'Part 135 Data'!$A$1:$N$1,0)))=0,"",INDEX('Part 135 Data'!$A:$N,MATCH($O71,'Part 135 Data'!$A:$A,0),MATCH(AR$1,'Part 135 Data'!$A$1:$N$1,0))),"")</f>
        <v>28219</v>
      </c>
      <c r="AS71" t="str">
        <f>IFERROR(IF(LEN(INDEX('Part 135 Data'!$A:$N,MATCH($O71,'Part 135 Data'!$A:$A,0),MATCH(AS$1,'Part 135 Data'!$A$1:$N$1,0)))=0,"",INDEX('Part 135 Data'!$A:$N,MATCH($O71,'Part 135 Data'!$A:$A,0),MATCH(AS$1,'Part 135 Data'!$A$1:$N$1,0))),"")</f>
        <v>US</v>
      </c>
      <c r="AT71" t="str">
        <f>IFERROR(IF(LEN(INDEX('Part 135 Data'!$A:$N,MATCH($O71,'Part 135 Data'!$A:$A,0),MATCH(AT$1,'Part 135 Data'!$A$1:$N$1,0)))=0,"",INDEX('Part 135 Data'!$A:$N,MATCH($O71,'Part 135 Data'!$A:$A,0),MATCH(AT$1,'Part 135 Data'!$A$1:$N$1,0))),"")</f>
        <v>7043594674</v>
      </c>
      <c r="AU71" t="str">
        <f>IFERROR(IF(LEN(INDEX('Part 135 Data'!$A:$N,MATCH($O71,'Part 135 Data'!$A:$A,0),MATCH(AU$1,'Part 135 Data'!$A$1:$N$1,0)))=0,"",INDEX('Part 135 Data'!$A:$N,MATCH($O71,'Part 135 Data'!$A:$A,0),MATCH(AU$1,'Part 135 Data'!$A$1:$N$1,0))),"")</f>
        <v/>
      </c>
      <c r="AV71" t="str">
        <f>IFERROR(IF(LEN(INDEX('Part 135 Data'!$A:$N,MATCH($O71,'Part 135 Data'!$A:$A,0),MATCH(AV$1,'Part 135 Data'!$A$1:$N$1,0)))=0,"",INDEX('Part 135 Data'!$A:$N,MATCH($O71,'Part 135 Data'!$A:$A,0),MATCH(AV$1,'Part 135 Data'!$A$1:$N$1,0))),"")</f>
        <v/>
      </c>
    </row>
    <row r="72" spans="1:48" x14ac:dyDescent="0.25">
      <c r="A72" t="s">
        <v>2235</v>
      </c>
      <c r="B72" t="str">
        <f>IFERROR(IF(LEN(INDEX('N-Numbers'!$A:$M,MATCH($A72&amp;"*",'N-Numbers'!$A:$A,0),MATCH(B$1,'N-Numbers'!$A$1:$M$1,0)))=0,"",INDEX('N-Numbers'!$A:$M,MATCH($A72&amp;"*",'N-Numbers'!$A:$A,0),MATCH(B$1,'N-Numbers'!$A$1:$M$1,0))),"")</f>
        <v/>
      </c>
      <c r="C72" t="str">
        <f>IF(LEN(INDEX('N-Numbers'!A:M,MATCH(A72&amp;"*",'N-Numbers'!A:A,0),2))=0,INDEX('N-Numbers'!A:M,MATCH(A72&amp;"*",'N-Numbers'!A:A,0),3),INDEX('N-Numbers'!A:M,MATCH(A72&amp;"*",'N-Numbers'!A:A,0),2))</f>
        <v>N885TC</v>
      </c>
      <c r="D72" t="str">
        <f>INDEX('ICAO Country Codes'!$A$1:$K$229,MATCH(IFERROR(LEFT(C72,SEARCH("-",C72)),LEFT(C72)),'ICAO Country Codes'!$A$1:$A$229,0),3)</f>
        <v>United States of America</v>
      </c>
      <c r="E72" t="str">
        <f>IFERROR(IF(LEN(INDEX('N-Numbers'!$A:$M,MATCH($A72&amp;"*",'N-Numbers'!$A:$A,0),MATCH(E$1,'N-Numbers'!$A$1:$M$1,0)))=0,"",INDEX('N-Numbers'!$A:$M,MATCH($A72&amp;"*",'N-Numbers'!$A:$A,0),MATCH(E$1,'N-Numbers'!$A$1:$M$1,0))),"")</f>
        <v/>
      </c>
      <c r="F72" t="str">
        <f>IFERROR(IF(LEN(INDEX('N-Numbers'!$A:$M,MATCH($A72&amp;"*",'N-Numbers'!$A:$A,0),MATCH(F$1,'N-Numbers'!$A$1:$M$1,0)))=0,"",INDEX('N-Numbers'!$A:$M,MATCH($A72&amp;"*",'N-Numbers'!$A:$A,0),MATCH(F$1,'N-Numbers'!$A$1:$M$1,0))),"")</f>
        <v>TransCanada Pipelines Conroe TX transferred 6/6/18</v>
      </c>
      <c r="G72" t="str">
        <f>IFERROR(IF(LEN(INDEX('N-Numbers'!$A:$M,MATCH($A72&amp;"*",'N-Numbers'!$A:$A,0),MATCH(G$1,'N-Numbers'!$A$1:$M$1,0)))=0,"",INDEX('N-Numbers'!$A:$M,MATCH($A72&amp;"*",'N-Numbers'!$A:$A,0),MATCH(G$1,'N-Numbers'!$A$1:$M$1,0))),"")</f>
        <v>BANK OF UTAH TRUSTEE</v>
      </c>
      <c r="H72" t="str">
        <f>IFERROR(IF(LEN(INDEX('N-Numbers'!$A:$M,MATCH($A72&amp;"*",'N-Numbers'!$A:$A,0),MATCH(H$1,'N-Numbers'!$A$1:$M$1,0)))=0,"",INDEX('N-Numbers'!$A:$M,MATCH($A72&amp;"*",'N-Numbers'!$A:$A,0),MATCH(H$1,'N-Numbers'!$A$1:$M$1,0))),"")</f>
        <v>50 S 200 E STE 110</v>
      </c>
      <c r="I72" t="str">
        <f>IFERROR(IF(LEN(INDEX('N-Numbers'!$A:$M,MATCH($A72&amp;"*",'N-Numbers'!$A:$A,0),MATCH(I$1,'N-Numbers'!$A$1:$M$1,0)))=0,"",INDEX('N-Numbers'!$A:$M,MATCH($A72&amp;"*",'N-Numbers'!$A:$A,0),MATCH(I$1,'N-Numbers'!$A$1:$M$1,0))),"")</f>
        <v>SALT LAKE CITY</v>
      </c>
      <c r="J72" t="str">
        <f>IFERROR(IF(LEN(INDEX('N-Numbers'!$A:$M,MATCH($A72&amp;"*",'N-Numbers'!$A:$A,0),MATCH(J$1,'N-Numbers'!$A$1:$M$1,0)))=0,"",INDEX('N-Numbers'!$A:$M,MATCH($A72&amp;"*",'N-Numbers'!$A:$A,0),MATCH(J$1,'N-Numbers'!$A$1:$M$1,0))),"")</f>
        <v>UT</v>
      </c>
      <c r="L72" t="str">
        <f>IFERROR(IF(LEN(INDEX('N-Numbers'!$A:$M,MATCH($A72&amp;"*",'N-Numbers'!$A:$A,0),MATCH(L$1,'N-Numbers'!$A$1:$M$1,0)))=0,"",INDEX('N-Numbers'!$A:$M,MATCH($A72&amp;"*",'N-Numbers'!$A:$A,0),MATCH(L$1,'N-Numbers'!$A$1:$M$1,0))),"")</f>
        <v/>
      </c>
      <c r="M72" t="str">
        <f>IFERROR(IF(LEN(INDEX('N-Numbers'!$A:$M,MATCH($A72&amp;"*",'N-Numbers'!$A:$A,0),MATCH(M$1,'N-Numbers'!$A$1:$M$1,0)))=0,"",INDEX('N-Numbers'!$A:$M,MATCH($A72&amp;"*",'N-Numbers'!$A:$A,0),MATCH(M$1,'N-Numbers'!$A$1:$M$1,0))),"")</f>
        <v/>
      </c>
      <c r="N72" t="str">
        <f>IFERROR(IF(LEN(INDEX('N-Numbers'!$A:$M,MATCH($A72&amp;"*",'N-Numbers'!$A:$A,0),MATCH(N$1,'N-Numbers'!$A$1:$M$1,0)))=0,"",INDEX('N-Numbers'!$A:$M,MATCH($A72&amp;"*",'N-Numbers'!$A:$A,0),MATCH(N$1,'N-Numbers'!$A$1:$M$1,0))),"")</f>
        <v/>
      </c>
      <c r="R72" s="13"/>
      <c r="S72" s="13"/>
      <c r="T72" s="13"/>
      <c r="U72" s="13"/>
      <c r="V72" s="13"/>
      <c r="W72" s="13"/>
      <c r="Y72" t="str">
        <f>IFERROR(IF(LEN(INDEX('NBAA Data'!$A:$U,MATCH($C72,'NBAA Data'!$C:$C,0),MATCH(Y$1,'NBAA Data'!$A$1:$U$1,0)))=0,"",INDEX('NBAA Data'!$A:$U,MATCH($C72,'NBAA Data'!$C:$C,0),MATCH(Y$1,'NBAA Data'!$A$1:$U$1,0))),"")</f>
        <v xml:space="preserve">TransCanada PipeLine Ltd. </v>
      </c>
      <c r="Z72" t="str">
        <f>IFERROR(IF(LEN(INDEX('NBAA Data'!$A:$U,MATCH($C72,'NBAA Data'!$C:$C,0),MATCH(Z$1,'NBAA Data'!$A$1:$U$1,0)))=0,"",INDEX('NBAA Data'!$A:$U,MATCH($C72,'NBAA Data'!$C:$C,0),MATCH(Z$1,'NBAA Data'!$A$1:$U$1,0))),"")</f>
        <v>246 Aviation Place NE</v>
      </c>
      <c r="AA72" t="str">
        <f>IFERROR(IF(LEN(INDEX('NBAA Data'!$A:$U,MATCH($C72,'NBAA Data'!$C:$C,0),MATCH(AA$1,'NBAA Data'!$A$1:$U$1,0)))=0,"",INDEX('NBAA Data'!$A:$U,MATCH($C72,'NBAA Data'!$C:$C,0),MATCH(AA$1,'NBAA Data'!$A$1:$U$1,0))),"")</f>
        <v/>
      </c>
      <c r="AB72" t="str">
        <f>IFERROR(IF(LEN(INDEX('NBAA Data'!$A:$U,MATCH($C72,'NBAA Data'!$C:$C,0),MATCH(AB$1,'NBAA Data'!$A$1:$U$1,0)))=0,"",INDEX('NBAA Data'!$A:$U,MATCH($C72,'NBAA Data'!$C:$C,0),MATCH(AB$1,'NBAA Data'!$A$1:$U$1,0))),"")</f>
        <v>Calgary</v>
      </c>
      <c r="AC72" t="str">
        <f>IFERROR(IF(LEN(INDEX('NBAA Data'!$A:$U,MATCH($C72,'NBAA Data'!$C:$C,0),MATCH(AC$1,'NBAA Data'!$A$1:$U$1,0)))=0,"",INDEX('NBAA Data'!$A:$U,MATCH($C72,'NBAA Data'!$C:$C,0),MATCH(AC$1,'NBAA Data'!$A$1:$U$1,0))),"")</f>
        <v>Alberta</v>
      </c>
      <c r="AD72" t="str">
        <f>IFERROR(IF(LEN(INDEX('NBAA Data'!$A:$U,MATCH($C72,'NBAA Data'!$C:$C,0),MATCH(AD$1,'NBAA Data'!$A$1:$U$1,0)))=0,"",INDEX('NBAA Data'!$A:$U,MATCH($C72,'NBAA Data'!$C:$C,0),MATCH(AD$1,'NBAA Data'!$A$1:$U$1,0))),"")</f>
        <v>T2E 7G1</v>
      </c>
      <c r="AE72" t="str">
        <f>IFERROR(IF(LEN(INDEX('NBAA Data'!$A:$U,MATCH($C72,'NBAA Data'!$C:$C,0),MATCH(AE$1,'NBAA Data'!$A$1:$U$1,0)))=0,"",INDEX('NBAA Data'!$A:$U,MATCH($C72,'NBAA Data'!$C:$C,0),MATCH(AE$1,'NBAA Data'!$A$1:$U$1,0))),"")</f>
        <v>+1 403.216.7990</v>
      </c>
      <c r="AF72" t="str">
        <f>IFERROR(IF(LEN(INDEX('NBAA Data'!$A:$U,MATCH($C72,'NBAA Data'!$C:$C,0),MATCH(AF$1,'NBAA Data'!$A$1:$U$1,0)))=0,"",INDEX('NBAA Data'!$A:$U,MATCH($C72,'NBAA Data'!$C:$C,0),MATCH(AF$1,'NBAA Data'!$A$1:$U$1,0))),"")</f>
        <v>www.transcanada.com</v>
      </c>
      <c r="AG72" t="str">
        <f>IFERROR(IF(LEN(INDEX('NBAA Data'!$A:$U,MATCH($C72,'NBAA Data'!$C:$C,0),MATCH(AG$1,'NBAA Data'!$A$1:$U$1,0)))=0,"",INDEX('NBAA Data'!$A:$U,MATCH($C72,'NBAA Data'!$C:$C,0),MATCH(AG$1,'NBAA Data'!$A$1:$U$1,0))),"")</f>
        <v/>
      </c>
      <c r="AH72" t="str">
        <f>IFERROR(IF(LEN(INDEX('NBAA Data'!$A:$U,MATCH($C72,'NBAA Data'!$C:$C,0),MATCH(AH$1,'NBAA Data'!$A$1:$U$1,0)))=0,"",INDEX('NBAA Data'!$A:$U,MATCH($C72,'NBAA Data'!$C:$C,0),MATCH(AH$1,'NBAA Data'!$A$1:$U$1,0))),"")</f>
        <v/>
      </c>
      <c r="AI72" t="str">
        <f>IFERROR(IF(LEN(INDEX('NBAA Data'!$A:$U,MATCH($C72,'NBAA Data'!$C:$C,0),MATCH(AI$1,'NBAA Data'!$A$1:$U$1,0)))=0,"",INDEX('NBAA Data'!$A:$U,MATCH($C72,'NBAA Data'!$C:$C,0),MATCH(AI$1,'NBAA Data'!$A$1:$U$1,0))),"")</f>
        <v/>
      </c>
    </row>
    <row r="73" spans="1:48" x14ac:dyDescent="0.25">
      <c r="A73" t="s">
        <v>2200</v>
      </c>
      <c r="B73" t="str">
        <f>IFERROR(IF(LEN(INDEX('N-Numbers'!$A:$M,MATCH($A73&amp;"*",'N-Numbers'!$A:$A,0),MATCH(B$1,'N-Numbers'!$A$1:$M$1,0)))=0,"",INDEX('N-Numbers'!$A:$M,MATCH($A73&amp;"*",'N-Numbers'!$A:$A,0),MATCH(B$1,'N-Numbers'!$A$1:$M$1,0))),"")</f>
        <v/>
      </c>
      <c r="C73" t="str">
        <f>IF(LEN(INDEX('N-Numbers'!A:M,MATCH(A73&amp;"*",'N-Numbers'!A:A,0),2))=0,INDEX('N-Numbers'!A:M,MATCH(A73&amp;"*",'N-Numbers'!A:A,0),3),INDEX('N-Numbers'!A:M,MATCH(A73&amp;"*",'N-Numbers'!A:A,0),2))</f>
        <v>N819AM</v>
      </c>
      <c r="D73" t="str">
        <f>INDEX('ICAO Country Codes'!$A$1:$K$229,MATCH(IFERROR(LEFT(C73,SEARCH("-",C73)),LEFT(C73)),'ICAO Country Codes'!$A$1:$A$229,0),3)</f>
        <v>United States of America</v>
      </c>
      <c r="E73" t="str">
        <f>IFERROR(IF(LEN(INDEX('N-Numbers'!$A:$M,MATCH($A73&amp;"*",'N-Numbers'!$A:$A,0),MATCH(E$1,'N-Numbers'!$A$1:$M$1,0)))=0,"",INDEX('N-Numbers'!$A:$M,MATCH($A73&amp;"*",'N-Numbers'!$A:$A,0),MATCH(E$1,'N-Numbers'!$A$1:$M$1,0))),"")</f>
        <v xml:space="preserve">Landmark Aviation </v>
      </c>
      <c r="F73" t="str">
        <f>IFERROR(IF(LEN(INDEX('N-Numbers'!$A:$M,MATCH($A73&amp;"*",'N-Numbers'!$A:$A,0),MATCH(F$1,'N-Numbers'!$A$1:$M$1,0)))=0,"",INDEX('N-Numbers'!$A:$M,MATCH($A73&amp;"*",'N-Numbers'!$A:$A,0),MATCH(F$1,'N-Numbers'!$A$1:$M$1,0))),"")</f>
        <v>N819AM LLC San Ramon CA bought 4/22/14, rrg 8/8/14</v>
      </c>
      <c r="G73" t="str">
        <f>IFERROR(IF(LEN(INDEX('N-Numbers'!$A:$M,MATCH($A73&amp;"*",'N-Numbers'!$A:$A,0),MATCH(G$1,'N-Numbers'!$A$1:$M$1,0)))=0,"",INDEX('N-Numbers'!$A:$M,MATCH($A73&amp;"*",'N-Numbers'!$A:$A,0),MATCH(G$1,'N-Numbers'!$A$1:$M$1,0))),"")</f>
        <v>N819AM LLC</v>
      </c>
      <c r="H73" t="str">
        <f>IFERROR(IF(LEN(INDEX('N-Numbers'!$A:$M,MATCH($A73&amp;"*",'N-Numbers'!$A:$A,0),MATCH(H$1,'N-Numbers'!$A$1:$M$1,0)))=0,"",INDEX('N-Numbers'!$A:$M,MATCH($A73&amp;"*",'N-Numbers'!$A:$A,0),MATCH(H$1,'N-Numbers'!$A$1:$M$1,0))),"")</f>
        <v>2600 CAMINO RAMON STE 201</v>
      </c>
      <c r="I73" t="str">
        <f>IFERROR(IF(LEN(INDEX('N-Numbers'!$A:$M,MATCH($A73&amp;"*",'N-Numbers'!$A:$A,0),MATCH(I$1,'N-Numbers'!$A$1:$M$1,0)))=0,"",INDEX('N-Numbers'!$A:$M,MATCH($A73&amp;"*",'N-Numbers'!$A:$A,0),MATCH(I$1,'N-Numbers'!$A$1:$M$1,0))),"")</f>
        <v>SAN RAMON</v>
      </c>
      <c r="J73" t="str">
        <f>IFERROR(IF(LEN(INDEX('N-Numbers'!$A:$M,MATCH($A73&amp;"*",'N-Numbers'!$A:$A,0),MATCH(J$1,'N-Numbers'!$A$1:$M$1,0)))=0,"",INDEX('N-Numbers'!$A:$M,MATCH($A73&amp;"*",'N-Numbers'!$A:$A,0),MATCH(J$1,'N-Numbers'!$A$1:$M$1,0))),"")</f>
        <v>CA</v>
      </c>
      <c r="L73" t="str">
        <f>IFERROR(IF(LEN(INDEX('N-Numbers'!$A:$M,MATCH($A73&amp;"*",'N-Numbers'!$A:$A,0),MATCH(L$1,'N-Numbers'!$A$1:$M$1,0)))=0,"",INDEX('N-Numbers'!$A:$M,MATCH($A73&amp;"*",'N-Numbers'!$A:$A,0),MATCH(L$1,'N-Numbers'!$A$1:$M$1,0))),"")</f>
        <v/>
      </c>
      <c r="M73" t="str">
        <f>IFERROR(IF(LEN(INDEX('N-Numbers'!$A:$M,MATCH($A73&amp;"*",'N-Numbers'!$A:$A,0),MATCH(M$1,'N-Numbers'!$A$1:$M$1,0)))=0,"",INDEX('N-Numbers'!$A:$M,MATCH($A73&amp;"*",'N-Numbers'!$A:$A,0),MATCH(M$1,'N-Numbers'!$A$1:$M$1,0))),"")</f>
        <v/>
      </c>
      <c r="N73" t="str">
        <f>IFERROR(IF(LEN(INDEX('N-Numbers'!$A:$M,MATCH($A73&amp;"*",'N-Numbers'!$A:$A,0),MATCH(N$1,'N-Numbers'!$A$1:$M$1,0)))=0,"",INDEX('N-Numbers'!$A:$M,MATCH($A73&amp;"*",'N-Numbers'!$A:$A,0),MATCH(N$1,'N-Numbers'!$A$1:$M$1,0))),"")</f>
        <v>TWC AVIATION, INC.</v>
      </c>
      <c r="O73" t="s">
        <v>4661</v>
      </c>
      <c r="R73" s="13"/>
      <c r="S73" s="13"/>
      <c r="T73" s="13"/>
      <c r="U73" s="13"/>
      <c r="V73" s="13"/>
      <c r="W73" s="13"/>
      <c r="Y73" t="str">
        <f>IFERROR(IF(LEN(INDEX('NBAA Data'!$A:$U,MATCH($C73,'NBAA Data'!$C:$C,0),MATCH(Y$1,'NBAA Data'!$A$1:$U$1,0)))=0,"",INDEX('NBAA Data'!$A:$U,MATCH($C73,'NBAA Data'!$C:$C,0),MATCH(Y$1,'NBAA Data'!$A$1:$U$1,0))),"")</f>
        <v/>
      </c>
      <c r="Z73" t="str">
        <f>IFERROR(IF(LEN(INDEX('NBAA Data'!$A:$U,MATCH($C73,'NBAA Data'!$C:$C,0),MATCH(Z$1,'NBAA Data'!$A$1:$U$1,0)))=0,"",INDEX('NBAA Data'!$A:$U,MATCH($C73,'NBAA Data'!$C:$C,0),MATCH(Z$1,'NBAA Data'!$A$1:$U$1,0))),"")</f>
        <v/>
      </c>
      <c r="AA73" t="str">
        <f>IFERROR(IF(LEN(INDEX('NBAA Data'!$A:$U,MATCH($C73,'NBAA Data'!$C:$C,0),MATCH(AA$1,'NBAA Data'!$A$1:$U$1,0)))=0,"",INDEX('NBAA Data'!$A:$U,MATCH($C73,'NBAA Data'!$C:$C,0),MATCH(AA$1,'NBAA Data'!$A$1:$U$1,0))),"")</f>
        <v/>
      </c>
      <c r="AB73" t="str">
        <f>IFERROR(IF(LEN(INDEX('NBAA Data'!$A:$U,MATCH($C73,'NBAA Data'!$C:$C,0),MATCH(AB$1,'NBAA Data'!$A$1:$U$1,0)))=0,"",INDEX('NBAA Data'!$A:$U,MATCH($C73,'NBAA Data'!$C:$C,0),MATCH(AB$1,'NBAA Data'!$A$1:$U$1,0))),"")</f>
        <v/>
      </c>
      <c r="AC73" t="str">
        <f>IFERROR(IF(LEN(INDEX('NBAA Data'!$A:$U,MATCH($C73,'NBAA Data'!$C:$C,0),MATCH(AC$1,'NBAA Data'!$A$1:$U$1,0)))=0,"",INDEX('NBAA Data'!$A:$U,MATCH($C73,'NBAA Data'!$C:$C,0),MATCH(AC$1,'NBAA Data'!$A$1:$U$1,0))),"")</f>
        <v/>
      </c>
      <c r="AD73" t="str">
        <f>IFERROR(IF(LEN(INDEX('NBAA Data'!$A:$U,MATCH($C73,'NBAA Data'!$C:$C,0),MATCH(AD$1,'NBAA Data'!$A$1:$U$1,0)))=0,"",INDEX('NBAA Data'!$A:$U,MATCH($C73,'NBAA Data'!$C:$C,0),MATCH(AD$1,'NBAA Data'!$A$1:$U$1,0))),"")</f>
        <v/>
      </c>
      <c r="AE73" t="str">
        <f>IFERROR(IF(LEN(INDEX('NBAA Data'!$A:$U,MATCH($C73,'NBAA Data'!$C:$C,0),MATCH(AE$1,'NBAA Data'!$A$1:$U$1,0)))=0,"",INDEX('NBAA Data'!$A:$U,MATCH($C73,'NBAA Data'!$C:$C,0),MATCH(AE$1,'NBAA Data'!$A$1:$U$1,0))),"")</f>
        <v/>
      </c>
      <c r="AF73" t="str">
        <f>IFERROR(IF(LEN(INDEX('NBAA Data'!$A:$U,MATCH($C73,'NBAA Data'!$C:$C,0),MATCH(AF$1,'NBAA Data'!$A$1:$U$1,0)))=0,"",INDEX('NBAA Data'!$A:$U,MATCH($C73,'NBAA Data'!$C:$C,0),MATCH(AF$1,'NBAA Data'!$A$1:$U$1,0))),"")</f>
        <v/>
      </c>
      <c r="AG73" t="str">
        <f>IFERROR(IF(LEN(INDEX('NBAA Data'!$A:$U,MATCH($C73,'NBAA Data'!$C:$C,0),MATCH(AG$1,'NBAA Data'!$A$1:$U$1,0)))=0,"",INDEX('NBAA Data'!$A:$U,MATCH($C73,'NBAA Data'!$C:$C,0),MATCH(AG$1,'NBAA Data'!$A$1:$U$1,0))),"")</f>
        <v/>
      </c>
      <c r="AH73" t="str">
        <f>IFERROR(IF(LEN(INDEX('NBAA Data'!$A:$U,MATCH($C73,'NBAA Data'!$C:$C,0),MATCH(AH$1,'NBAA Data'!$A$1:$U$1,0)))=0,"",INDEX('NBAA Data'!$A:$U,MATCH($C73,'NBAA Data'!$C:$C,0),MATCH(AH$1,'NBAA Data'!$A$1:$U$1,0))),"")</f>
        <v/>
      </c>
      <c r="AI73" t="str">
        <f>IFERROR(IF(LEN(INDEX('Part 135 Data'!$A:$N,MATCH($O73,'Part 135 Data'!$A:$A,0),MATCH(AI$1,'Part 135 Data'!$A$1:$N$1,0)))=0,"",INDEX('Part 135 Data'!$A:$N,MATCH($O73,'Part 135 Data'!$A:$A,0),MATCH(AI$1,'Part 135 Data'!$A$1:$N$1,0))),"")</f>
        <v>BZUA</v>
      </c>
      <c r="AJ73" t="str">
        <f>IFERROR(IF(LEN(INDEX('Part 135 Data'!$A:$N,MATCH($O73,'Part 135 Data'!$A:$A,0),MATCH(AJ$1,'Part 135 Data'!$A$1:$N$1,0)))=0,"",INDEX('Part 135 Data'!$A:$N,MATCH($O73,'Part 135 Data'!$A:$A,0),MATCH(AJ$1,'Part 135 Data'!$A$1:$N$1,0))),"")</f>
        <v>TWC AVIATION INC</v>
      </c>
      <c r="AK73" t="str">
        <f>IFERROR(IF(LEN(INDEX('Part 135 Data'!$A:$N,MATCH($O73,'Part 135 Data'!$A:$A,0),MATCH(AK$1,'Part 135 Data'!$A$1:$N$1,0)))=0,"",INDEX('Part 135 Data'!$A:$N,MATCH($O73,'Part 135 Data'!$A:$A,0),MATCH(AK$1,'Part 135 Data'!$A$1:$N$1,0))),"")</f>
        <v>Thomas Connelly</v>
      </c>
      <c r="AL73" t="str">
        <f>IFERROR(IF(LEN(INDEX('Part 135 Data'!$A:$N,MATCH($O73,'Part 135 Data'!$A:$A,0),MATCH(AL$1,'Part 135 Data'!$A$1:$N$1,0)))=0,"",INDEX('Part 135 Data'!$A:$N,MATCH($O73,'Part 135 Data'!$A:$A,0),MATCH(AL$1,'Part 135 Data'!$A$1:$N$1,0))),"")</f>
        <v>PRESIDENT</v>
      </c>
      <c r="AM73" t="str">
        <f>IFERROR(IF(LEN(INDEX('Part 135 Data'!$A:$N,MATCH($O73,'Part 135 Data'!$A:$A,0),MATCH(AM$1,'Part 135 Data'!$A$1:$N$1,0)))=0,"",INDEX('Part 135 Data'!$A:$N,MATCH($O73,'Part 135 Data'!$A:$A,0),MATCH(AM$1,'Part 135 Data'!$A$1:$N$1,0))),"")</f>
        <v>1162 Aviation Ave</v>
      </c>
      <c r="AN73" t="str">
        <f>IFERROR(IF(LEN(INDEX('Part 135 Data'!$A:$N,MATCH($O73,'Part 135 Data'!$A:$A,0),MATCH(AN$1,'Part 135 Data'!$A$1:$N$1,0)))=0,"",INDEX('Part 135 Data'!$A:$N,MATCH($O73,'Part 135 Data'!$A:$A,0),MATCH(AN$1,'Part 135 Data'!$A$1:$N$1,0))),"")</f>
        <v/>
      </c>
      <c r="AO73" t="str">
        <f>IFERROR(IF(LEN(INDEX('Part 135 Data'!$A:$N,MATCH($O73,'Part 135 Data'!$A:$A,0),MATCH(AO$1,'Part 135 Data'!$A$1:$N$1,0)))=0,"",INDEX('Part 135 Data'!$A:$N,MATCH($O73,'Part 135 Data'!$A:$A,0),MATCH(AO$1,'Part 135 Data'!$A$1:$N$1,0))),"")</f>
        <v/>
      </c>
      <c r="AP73" t="str">
        <f>IFERROR(IF(LEN(INDEX('Part 135 Data'!$A:$N,MATCH($O73,'Part 135 Data'!$A:$A,0),MATCH(AP$1,'Part 135 Data'!$A$1:$N$1,0)))=0,"",INDEX('Part 135 Data'!$A:$N,MATCH($O73,'Part 135 Data'!$A:$A,0),MATCH(AP$1,'Part 135 Data'!$A$1:$N$1,0))),"")</f>
        <v>SAN JOSE</v>
      </c>
      <c r="AQ73" t="str">
        <f>IFERROR(IF(LEN(INDEX('Part 135 Data'!$A:$N,MATCH($O73,'Part 135 Data'!$A:$A,0),MATCH(AQ$1,'Part 135 Data'!$A$1:$N$1,0)))=0,"",INDEX('Part 135 Data'!$A:$N,MATCH($O73,'Part 135 Data'!$A:$A,0),MATCH(AQ$1,'Part 135 Data'!$A$1:$N$1,0))),"")</f>
        <v>CA</v>
      </c>
      <c r="AR73" t="str">
        <f>IFERROR(IF(LEN(INDEX('Part 135 Data'!$A:$N,MATCH($O73,'Part 135 Data'!$A:$A,0),MATCH(AR$1,'Part 135 Data'!$A$1:$N$1,0)))=0,"",INDEX('Part 135 Data'!$A:$N,MATCH($O73,'Part 135 Data'!$A:$A,0),MATCH(AR$1,'Part 135 Data'!$A$1:$N$1,0))),"")</f>
        <v>95110</v>
      </c>
      <c r="AS73" t="str">
        <f>IFERROR(IF(LEN(INDEX('Part 135 Data'!$A:$N,MATCH($O73,'Part 135 Data'!$A:$A,0),MATCH(AS$1,'Part 135 Data'!$A$1:$N$1,0)))=0,"",INDEX('Part 135 Data'!$A:$N,MATCH($O73,'Part 135 Data'!$A:$A,0),MATCH(AS$1,'Part 135 Data'!$A$1:$N$1,0))),"")</f>
        <v>US</v>
      </c>
      <c r="AT73" t="str">
        <f>IFERROR(IF(LEN(INDEX('Part 135 Data'!$A:$N,MATCH($O73,'Part 135 Data'!$A:$A,0),MATCH(AT$1,'Part 135 Data'!$A$1:$N$1,0)))=0,"",INDEX('Part 135 Data'!$A:$N,MATCH($O73,'Part 135 Data'!$A:$A,0),MATCH(AT$1,'Part 135 Data'!$A$1:$N$1,0))),"")</f>
        <v>2033374600</v>
      </c>
      <c r="AU73" t="str">
        <f>IFERROR(IF(LEN(INDEX('Part 135 Data'!$A:$N,MATCH($O73,'Part 135 Data'!$A:$A,0),MATCH(AU$1,'Part 135 Data'!$A$1:$N$1,0)))=0,"",INDEX('Part 135 Data'!$A:$N,MATCH($O73,'Part 135 Data'!$A:$A,0),MATCH(AU$1,'Part 135 Data'!$A$1:$N$1,0))),"")</f>
        <v/>
      </c>
      <c r="AV73" t="str">
        <f>IFERROR(IF(LEN(INDEX('Part 135 Data'!$A:$N,MATCH($O73,'Part 135 Data'!$A:$A,0),MATCH(AV$1,'Part 135 Data'!$A$1:$N$1,0)))=0,"",INDEX('Part 135 Data'!$A:$N,MATCH($O73,'Part 135 Data'!$A:$A,0),MATCH(AV$1,'Part 135 Data'!$A$1:$N$1,0))),"")</f>
        <v/>
      </c>
    </row>
    <row r="74" spans="1:48" x14ac:dyDescent="0.25">
      <c r="A74" t="s">
        <v>3912</v>
      </c>
      <c r="B74" t="str">
        <f>"C-"&amp;INDEX(Sheet6!$A$1:$U$11,MATCH(TRIM(A74),Sheet6!$A$1:$A$11,0),2)</f>
        <v>C-FDLY</v>
      </c>
      <c r="C74" t="str">
        <f>IF(LEN(INDEX('N-Numbers'!A:M,MATCH(A74&amp;"*",'N-Numbers'!A:A,0),2))=0,INDEX('N-Numbers'!A:M,MATCH(A74&amp;"*",'N-Numbers'!A:A,0),3),INDEX('N-Numbers'!A:M,MATCH(A74&amp;"*",'N-Numbers'!A:A,0),2))</f>
        <v xml:space="preserve">C-GZCZ </v>
      </c>
      <c r="D74" t="str">
        <f>INDEX('ICAO Country Codes'!$A$1:$K$229,MATCH(IFERROR(LEFT(C74,SEARCH("-",C74)),LEFT(C74)),'ICAO Country Codes'!$A$1:$A$229,0),3)</f>
        <v>Canada</v>
      </c>
      <c r="E74" t="str">
        <f>IFERROR(IF(LEN(INDEX('N-Numbers'!$A:$M,MATCH($A74&amp;"*",'N-Numbers'!$A:$A,0),MATCH(E$1,'N-Numbers'!$A$1:$M$1,0)))=0,"",INDEX('N-Numbers'!$A:$M,MATCH($A74&amp;"*",'N-Numbers'!$A:$A,0),MATCH(E$1,'N-Numbers'!$A$1:$M$1,0))),"")</f>
        <v xml:space="preserve">Sunwest Home Aviation </v>
      </c>
      <c r="F74" t="str">
        <f>IFERROR(IF(LEN(INDEX('N-Numbers'!$A:$M,MATCH($A74&amp;"*",'N-Numbers'!$A:$A,0),MATCH(F$1,'N-Numbers'!$A$1:$M$1,0)))=0,"",INDEX('N-Numbers'!$A:$M,MATCH($A74&amp;"*",'N-Numbers'!$A:$A,0),MATCH(F$1,'N-Numbers'!$A$1:$M$1,0))),"")</f>
        <v>rg 2/12/09 Sunwest Aviation Ltd. Calgary Alberta</v>
      </c>
      <c r="G74" t="str">
        <f>INDEX(Sheet6!$A$1:$U$11,MATCH(TRIM(A74),Sheet6!$A$1:$A$11,0),MATCH("FULL_NAME",Sheet6!$A$1:$U$1,0))</f>
        <v>Commonwealth Air Training Ltd.</v>
      </c>
      <c r="H74" t="str">
        <f>IFERROR(IF(LEN(INDEX('N-Numbers'!$A:$M,MATCH($A74&amp;"*",'N-Numbers'!$A:$A,0),MATCH(H$1,'N-Numbers'!$A$1:$M$1,0)))=0,"",INDEX('N-Numbers'!$A:$M,MATCH($A74&amp;"*",'N-Numbers'!$A:$A,0),MATCH(H$1,'N-Numbers'!$A$1:$M$1,0))),"")</f>
        <v/>
      </c>
      <c r="I74" t="str">
        <f>INDEX(Sheet6!$A$1:$U$11,MATCH(TRIM(A74),Sheet6!$A$1:$A$11,0),MATCH("CITY",Sheet6!$A$1:$U$1,0))</f>
        <v>Ottawa</v>
      </c>
      <c r="J74" t="str">
        <f>INDEX(Sheet6!$A$1:$U$11,MATCH(TRIM(A74),Sheet6!$A$1:$A$11,0),MATCH("PROVINCE_OR_STATE_E",Sheet6!$A$1:$U$1,0))</f>
        <v>Ontario</v>
      </c>
      <c r="L74" t="str">
        <f>IFERROR(IF(LEN(INDEX('N-Numbers'!$A:$M,MATCH($A74&amp;"*",'N-Numbers'!$A:$A,0),MATCH(L$1,'N-Numbers'!$A$1:$M$1,0)))=0,"",INDEX('N-Numbers'!$A:$M,MATCH($A74&amp;"*",'N-Numbers'!$A:$A,0),MATCH(L$1,'N-Numbers'!$A$1:$M$1,0))),"")</f>
        <v/>
      </c>
      <c r="M74" t="str">
        <f>IFERROR(IF(LEN(INDEX('N-Numbers'!$A:$M,MATCH($A74&amp;"*",'N-Numbers'!$A:$A,0),MATCH(M$1,'N-Numbers'!$A$1:$M$1,0)))=0,"",INDEX('N-Numbers'!$A:$M,MATCH($A74&amp;"*",'N-Numbers'!$A:$A,0),MATCH(M$1,'N-Numbers'!$A$1:$M$1,0))),"")</f>
        <v/>
      </c>
      <c r="N74" t="str">
        <f>IFERROR(IF(LEN(INDEX('N-Numbers'!$A:$M,MATCH($A74&amp;"*",'N-Numbers'!$A:$A,0),MATCH(N$1,'N-Numbers'!$A$1:$M$1,0)))=0,"",INDEX('N-Numbers'!$A:$M,MATCH($A74&amp;"*",'N-Numbers'!$A:$A,0),MATCH(N$1,'N-Numbers'!$A$1:$M$1,0))),"")</f>
        <v/>
      </c>
      <c r="R74" s="13"/>
      <c r="S74" s="13"/>
      <c r="T74" s="13"/>
      <c r="U74" s="13"/>
      <c r="V74" s="13"/>
      <c r="W74" s="13"/>
      <c r="Y74" t="str">
        <f>IFERROR(IF(LEN(INDEX('NBAA Data'!$A:$U,MATCH($C74,'NBAA Data'!$C:$C,0),MATCH(Y$1,'NBAA Data'!$A$1:$U$1,0)))=0,"",INDEX('NBAA Data'!$A:$U,MATCH($C74,'NBAA Data'!$C:$C,0),MATCH(Y$1,'NBAA Data'!$A$1:$U$1,0))),"")</f>
        <v/>
      </c>
      <c r="Z74" t="str">
        <f>IFERROR(IF(LEN(INDEX('NBAA Data'!$A:$U,MATCH($C74,'NBAA Data'!$C:$C,0),MATCH(Z$1,'NBAA Data'!$A$1:$U$1,0)))=0,"",INDEX('NBAA Data'!$A:$U,MATCH($C74,'NBAA Data'!$C:$C,0),MATCH(Z$1,'NBAA Data'!$A$1:$U$1,0))),"")</f>
        <v/>
      </c>
      <c r="AA74" t="str">
        <f>IFERROR(IF(LEN(INDEX('NBAA Data'!$A:$U,MATCH($C74,'NBAA Data'!$C:$C,0),MATCH(AA$1,'NBAA Data'!$A$1:$U$1,0)))=0,"",INDEX('NBAA Data'!$A:$U,MATCH($C74,'NBAA Data'!$C:$C,0),MATCH(AA$1,'NBAA Data'!$A$1:$U$1,0))),"")</f>
        <v/>
      </c>
      <c r="AB74" t="str">
        <f>IFERROR(IF(LEN(INDEX('NBAA Data'!$A:$U,MATCH($C74,'NBAA Data'!$C:$C,0),MATCH(AB$1,'NBAA Data'!$A$1:$U$1,0)))=0,"",INDEX('NBAA Data'!$A:$U,MATCH($C74,'NBAA Data'!$C:$C,0),MATCH(AB$1,'NBAA Data'!$A$1:$U$1,0))),"")</f>
        <v/>
      </c>
      <c r="AC74" t="str">
        <f>IFERROR(IF(LEN(INDEX('NBAA Data'!$A:$U,MATCH($C74,'NBAA Data'!$C:$C,0),MATCH(AC$1,'NBAA Data'!$A$1:$U$1,0)))=0,"",INDEX('NBAA Data'!$A:$U,MATCH($C74,'NBAA Data'!$C:$C,0),MATCH(AC$1,'NBAA Data'!$A$1:$U$1,0))),"")</f>
        <v/>
      </c>
      <c r="AD74" t="str">
        <f>IFERROR(IF(LEN(INDEX('NBAA Data'!$A:$U,MATCH($C74,'NBAA Data'!$C:$C,0),MATCH(AD$1,'NBAA Data'!$A$1:$U$1,0)))=0,"",INDEX('NBAA Data'!$A:$U,MATCH($C74,'NBAA Data'!$C:$C,0),MATCH(AD$1,'NBAA Data'!$A$1:$U$1,0))),"")</f>
        <v/>
      </c>
      <c r="AE74" t="str">
        <f>IFERROR(IF(LEN(INDEX('NBAA Data'!$A:$U,MATCH($C74,'NBAA Data'!$C:$C,0),MATCH(AE$1,'NBAA Data'!$A$1:$U$1,0)))=0,"",INDEX('NBAA Data'!$A:$U,MATCH($C74,'NBAA Data'!$C:$C,0),MATCH(AE$1,'NBAA Data'!$A$1:$U$1,0))),"")</f>
        <v/>
      </c>
      <c r="AF74" t="str">
        <f>IFERROR(IF(LEN(INDEX('NBAA Data'!$A:$U,MATCH($C74,'NBAA Data'!$C:$C,0),MATCH(AF$1,'NBAA Data'!$A$1:$U$1,0)))=0,"",INDEX('NBAA Data'!$A:$U,MATCH($C74,'NBAA Data'!$C:$C,0),MATCH(AF$1,'NBAA Data'!$A$1:$U$1,0))),"")</f>
        <v/>
      </c>
      <c r="AG74" t="str">
        <f>IFERROR(IF(LEN(INDEX('NBAA Data'!$A:$U,MATCH($C74,'NBAA Data'!$C:$C,0),MATCH(AG$1,'NBAA Data'!$A$1:$U$1,0)))=0,"",INDEX('NBAA Data'!$A:$U,MATCH($C74,'NBAA Data'!$C:$C,0),MATCH(AG$1,'NBAA Data'!$A$1:$U$1,0))),"")</f>
        <v/>
      </c>
      <c r="AH74" t="str">
        <f>IFERROR(IF(LEN(INDEX('NBAA Data'!$A:$U,MATCH($C74,'NBAA Data'!$C:$C,0),MATCH(AH$1,'NBAA Data'!$A$1:$U$1,0)))=0,"",INDEX('NBAA Data'!$A:$U,MATCH($C74,'NBAA Data'!$C:$C,0),MATCH(AH$1,'NBAA Data'!$A$1:$U$1,0))),"")</f>
        <v/>
      </c>
      <c r="AI74" t="str">
        <f>IFERROR(IF(LEN(INDEX('NBAA Data'!$A:$U,MATCH($C74,'NBAA Data'!$C:$C,0),MATCH(AI$1,'NBAA Data'!$A$1:$U$1,0)))=0,"",INDEX('NBAA Data'!$A:$U,MATCH($C74,'NBAA Data'!$C:$C,0),MATCH(AI$1,'NBAA Data'!$A$1:$U$1,0))),"")</f>
        <v/>
      </c>
    </row>
    <row r="75" spans="1:48" x14ac:dyDescent="0.25">
      <c r="A75" t="s">
        <v>1831</v>
      </c>
      <c r="B75" t="str">
        <f>IFERROR(IF(LEN(INDEX('N-Numbers'!$A:$M,MATCH($A75&amp;"*",'N-Numbers'!$A:$A,0),MATCH(B$1,'N-Numbers'!$A$1:$M$1,0)))=0,"",INDEX('N-Numbers'!$A:$M,MATCH($A75&amp;"*",'N-Numbers'!$A:$A,0),MATCH(B$1,'N-Numbers'!$A$1:$M$1,0))),"")</f>
        <v/>
      </c>
      <c r="C75" t="str">
        <f>IF(LEN(INDEX('N-Numbers'!A:M,MATCH(A75&amp;"*",'N-Numbers'!A:A,0),2))=0,INDEX('N-Numbers'!A:M,MATCH(A75&amp;"*",'N-Numbers'!A:A,0),3),INDEX('N-Numbers'!A:M,MATCH(A75&amp;"*",'N-Numbers'!A:A,0),2))</f>
        <v>N3FS</v>
      </c>
      <c r="D75" t="str">
        <f>INDEX('ICAO Country Codes'!$A$1:$K$229,MATCH(IFERROR(LEFT(C75,SEARCH("-",C75)),LEFT(C75)),'ICAO Country Codes'!$A$1:$A$229,0),3)</f>
        <v>United States of America</v>
      </c>
      <c r="E75" t="str">
        <f>IFERROR(IF(LEN(INDEX('N-Numbers'!$A:$M,MATCH($A75&amp;"*",'N-Numbers'!$A:$A,0),MATCH(E$1,'N-Numbers'!$A$1:$M$1,0)))=0,"",INDEX('N-Numbers'!$A:$M,MATCH($A75&amp;"*",'N-Numbers'!$A:$A,0),MATCH(E$1,'N-Numbers'!$A$1:$M$1,0))),"")</f>
        <v/>
      </c>
      <c r="F75" t="str">
        <f>IFERROR(IF(LEN(INDEX('N-Numbers'!$A:$M,MATCH($A75&amp;"*",'N-Numbers'!$A:$A,0),MATCH(F$1,'N-Numbers'!$A$1:$M$1,0)))=0,"",INDEX('N-Numbers'!$A:$M,MATCH($A75&amp;"*",'N-Numbers'!$A:$A,0),MATCH(F$1,'N-Numbers'!$A$1:$M$1,0))),"")</f>
        <v>DDMR LLC, St Petersburg FL bought 12/22/16</v>
      </c>
      <c r="G75" t="str">
        <f>IFERROR(IF(LEN(INDEX('N-Numbers'!$A:$M,MATCH($A75&amp;"*",'N-Numbers'!$A:$A,0),MATCH(G$1,'N-Numbers'!$A$1:$M$1,0)))=0,"",INDEX('N-Numbers'!$A:$M,MATCH($A75&amp;"*",'N-Numbers'!$A:$A,0),MATCH(G$1,'N-Numbers'!$A$1:$M$1,0))),"")</f>
        <v>DDMR LLC</v>
      </c>
      <c r="H75" t="str">
        <f>IFERROR(IF(LEN(INDEX('N-Numbers'!$A:$M,MATCH($A75&amp;"*",'N-Numbers'!$A:$A,0),MATCH(H$1,'N-Numbers'!$A$1:$M$1,0)))=0,"",INDEX('N-Numbers'!$A:$M,MATCH($A75&amp;"*",'N-Numbers'!$A:$A,0),MATCH(H$1,'N-Numbers'!$A$1:$M$1,0))),"")</f>
        <v>11201 CORPORATE CIR N STE 120</v>
      </c>
      <c r="I75" t="str">
        <f>IFERROR(IF(LEN(INDEX('N-Numbers'!$A:$M,MATCH($A75&amp;"*",'N-Numbers'!$A:$A,0),MATCH(I$1,'N-Numbers'!$A$1:$M$1,0)))=0,"",INDEX('N-Numbers'!$A:$M,MATCH($A75&amp;"*",'N-Numbers'!$A:$A,0),MATCH(I$1,'N-Numbers'!$A$1:$M$1,0))),"")</f>
        <v>SAINT PETERSBURG</v>
      </c>
      <c r="J75" t="str">
        <f>IFERROR(IF(LEN(INDEX('N-Numbers'!$A:$M,MATCH($A75&amp;"*",'N-Numbers'!$A:$A,0),MATCH(J$1,'N-Numbers'!$A$1:$M$1,0)))=0,"",INDEX('N-Numbers'!$A:$M,MATCH($A75&amp;"*",'N-Numbers'!$A:$A,0),MATCH(J$1,'N-Numbers'!$A$1:$M$1,0))),"")</f>
        <v>FL</v>
      </c>
      <c r="L75" t="str">
        <f>IFERROR(IF(LEN(INDEX('N-Numbers'!$A:$M,MATCH($A75&amp;"*",'N-Numbers'!$A:$A,0),MATCH(L$1,'N-Numbers'!$A$1:$M$1,0)))=0,"",INDEX('N-Numbers'!$A:$M,MATCH($A75&amp;"*",'N-Numbers'!$A:$A,0),MATCH(L$1,'N-Numbers'!$A$1:$M$1,0))),"")</f>
        <v/>
      </c>
      <c r="M75" t="str">
        <f>IFERROR(IF(LEN(INDEX('N-Numbers'!$A:$M,MATCH($A75&amp;"*",'N-Numbers'!$A:$A,0),MATCH(M$1,'N-Numbers'!$A$1:$M$1,0)))=0,"",INDEX('N-Numbers'!$A:$M,MATCH($A75&amp;"*",'N-Numbers'!$A:$A,0),MATCH(M$1,'N-Numbers'!$A$1:$M$1,0))),"")</f>
        <v/>
      </c>
      <c r="N75" t="str">
        <f>IFERROR(IF(LEN(INDEX('N-Numbers'!$A:$M,MATCH($A75&amp;"*",'N-Numbers'!$A:$A,0),MATCH(N$1,'N-Numbers'!$A$1:$M$1,0)))=0,"",INDEX('N-Numbers'!$A:$M,MATCH($A75&amp;"*",'N-Numbers'!$A:$A,0),MATCH(N$1,'N-Numbers'!$A$1:$M$1,0))),"")</f>
        <v/>
      </c>
      <c r="R75" s="13"/>
      <c r="S75" s="13"/>
      <c r="T75" s="13"/>
      <c r="U75" s="13"/>
      <c r="V75" s="13"/>
      <c r="W75" s="13"/>
      <c r="Y75" t="str">
        <f>IFERROR(IF(LEN(INDEX('NBAA Data'!$A:$U,MATCH($C75,'NBAA Data'!$C:$C,0),MATCH(Y$1,'NBAA Data'!$A$1:$U$1,0)))=0,"",INDEX('NBAA Data'!$A:$U,MATCH($C75,'NBAA Data'!$C:$C,0),MATCH(Y$1,'NBAA Data'!$A$1:$U$1,0))),"")</f>
        <v/>
      </c>
      <c r="Z75" t="str">
        <f>IFERROR(IF(LEN(INDEX('NBAA Data'!$A:$U,MATCH($C75,'NBAA Data'!$C:$C,0),MATCH(Z$1,'NBAA Data'!$A$1:$U$1,0)))=0,"",INDEX('NBAA Data'!$A:$U,MATCH($C75,'NBAA Data'!$C:$C,0),MATCH(Z$1,'NBAA Data'!$A$1:$U$1,0))),"")</f>
        <v/>
      </c>
      <c r="AA75" t="str">
        <f>IFERROR(IF(LEN(INDEX('NBAA Data'!$A:$U,MATCH($C75,'NBAA Data'!$C:$C,0),MATCH(AA$1,'NBAA Data'!$A$1:$U$1,0)))=0,"",INDEX('NBAA Data'!$A:$U,MATCH($C75,'NBAA Data'!$C:$C,0),MATCH(AA$1,'NBAA Data'!$A$1:$U$1,0))),"")</f>
        <v/>
      </c>
      <c r="AB75" t="str">
        <f>IFERROR(IF(LEN(INDEX('NBAA Data'!$A:$U,MATCH($C75,'NBAA Data'!$C:$C,0),MATCH(AB$1,'NBAA Data'!$A$1:$U$1,0)))=0,"",INDEX('NBAA Data'!$A:$U,MATCH($C75,'NBAA Data'!$C:$C,0),MATCH(AB$1,'NBAA Data'!$A$1:$U$1,0))),"")</f>
        <v/>
      </c>
      <c r="AC75" t="str">
        <f>IFERROR(IF(LEN(INDEX('NBAA Data'!$A:$U,MATCH($C75,'NBAA Data'!$C:$C,0),MATCH(AC$1,'NBAA Data'!$A$1:$U$1,0)))=0,"",INDEX('NBAA Data'!$A:$U,MATCH($C75,'NBAA Data'!$C:$C,0),MATCH(AC$1,'NBAA Data'!$A$1:$U$1,0))),"")</f>
        <v/>
      </c>
      <c r="AD75" t="str">
        <f>IFERROR(IF(LEN(INDEX('NBAA Data'!$A:$U,MATCH($C75,'NBAA Data'!$C:$C,0),MATCH(AD$1,'NBAA Data'!$A$1:$U$1,0)))=0,"",INDEX('NBAA Data'!$A:$U,MATCH($C75,'NBAA Data'!$C:$C,0),MATCH(AD$1,'NBAA Data'!$A$1:$U$1,0))),"")</f>
        <v/>
      </c>
      <c r="AE75" t="str">
        <f>IFERROR(IF(LEN(INDEX('NBAA Data'!$A:$U,MATCH($C75,'NBAA Data'!$C:$C,0),MATCH(AE$1,'NBAA Data'!$A$1:$U$1,0)))=0,"",INDEX('NBAA Data'!$A:$U,MATCH($C75,'NBAA Data'!$C:$C,0),MATCH(AE$1,'NBAA Data'!$A$1:$U$1,0))),"")</f>
        <v/>
      </c>
      <c r="AF75" t="str">
        <f>IFERROR(IF(LEN(INDEX('NBAA Data'!$A:$U,MATCH($C75,'NBAA Data'!$C:$C,0),MATCH(AF$1,'NBAA Data'!$A$1:$U$1,0)))=0,"",INDEX('NBAA Data'!$A:$U,MATCH($C75,'NBAA Data'!$C:$C,0),MATCH(AF$1,'NBAA Data'!$A$1:$U$1,0))),"")</f>
        <v/>
      </c>
      <c r="AG75" t="str">
        <f>IFERROR(IF(LEN(INDEX('NBAA Data'!$A:$U,MATCH($C75,'NBAA Data'!$C:$C,0),MATCH(AG$1,'NBAA Data'!$A$1:$U$1,0)))=0,"",INDEX('NBAA Data'!$A:$U,MATCH($C75,'NBAA Data'!$C:$C,0),MATCH(AG$1,'NBAA Data'!$A$1:$U$1,0))),"")</f>
        <v/>
      </c>
      <c r="AH75" t="str">
        <f>IFERROR(IF(LEN(INDEX('NBAA Data'!$A:$U,MATCH($C75,'NBAA Data'!$C:$C,0),MATCH(AH$1,'NBAA Data'!$A$1:$U$1,0)))=0,"",INDEX('NBAA Data'!$A:$U,MATCH($C75,'NBAA Data'!$C:$C,0),MATCH(AH$1,'NBAA Data'!$A$1:$U$1,0))),"")</f>
        <v/>
      </c>
      <c r="AI75" t="str">
        <f>IFERROR(IF(LEN(INDEX('NBAA Data'!$A:$U,MATCH($C75,'NBAA Data'!$C:$C,0),MATCH(AI$1,'NBAA Data'!$A$1:$U$1,0)))=0,"",INDEX('NBAA Data'!$A:$U,MATCH($C75,'NBAA Data'!$C:$C,0),MATCH(AI$1,'NBAA Data'!$A$1:$U$1,0))),"")</f>
        <v/>
      </c>
    </row>
    <row r="76" spans="1:48" x14ac:dyDescent="0.25">
      <c r="A76" t="s">
        <v>2135</v>
      </c>
      <c r="B76" t="str">
        <f>IFERROR(IF(LEN(INDEX('N-Numbers'!$A:$M,MATCH($A76&amp;"*",'N-Numbers'!$A:$A,0),MATCH(B$1,'N-Numbers'!$A$1:$M$1,0)))=0,"",INDEX('N-Numbers'!$A:$M,MATCH($A76&amp;"*",'N-Numbers'!$A:$A,0),MATCH(B$1,'N-Numbers'!$A$1:$M$1,0))),"")</f>
        <v/>
      </c>
      <c r="C76" t="str">
        <f>IF(LEN(INDEX('N-Numbers'!A:M,MATCH(A76&amp;"*",'N-Numbers'!A:A,0),2))=0,INDEX('N-Numbers'!A:M,MATCH(A76&amp;"*",'N-Numbers'!A:A,0),3),INDEX('N-Numbers'!A:M,MATCH(A76&amp;"*",'N-Numbers'!A:A,0),2))</f>
        <v>N719KX</v>
      </c>
      <c r="D76" t="str">
        <f>INDEX('ICAO Country Codes'!$A$1:$K$229,MATCH(IFERROR(LEFT(C76,SEARCH("-",C76)),LEFT(C76)),'ICAO Country Codes'!$A$1:$A$229,0),3)</f>
        <v>United States of America</v>
      </c>
      <c r="E76" t="str">
        <f>IFERROR(IF(LEN(INDEX('N-Numbers'!$A:$M,MATCH($A76&amp;"*",'N-Numbers'!$A:$A,0),MATCH(E$1,'N-Numbers'!$A$1:$M$1,0)))=0,"",INDEX('N-Numbers'!$A:$M,MATCH($A76&amp;"*",'N-Numbers'!$A:$A,0),MATCH(E$1,'N-Numbers'!$A$1:$M$1,0))),"")</f>
        <v/>
      </c>
      <c r="F76" t="str">
        <f>IFERROR(IF(LEN(INDEX('N-Numbers'!$A:$M,MATCH($A76&amp;"*",'N-Numbers'!$A:$A,0),MATCH(F$1,'N-Numbers'!$A$1:$M$1,0)))=0,"",INDEX('N-Numbers'!$A:$M,MATCH($A76&amp;"*",'N-Numbers'!$A:$A,0),MATCH(F$1,'N-Numbers'!$A$1:$M$1,0))),"")</f>
        <v>Martis Holdings LLC Scottsdale AZ bought 12/9/16 for Knight-Swift Transportation Holdings</v>
      </c>
      <c r="G76" t="str">
        <f>IFERROR(IF(LEN(INDEX('N-Numbers'!$A:$M,MATCH($A76&amp;"*",'N-Numbers'!$A:$A,0),MATCH(G$1,'N-Numbers'!$A$1:$M$1,0)))=0,"",INDEX('N-Numbers'!$A:$M,MATCH($A76&amp;"*",'N-Numbers'!$A:$A,0),MATCH(G$1,'N-Numbers'!$A$1:$M$1,0))),"")</f>
        <v>MARTIS HOLDINGS LLC</v>
      </c>
      <c r="H76" t="str">
        <f>IFERROR(IF(LEN(INDEX('N-Numbers'!$A:$M,MATCH($A76&amp;"*",'N-Numbers'!$A:$A,0),MATCH(H$1,'N-Numbers'!$A$1:$M$1,0)))=0,"",INDEX('N-Numbers'!$A:$M,MATCH($A76&amp;"*",'N-Numbers'!$A:$A,0),MATCH(H$1,'N-Numbers'!$A$1:$M$1,0))),"")</f>
        <v>19054 N 97TH PL</v>
      </c>
      <c r="I76" t="str">
        <f>IFERROR(IF(LEN(INDEX('N-Numbers'!$A:$M,MATCH($A76&amp;"*",'N-Numbers'!$A:$A,0),MATCH(I$1,'N-Numbers'!$A$1:$M$1,0)))=0,"",INDEX('N-Numbers'!$A:$M,MATCH($A76&amp;"*",'N-Numbers'!$A:$A,0),MATCH(I$1,'N-Numbers'!$A$1:$M$1,0))),"")</f>
        <v>SCOTTSDALE</v>
      </c>
      <c r="J76" t="str">
        <f>IFERROR(IF(LEN(INDEX('N-Numbers'!$A:$M,MATCH($A76&amp;"*",'N-Numbers'!$A:$A,0),MATCH(J$1,'N-Numbers'!$A$1:$M$1,0)))=0,"",INDEX('N-Numbers'!$A:$M,MATCH($A76&amp;"*",'N-Numbers'!$A:$A,0),MATCH(J$1,'N-Numbers'!$A$1:$M$1,0))),"")</f>
        <v>AZ</v>
      </c>
      <c r="L76" t="str">
        <f>IFERROR(IF(LEN(INDEX('N-Numbers'!$A:$M,MATCH($A76&amp;"*",'N-Numbers'!$A:$A,0),MATCH(L$1,'N-Numbers'!$A$1:$M$1,0)))=0,"",INDEX('N-Numbers'!$A:$M,MATCH($A76&amp;"*",'N-Numbers'!$A:$A,0),MATCH(L$1,'N-Numbers'!$A$1:$M$1,0))),"")</f>
        <v>GJK LLC</v>
      </c>
      <c r="M76" t="str">
        <f>IFERROR(IF(LEN(INDEX('N-Numbers'!$A:$M,MATCH($A76&amp;"*",'N-Numbers'!$A:$A,0),MATCH(M$1,'N-Numbers'!$A$1:$M$1,0)))=0,"",INDEX('N-Numbers'!$A:$M,MATCH($A76&amp;"*",'N-Numbers'!$A:$A,0),MATCH(M$1,'N-Numbers'!$A$1:$M$1,0))),"")</f>
        <v/>
      </c>
      <c r="N76" t="str">
        <f>IFERROR(IF(LEN(INDEX('N-Numbers'!$A:$M,MATCH($A76&amp;"*",'N-Numbers'!$A:$A,0),MATCH(N$1,'N-Numbers'!$A$1:$M$1,0)))=0,"",INDEX('N-Numbers'!$A:$M,MATCH($A76&amp;"*",'N-Numbers'!$A:$A,0),MATCH(N$1,'N-Numbers'!$A$1:$M$1,0))),"")</f>
        <v/>
      </c>
      <c r="R76" s="13"/>
      <c r="S76" s="13"/>
      <c r="T76" s="13"/>
      <c r="U76" s="13"/>
      <c r="V76" s="13"/>
      <c r="W76" s="13"/>
      <c r="Y76" t="str">
        <f>IFERROR(IF(LEN(INDEX('NBAA Data'!$A:$U,MATCH($C76,'NBAA Data'!$C:$C,0),MATCH(Y$1,'NBAA Data'!$A$1:$U$1,0)))=0,"",INDEX('NBAA Data'!$A:$U,MATCH($C76,'NBAA Data'!$C:$C,0),MATCH(Y$1,'NBAA Data'!$A$1:$U$1,0))),"")</f>
        <v/>
      </c>
      <c r="Z76" t="str">
        <f>IFERROR(IF(LEN(INDEX('NBAA Data'!$A:$U,MATCH($C76,'NBAA Data'!$C:$C,0),MATCH(Z$1,'NBAA Data'!$A$1:$U$1,0)))=0,"",INDEX('NBAA Data'!$A:$U,MATCH($C76,'NBAA Data'!$C:$C,0),MATCH(Z$1,'NBAA Data'!$A$1:$U$1,0))),"")</f>
        <v/>
      </c>
      <c r="AA76" t="str">
        <f>IFERROR(IF(LEN(INDEX('NBAA Data'!$A:$U,MATCH($C76,'NBAA Data'!$C:$C,0),MATCH(AA$1,'NBAA Data'!$A$1:$U$1,0)))=0,"",INDEX('NBAA Data'!$A:$U,MATCH($C76,'NBAA Data'!$C:$C,0),MATCH(AA$1,'NBAA Data'!$A$1:$U$1,0))),"")</f>
        <v/>
      </c>
      <c r="AB76" t="str">
        <f>IFERROR(IF(LEN(INDEX('NBAA Data'!$A:$U,MATCH($C76,'NBAA Data'!$C:$C,0),MATCH(AB$1,'NBAA Data'!$A$1:$U$1,0)))=0,"",INDEX('NBAA Data'!$A:$U,MATCH($C76,'NBAA Data'!$C:$C,0),MATCH(AB$1,'NBAA Data'!$A$1:$U$1,0))),"")</f>
        <v/>
      </c>
      <c r="AC76" t="str">
        <f>IFERROR(IF(LEN(INDEX('NBAA Data'!$A:$U,MATCH($C76,'NBAA Data'!$C:$C,0),MATCH(AC$1,'NBAA Data'!$A$1:$U$1,0)))=0,"",INDEX('NBAA Data'!$A:$U,MATCH($C76,'NBAA Data'!$C:$C,0),MATCH(AC$1,'NBAA Data'!$A$1:$U$1,0))),"")</f>
        <v/>
      </c>
      <c r="AD76" t="str">
        <f>IFERROR(IF(LEN(INDEX('NBAA Data'!$A:$U,MATCH($C76,'NBAA Data'!$C:$C,0),MATCH(AD$1,'NBAA Data'!$A$1:$U$1,0)))=0,"",INDEX('NBAA Data'!$A:$U,MATCH($C76,'NBAA Data'!$C:$C,0),MATCH(AD$1,'NBAA Data'!$A$1:$U$1,0))),"")</f>
        <v/>
      </c>
      <c r="AE76" t="str">
        <f>IFERROR(IF(LEN(INDEX('NBAA Data'!$A:$U,MATCH($C76,'NBAA Data'!$C:$C,0),MATCH(AE$1,'NBAA Data'!$A$1:$U$1,0)))=0,"",INDEX('NBAA Data'!$A:$U,MATCH($C76,'NBAA Data'!$C:$C,0),MATCH(AE$1,'NBAA Data'!$A$1:$U$1,0))),"")</f>
        <v/>
      </c>
      <c r="AF76" t="str">
        <f>IFERROR(IF(LEN(INDEX('NBAA Data'!$A:$U,MATCH($C76,'NBAA Data'!$C:$C,0),MATCH(AF$1,'NBAA Data'!$A$1:$U$1,0)))=0,"",INDEX('NBAA Data'!$A:$U,MATCH($C76,'NBAA Data'!$C:$C,0),MATCH(AF$1,'NBAA Data'!$A$1:$U$1,0))),"")</f>
        <v/>
      </c>
      <c r="AG76" t="str">
        <f>IFERROR(IF(LEN(INDEX('NBAA Data'!$A:$U,MATCH($C76,'NBAA Data'!$C:$C,0),MATCH(AG$1,'NBAA Data'!$A$1:$U$1,0)))=0,"",INDEX('NBAA Data'!$A:$U,MATCH($C76,'NBAA Data'!$C:$C,0),MATCH(AG$1,'NBAA Data'!$A$1:$U$1,0))),"")</f>
        <v/>
      </c>
      <c r="AH76" t="str">
        <f>IFERROR(IF(LEN(INDEX('NBAA Data'!$A:$U,MATCH($C76,'NBAA Data'!$C:$C,0),MATCH(AH$1,'NBAA Data'!$A$1:$U$1,0)))=0,"",INDEX('NBAA Data'!$A:$U,MATCH($C76,'NBAA Data'!$C:$C,0),MATCH(AH$1,'NBAA Data'!$A$1:$U$1,0))),"")</f>
        <v/>
      </c>
      <c r="AI76" t="str">
        <f>IFERROR(IF(LEN(INDEX('NBAA Data'!$A:$U,MATCH($C76,'NBAA Data'!$C:$C,0),MATCH(AI$1,'NBAA Data'!$A$1:$U$1,0)))=0,"",INDEX('NBAA Data'!$A:$U,MATCH($C76,'NBAA Data'!$C:$C,0),MATCH(AI$1,'NBAA Data'!$A$1:$U$1,0))),"")</f>
        <v/>
      </c>
    </row>
    <row r="77" spans="1:48" x14ac:dyDescent="0.25">
      <c r="A77" t="s">
        <v>1629</v>
      </c>
      <c r="B77" t="str">
        <f>IFERROR(IF(LEN(INDEX('N-Numbers'!$A:$M,MATCH($A77&amp;"*",'N-Numbers'!$A:$A,0),MATCH(B$1,'N-Numbers'!$A$1:$M$1,0)))=0,"",INDEX('N-Numbers'!$A:$M,MATCH($A77&amp;"*",'N-Numbers'!$A:$A,0),MATCH(B$1,'N-Numbers'!$A$1:$M$1,0))),"")</f>
        <v/>
      </c>
      <c r="C77" t="str">
        <f>IF(LEN(INDEX('N-Numbers'!A:M,MATCH(A77&amp;"*",'N-Numbers'!A:A,0),2))=0,INDEX('N-Numbers'!A:M,MATCH(A77&amp;"*",'N-Numbers'!A:A,0),3),INDEX('N-Numbers'!A:M,MATCH(A77&amp;"*",'N-Numbers'!A:A,0),2))</f>
        <v>N15PV</v>
      </c>
      <c r="D77" t="str">
        <f>INDEX('ICAO Country Codes'!$A$1:$K$229,MATCH(IFERROR(LEFT(C77,SEARCH("-",C77)),LEFT(C77)),'ICAO Country Codes'!$A$1:$A$229,0),3)</f>
        <v>United States of America</v>
      </c>
      <c r="E77" t="str">
        <f>IFERROR(IF(LEN(INDEX('N-Numbers'!$A:$M,MATCH($A77&amp;"*",'N-Numbers'!$A:$A,0),MATCH(E$1,'N-Numbers'!$A$1:$M$1,0)))=0,"",INDEX('N-Numbers'!$A:$M,MATCH($A77&amp;"*",'N-Numbers'!$A:$A,0),MATCH(E$1,'N-Numbers'!$A$1:$M$1,0))),"")</f>
        <v/>
      </c>
      <c r="F77" t="str">
        <f>IFERROR(IF(LEN(INDEX('N-Numbers'!$A:$M,MATCH($A77&amp;"*",'N-Numbers'!$A:$A,0),MATCH(F$1,'N-Numbers'!$A$1:$M$1,0)))=0,"",INDEX('N-Numbers'!$A:$M,MATCH($A77&amp;"*",'N-Numbers'!$A:$A,0),MATCH(F$1,'N-Numbers'!$A$1:$M$1,0))),"")</f>
        <v>Golden Sky Aviation Ltd bought 7/14/16</v>
      </c>
      <c r="G77" t="str">
        <f>IFERROR(IF(LEN(INDEX('N-Numbers'!$A:$M,MATCH($A77&amp;"*",'N-Numbers'!$A:$A,0),MATCH(G$1,'N-Numbers'!$A$1:$M$1,0)))=0,"",INDEX('N-Numbers'!$A:$M,MATCH($A77&amp;"*",'N-Numbers'!$A:$A,0),MATCH(G$1,'N-Numbers'!$A$1:$M$1,0))),"")</f>
        <v>GOLDEN SKY AVIATION LTD</v>
      </c>
      <c r="H77" t="str">
        <f>IFERROR(IF(LEN(INDEX('N-Numbers'!$A:$M,MATCH($A77&amp;"*",'N-Numbers'!$A:$A,0),MATCH(H$1,'N-Numbers'!$A$1:$M$1,0)))=0,"",INDEX('N-Numbers'!$A:$M,MATCH($A77&amp;"*",'N-Numbers'!$A:$A,0),MATCH(H$1,'N-Numbers'!$A$1:$M$1,0))),"")</f>
        <v>28 OLD RUDNICK LN</v>
      </c>
      <c r="I77" t="str">
        <f>IFERROR(IF(LEN(INDEX('N-Numbers'!$A:$M,MATCH($A77&amp;"*",'N-Numbers'!$A:$A,0),MATCH(I$1,'N-Numbers'!$A$1:$M$1,0)))=0,"",INDEX('N-Numbers'!$A:$M,MATCH($A77&amp;"*",'N-Numbers'!$A:$A,0),MATCH(I$1,'N-Numbers'!$A$1:$M$1,0))),"")</f>
        <v>DOVER</v>
      </c>
      <c r="J77" t="str">
        <f>IFERROR(IF(LEN(INDEX('N-Numbers'!$A:$M,MATCH($A77&amp;"*",'N-Numbers'!$A:$A,0),MATCH(J$1,'N-Numbers'!$A$1:$M$1,0)))=0,"",INDEX('N-Numbers'!$A:$M,MATCH($A77&amp;"*",'N-Numbers'!$A:$A,0),MATCH(J$1,'N-Numbers'!$A$1:$M$1,0))),"")</f>
        <v>DE</v>
      </c>
      <c r="L77" t="str">
        <f>IFERROR(IF(LEN(INDEX('N-Numbers'!$A:$M,MATCH($A77&amp;"*",'N-Numbers'!$A:$A,0),MATCH(L$1,'N-Numbers'!$A$1:$M$1,0)))=0,"",INDEX('N-Numbers'!$A:$M,MATCH($A77&amp;"*",'N-Numbers'!$A:$A,0),MATCH(L$1,'N-Numbers'!$A$1:$M$1,0))),"")</f>
        <v/>
      </c>
      <c r="M77" t="str">
        <f>IFERROR(IF(LEN(INDEX('N-Numbers'!$A:$M,MATCH($A77&amp;"*",'N-Numbers'!$A:$A,0),MATCH(M$1,'N-Numbers'!$A$1:$M$1,0)))=0,"",INDEX('N-Numbers'!$A:$M,MATCH($A77&amp;"*",'N-Numbers'!$A:$A,0),MATCH(M$1,'N-Numbers'!$A$1:$M$1,0))),"")</f>
        <v/>
      </c>
      <c r="N77" t="str">
        <f>IFERROR(IF(LEN(INDEX('N-Numbers'!$A:$M,MATCH($A77&amp;"*",'N-Numbers'!$A:$A,0),MATCH(N$1,'N-Numbers'!$A$1:$M$1,0)))=0,"",INDEX('N-Numbers'!$A:$M,MATCH($A77&amp;"*",'N-Numbers'!$A:$A,0),MATCH(N$1,'N-Numbers'!$A$1:$M$1,0))),"")</f>
        <v/>
      </c>
      <c r="R77" s="13"/>
      <c r="S77" s="13"/>
      <c r="T77" s="13"/>
      <c r="U77" s="13"/>
      <c r="V77" s="13"/>
      <c r="W77" s="13"/>
      <c r="Y77" t="str">
        <f>IFERROR(IF(LEN(INDEX('NBAA Data'!$A:$U,MATCH($C77,'NBAA Data'!$C:$C,0),MATCH(Y$1,'NBAA Data'!$A$1:$U$1,0)))=0,"",INDEX('NBAA Data'!$A:$U,MATCH($C77,'NBAA Data'!$C:$C,0),MATCH(Y$1,'NBAA Data'!$A$1:$U$1,0))),"")</f>
        <v/>
      </c>
      <c r="Z77" t="str">
        <f>IFERROR(IF(LEN(INDEX('NBAA Data'!$A:$U,MATCH($C77,'NBAA Data'!$C:$C,0),MATCH(Z$1,'NBAA Data'!$A$1:$U$1,0)))=0,"",INDEX('NBAA Data'!$A:$U,MATCH($C77,'NBAA Data'!$C:$C,0),MATCH(Z$1,'NBAA Data'!$A$1:$U$1,0))),"")</f>
        <v/>
      </c>
      <c r="AA77" t="str">
        <f>IFERROR(IF(LEN(INDEX('NBAA Data'!$A:$U,MATCH($C77,'NBAA Data'!$C:$C,0),MATCH(AA$1,'NBAA Data'!$A$1:$U$1,0)))=0,"",INDEX('NBAA Data'!$A:$U,MATCH($C77,'NBAA Data'!$C:$C,0),MATCH(AA$1,'NBAA Data'!$A$1:$U$1,0))),"")</f>
        <v/>
      </c>
      <c r="AB77" t="str">
        <f>IFERROR(IF(LEN(INDEX('NBAA Data'!$A:$U,MATCH($C77,'NBAA Data'!$C:$C,0),MATCH(AB$1,'NBAA Data'!$A$1:$U$1,0)))=0,"",INDEX('NBAA Data'!$A:$U,MATCH($C77,'NBAA Data'!$C:$C,0),MATCH(AB$1,'NBAA Data'!$A$1:$U$1,0))),"")</f>
        <v/>
      </c>
      <c r="AC77" t="str">
        <f>IFERROR(IF(LEN(INDEX('NBAA Data'!$A:$U,MATCH($C77,'NBAA Data'!$C:$C,0),MATCH(AC$1,'NBAA Data'!$A$1:$U$1,0)))=0,"",INDEX('NBAA Data'!$A:$U,MATCH($C77,'NBAA Data'!$C:$C,0),MATCH(AC$1,'NBAA Data'!$A$1:$U$1,0))),"")</f>
        <v/>
      </c>
      <c r="AD77" t="str">
        <f>IFERROR(IF(LEN(INDEX('NBAA Data'!$A:$U,MATCH($C77,'NBAA Data'!$C:$C,0),MATCH(AD$1,'NBAA Data'!$A$1:$U$1,0)))=0,"",INDEX('NBAA Data'!$A:$U,MATCH($C77,'NBAA Data'!$C:$C,0),MATCH(AD$1,'NBAA Data'!$A$1:$U$1,0))),"")</f>
        <v/>
      </c>
      <c r="AE77" t="str">
        <f>IFERROR(IF(LEN(INDEX('NBAA Data'!$A:$U,MATCH($C77,'NBAA Data'!$C:$C,0),MATCH(AE$1,'NBAA Data'!$A$1:$U$1,0)))=0,"",INDEX('NBAA Data'!$A:$U,MATCH($C77,'NBAA Data'!$C:$C,0),MATCH(AE$1,'NBAA Data'!$A$1:$U$1,0))),"")</f>
        <v/>
      </c>
      <c r="AF77" t="str">
        <f>IFERROR(IF(LEN(INDEX('NBAA Data'!$A:$U,MATCH($C77,'NBAA Data'!$C:$C,0),MATCH(AF$1,'NBAA Data'!$A$1:$U$1,0)))=0,"",INDEX('NBAA Data'!$A:$U,MATCH($C77,'NBAA Data'!$C:$C,0),MATCH(AF$1,'NBAA Data'!$A$1:$U$1,0))),"")</f>
        <v/>
      </c>
      <c r="AG77" t="str">
        <f>IFERROR(IF(LEN(INDEX('NBAA Data'!$A:$U,MATCH($C77,'NBAA Data'!$C:$C,0),MATCH(AG$1,'NBAA Data'!$A$1:$U$1,0)))=0,"",INDEX('NBAA Data'!$A:$U,MATCH($C77,'NBAA Data'!$C:$C,0),MATCH(AG$1,'NBAA Data'!$A$1:$U$1,0))),"")</f>
        <v/>
      </c>
      <c r="AH77" t="str">
        <f>IFERROR(IF(LEN(INDEX('NBAA Data'!$A:$U,MATCH($C77,'NBAA Data'!$C:$C,0),MATCH(AH$1,'NBAA Data'!$A$1:$U$1,0)))=0,"",INDEX('NBAA Data'!$A:$U,MATCH($C77,'NBAA Data'!$C:$C,0),MATCH(AH$1,'NBAA Data'!$A$1:$U$1,0))),"")</f>
        <v/>
      </c>
      <c r="AI77" t="str">
        <f>IFERROR(IF(LEN(INDEX('NBAA Data'!$A:$U,MATCH($C77,'NBAA Data'!$C:$C,0),MATCH(AI$1,'NBAA Data'!$A$1:$U$1,0)))=0,"",INDEX('NBAA Data'!$A:$U,MATCH($C77,'NBAA Data'!$C:$C,0),MATCH(AI$1,'NBAA Data'!$A$1:$U$1,0))),"")</f>
        <v/>
      </c>
    </row>
    <row r="78" spans="1:48" x14ac:dyDescent="0.25">
      <c r="A78" t="s">
        <v>2038</v>
      </c>
      <c r="B78" t="str">
        <f>IFERROR(IF(LEN(INDEX('N-Numbers'!$A:$M,MATCH($A78&amp;"*",'N-Numbers'!$A:$A,0),MATCH(B$1,'N-Numbers'!$A$1:$M$1,0)))=0,"",INDEX('N-Numbers'!$A:$M,MATCH($A78&amp;"*",'N-Numbers'!$A:$A,0),MATCH(B$1,'N-Numbers'!$A$1:$M$1,0))),"")</f>
        <v/>
      </c>
      <c r="C78" t="str">
        <f>IF(LEN(INDEX('N-Numbers'!A:M,MATCH(A78&amp;"*",'N-Numbers'!A:A,0),2))=0,INDEX('N-Numbers'!A:M,MATCH(A78&amp;"*",'N-Numbers'!A:A,0),3),INDEX('N-Numbers'!A:M,MATCH(A78&amp;"*",'N-Numbers'!A:A,0),2))</f>
        <v>N636SF</v>
      </c>
      <c r="D78" t="str">
        <f>INDEX('ICAO Country Codes'!$A$1:$K$229,MATCH(IFERROR(LEFT(C78,SEARCH("-",C78)),LEFT(C78)),'ICAO Country Codes'!$A$1:$A$229,0),3)</f>
        <v>United States of America</v>
      </c>
      <c r="E78" t="str">
        <f>IFERROR(IF(LEN(INDEX('N-Numbers'!$A:$M,MATCH($A78&amp;"*",'N-Numbers'!$A:$A,0),MATCH(E$1,'N-Numbers'!$A$1:$M$1,0)))=0,"",INDEX('N-Numbers'!$A:$M,MATCH($A78&amp;"*",'N-Numbers'!$A:$A,0),MATCH(E$1,'N-Numbers'!$A$1:$M$1,0))),"")</f>
        <v/>
      </c>
      <c r="F78" t="str">
        <f>IFERROR(IF(LEN(INDEX('N-Numbers'!$A:$M,MATCH($A78&amp;"*",'N-Numbers'!$A:$A,0),MATCH(F$1,'N-Numbers'!$A$1:$M$1,0)))=0,"",INDEX('N-Numbers'!$A:$M,MATCH($A78&amp;"*",'N-Numbers'!$A:$A,0),MATCH(F$1,'N-Numbers'!$A$1:$M$1,0))),"")</f>
        <v>Sanderson Farms Inc. Laurel MS bought 12/12/13, rrg 4/24/14</v>
      </c>
      <c r="G78" t="str">
        <f>IFERROR(IF(LEN(INDEX('N-Numbers'!$A:$M,MATCH($A78&amp;"*",'N-Numbers'!$A:$A,0),MATCH(G$1,'N-Numbers'!$A$1:$M$1,0)))=0,"",INDEX('N-Numbers'!$A:$M,MATCH($A78&amp;"*",'N-Numbers'!$A:$A,0),MATCH(G$1,'N-Numbers'!$A$1:$M$1,0))),"")</f>
        <v>SANDERSON FARMS INC</v>
      </c>
      <c r="H78" t="str">
        <f>IFERROR(IF(LEN(INDEX('N-Numbers'!$A:$M,MATCH($A78&amp;"*",'N-Numbers'!$A:$A,0),MATCH(H$1,'N-Numbers'!$A$1:$M$1,0)))=0,"",INDEX('N-Numbers'!$A:$M,MATCH($A78&amp;"*",'N-Numbers'!$A:$A,0),MATCH(H$1,'N-Numbers'!$A$1:$M$1,0))),"")</f>
        <v>127 FLYNT RD</v>
      </c>
      <c r="I78" t="str">
        <f>IFERROR(IF(LEN(INDEX('N-Numbers'!$A:$M,MATCH($A78&amp;"*",'N-Numbers'!$A:$A,0),MATCH(I$1,'N-Numbers'!$A$1:$M$1,0)))=0,"",INDEX('N-Numbers'!$A:$M,MATCH($A78&amp;"*",'N-Numbers'!$A:$A,0),MATCH(I$1,'N-Numbers'!$A$1:$M$1,0))),"")</f>
        <v>LAUREL</v>
      </c>
      <c r="J78" t="str">
        <f>IFERROR(IF(LEN(INDEX('N-Numbers'!$A:$M,MATCH($A78&amp;"*",'N-Numbers'!$A:$A,0),MATCH(J$1,'N-Numbers'!$A$1:$M$1,0)))=0,"",INDEX('N-Numbers'!$A:$M,MATCH($A78&amp;"*",'N-Numbers'!$A:$A,0),MATCH(J$1,'N-Numbers'!$A$1:$M$1,0))),"")</f>
        <v>MS</v>
      </c>
      <c r="L78" t="str">
        <f>IFERROR(IF(LEN(INDEX('N-Numbers'!$A:$M,MATCH($A78&amp;"*",'N-Numbers'!$A:$A,0),MATCH(L$1,'N-Numbers'!$A$1:$M$1,0)))=0,"",INDEX('N-Numbers'!$A:$M,MATCH($A78&amp;"*",'N-Numbers'!$A:$A,0),MATCH(L$1,'N-Numbers'!$A$1:$M$1,0))),"")</f>
        <v/>
      </c>
      <c r="M78" t="str">
        <f>IFERROR(IF(LEN(INDEX('N-Numbers'!$A:$M,MATCH($A78&amp;"*",'N-Numbers'!$A:$A,0),MATCH(M$1,'N-Numbers'!$A$1:$M$1,0)))=0,"",INDEX('N-Numbers'!$A:$M,MATCH($A78&amp;"*",'N-Numbers'!$A:$A,0),MATCH(M$1,'N-Numbers'!$A$1:$M$1,0))),"")</f>
        <v/>
      </c>
      <c r="N78" t="str">
        <f>IFERROR(IF(LEN(INDEX('N-Numbers'!$A:$M,MATCH($A78&amp;"*",'N-Numbers'!$A:$A,0),MATCH(N$1,'N-Numbers'!$A$1:$M$1,0)))=0,"",INDEX('N-Numbers'!$A:$M,MATCH($A78&amp;"*",'N-Numbers'!$A:$A,0),MATCH(N$1,'N-Numbers'!$A$1:$M$1,0))),"")</f>
        <v/>
      </c>
      <c r="R78" s="13"/>
      <c r="S78" s="13"/>
      <c r="T78" s="13"/>
      <c r="U78" s="13"/>
      <c r="V78" s="13"/>
      <c r="W78" s="13"/>
      <c r="Y78" t="str">
        <f>IFERROR(IF(LEN(INDEX('NBAA Data'!$A:$U,MATCH($C78,'NBAA Data'!$C:$C,0),MATCH(Y$1,'NBAA Data'!$A$1:$U$1,0)))=0,"",INDEX('NBAA Data'!$A:$U,MATCH($C78,'NBAA Data'!$C:$C,0),MATCH(Y$1,'NBAA Data'!$A$1:$U$1,0))),"")</f>
        <v xml:space="preserve">Sanderson Farms, Inc. </v>
      </c>
      <c r="Z78" t="str">
        <f>IFERROR(IF(LEN(INDEX('NBAA Data'!$A:$U,MATCH($C78,'NBAA Data'!$C:$C,0),MATCH(Z$1,'NBAA Data'!$A$1:$U$1,0)))=0,"",INDEX('NBAA Data'!$A:$U,MATCH($C78,'NBAA Data'!$C:$C,0),MATCH(Z$1,'NBAA Data'!$A$1:$U$1,0))),"")</f>
        <v>PO Box 988 127 Flynt Road</v>
      </c>
      <c r="AA78" t="str">
        <f>IFERROR(IF(LEN(INDEX('NBAA Data'!$A:$U,MATCH($C78,'NBAA Data'!$C:$C,0),MATCH(AA$1,'NBAA Data'!$A$1:$U$1,0)))=0,"",INDEX('NBAA Data'!$A:$U,MATCH($C78,'NBAA Data'!$C:$C,0),MATCH(AA$1,'NBAA Data'!$A$1:$U$1,0))),"")</f>
        <v/>
      </c>
      <c r="AB78" t="str">
        <f>IFERROR(IF(LEN(INDEX('NBAA Data'!$A:$U,MATCH($C78,'NBAA Data'!$C:$C,0),MATCH(AB$1,'NBAA Data'!$A$1:$U$1,0)))=0,"",INDEX('NBAA Data'!$A:$U,MATCH($C78,'NBAA Data'!$C:$C,0),MATCH(AB$1,'NBAA Data'!$A$1:$U$1,0))),"")</f>
        <v>Laurel</v>
      </c>
      <c r="AC78" t="str">
        <f>IFERROR(IF(LEN(INDEX('NBAA Data'!$A:$U,MATCH($C78,'NBAA Data'!$C:$C,0),MATCH(AC$1,'NBAA Data'!$A$1:$U$1,0)))=0,"",INDEX('NBAA Data'!$A:$U,MATCH($C78,'NBAA Data'!$C:$C,0),MATCH(AC$1,'NBAA Data'!$A$1:$U$1,0))),"")</f>
        <v>Mississippi</v>
      </c>
      <c r="AD78" t="str">
        <f>IFERROR(IF(LEN(INDEX('NBAA Data'!$A:$U,MATCH($C78,'NBAA Data'!$C:$C,0),MATCH(AD$1,'NBAA Data'!$A$1:$U$1,0)))=0,"",INDEX('NBAA Data'!$A:$U,MATCH($C78,'NBAA Data'!$C:$C,0),MATCH(AD$1,'NBAA Data'!$A$1:$U$1,0))),"")</f>
        <v>39441-0988</v>
      </c>
      <c r="AE78" t="str">
        <f>IFERROR(IF(LEN(INDEX('NBAA Data'!$A:$U,MATCH($C78,'NBAA Data'!$C:$C,0),MATCH(AE$1,'NBAA Data'!$A$1:$U$1,0)))=0,"",INDEX('NBAA Data'!$A:$U,MATCH($C78,'NBAA Data'!$C:$C,0),MATCH(AE$1,'NBAA Data'!$A$1:$U$1,0))),"")</f>
        <v>+1 601.649.4030</v>
      </c>
      <c r="AF78" t="str">
        <f>IFERROR(IF(LEN(INDEX('NBAA Data'!$A:$U,MATCH($C78,'NBAA Data'!$C:$C,0),MATCH(AF$1,'NBAA Data'!$A$1:$U$1,0)))=0,"",INDEX('NBAA Data'!$A:$U,MATCH($C78,'NBAA Data'!$C:$C,0),MATCH(AF$1,'NBAA Data'!$A$1:$U$1,0))),"")</f>
        <v>www.sandersonfarms.com</v>
      </c>
      <c r="AG78" t="str">
        <f>IFERROR(IF(LEN(INDEX('NBAA Data'!$A:$U,MATCH($C78,'NBAA Data'!$C:$C,0),MATCH(AG$1,'NBAA Data'!$A$1:$U$1,0)))=0,"",INDEX('NBAA Data'!$A:$U,MATCH($C78,'NBAA Data'!$C:$C,0),MATCH(AG$1,'NBAA Data'!$A$1:$U$1,0))),"")</f>
        <v>dgilley@sandersonfarms.com</v>
      </c>
      <c r="AH78" t="str">
        <f>IFERROR(IF(LEN(INDEX('NBAA Data'!$A:$U,MATCH($C78,'NBAA Data'!$C:$C,0),MATCH(AH$1,'NBAA Data'!$A$1:$U$1,0)))=0,"",INDEX('NBAA Data'!$A:$U,MATCH($C78,'NBAA Data'!$C:$C,0),MATCH(AH$1,'NBAA Data'!$A$1:$U$1,0))),"")</f>
        <v/>
      </c>
      <c r="AI78" t="str">
        <f>IFERROR(IF(LEN(INDEX('NBAA Data'!$A:$U,MATCH($C78,'NBAA Data'!$C:$C,0),MATCH(AI$1,'NBAA Data'!$A$1:$U$1,0)))=0,"",INDEX('NBAA Data'!$A:$U,MATCH($C78,'NBAA Data'!$C:$C,0),MATCH(AI$1,'NBAA Data'!$A$1:$U$1,0))),"")</f>
        <v/>
      </c>
    </row>
    <row r="79" spans="1:48" x14ac:dyDescent="0.25">
      <c r="A79" t="s">
        <v>2111</v>
      </c>
      <c r="B79" t="str">
        <f>IFERROR(IF(LEN(INDEX('N-Numbers'!$A:$M,MATCH($A79&amp;"*",'N-Numbers'!$A:$A,0),MATCH(B$1,'N-Numbers'!$A$1:$M$1,0)))=0,"",INDEX('N-Numbers'!$A:$M,MATCH($A79&amp;"*",'N-Numbers'!$A:$A,0),MATCH(B$1,'N-Numbers'!$A$1:$M$1,0))),"")</f>
        <v/>
      </c>
      <c r="C79" t="str">
        <f>IF(LEN(INDEX('N-Numbers'!A:M,MATCH(A79&amp;"*",'N-Numbers'!A:A,0),2))=0,INDEX('N-Numbers'!A:M,MATCH(A79&amp;"*",'N-Numbers'!A:A,0),3),INDEX('N-Numbers'!A:M,MATCH(A79&amp;"*",'N-Numbers'!A:A,0),2))</f>
        <v>N700FA</v>
      </c>
      <c r="D79" t="str">
        <f>INDEX('ICAO Country Codes'!$A$1:$K$229,MATCH(IFERROR(LEFT(C79,SEARCH("-",C79)),LEFT(C79)),'ICAO Country Codes'!$A$1:$A$229,0),3)</f>
        <v>United States of America</v>
      </c>
      <c r="E79" t="str">
        <f>IFERROR(IF(LEN(INDEX('N-Numbers'!$A:$M,MATCH($A79&amp;"*",'N-Numbers'!$A:$A,0),MATCH(E$1,'N-Numbers'!$A$1:$M$1,0)))=0,"",INDEX('N-Numbers'!$A:$M,MATCH($A79&amp;"*",'N-Numbers'!$A:$A,0),MATCH(E$1,'N-Numbers'!$A$1:$M$1,0))),"")</f>
        <v/>
      </c>
      <c r="F79" t="str">
        <f>IFERROR(IF(LEN(INDEX('N-Numbers'!$A:$M,MATCH($A79&amp;"*",'N-Numbers'!$A:$A,0),MATCH(F$1,'N-Numbers'!$A$1:$M$1,0)))=0,"",INDEX('N-Numbers'!$A:$M,MATCH($A79&amp;"*",'N-Numbers'!$A:$A,0),MATCH(F$1,'N-Numbers'!$A$1:$M$1,0))),"")</f>
        <v>Jet Flight LLC, Shreveport LA delivered 3/20/09</v>
      </c>
      <c r="G79" t="str">
        <f>IFERROR(IF(LEN(INDEX('N-Numbers'!$A:$M,MATCH($A79&amp;"*",'N-Numbers'!$A:$A,0),MATCH(G$1,'N-Numbers'!$A$1:$M$1,0)))=0,"",INDEX('N-Numbers'!$A:$M,MATCH($A79&amp;"*",'N-Numbers'!$A:$A,0),MATCH(G$1,'N-Numbers'!$A$1:$M$1,0))),"")</f>
        <v>JET FLIGHT LLC</v>
      </c>
      <c r="H79" t="str">
        <f>IFERROR(IF(LEN(INDEX('N-Numbers'!$A:$M,MATCH($A79&amp;"*",'N-Numbers'!$A:$A,0),MATCH(H$1,'N-Numbers'!$A$1:$M$1,0)))=0,"",INDEX('N-Numbers'!$A:$M,MATCH($A79&amp;"*",'N-Numbers'!$A:$A,0),MATCH(H$1,'N-Numbers'!$A$1:$M$1,0))),"")</f>
        <v>1312 N HEARNE AVE</v>
      </c>
      <c r="I79" t="str">
        <f>IFERROR(IF(LEN(INDEX('N-Numbers'!$A:$M,MATCH($A79&amp;"*",'N-Numbers'!$A:$A,0),MATCH(I$1,'N-Numbers'!$A$1:$M$1,0)))=0,"",INDEX('N-Numbers'!$A:$M,MATCH($A79&amp;"*",'N-Numbers'!$A:$A,0),MATCH(I$1,'N-Numbers'!$A$1:$M$1,0))),"")</f>
        <v>SHREVEPORT</v>
      </c>
      <c r="J79" t="str">
        <f>IFERROR(IF(LEN(INDEX('N-Numbers'!$A:$M,MATCH($A79&amp;"*",'N-Numbers'!$A:$A,0),MATCH(J$1,'N-Numbers'!$A$1:$M$1,0)))=0,"",INDEX('N-Numbers'!$A:$M,MATCH($A79&amp;"*",'N-Numbers'!$A:$A,0),MATCH(J$1,'N-Numbers'!$A$1:$M$1,0))),"")</f>
        <v>LA</v>
      </c>
      <c r="L79" t="str">
        <f>IFERROR(IF(LEN(INDEX('N-Numbers'!$A:$M,MATCH($A79&amp;"*",'N-Numbers'!$A:$A,0),MATCH(L$1,'N-Numbers'!$A$1:$M$1,0)))=0,"",INDEX('N-Numbers'!$A:$M,MATCH($A79&amp;"*",'N-Numbers'!$A:$A,0),MATCH(L$1,'N-Numbers'!$A$1:$M$1,0))),"")</f>
        <v/>
      </c>
      <c r="M79" t="str">
        <f>IFERROR(IF(LEN(INDEX('N-Numbers'!$A:$M,MATCH($A79&amp;"*",'N-Numbers'!$A:$A,0),MATCH(M$1,'N-Numbers'!$A$1:$M$1,0)))=0,"",INDEX('N-Numbers'!$A:$M,MATCH($A79&amp;"*",'N-Numbers'!$A:$A,0),MATCH(M$1,'N-Numbers'!$A$1:$M$1,0))),"")</f>
        <v/>
      </c>
      <c r="N79" t="str">
        <f>IFERROR(IF(LEN(INDEX('N-Numbers'!$A:$M,MATCH($A79&amp;"*",'N-Numbers'!$A:$A,0),MATCH(N$1,'N-Numbers'!$A$1:$M$1,0)))=0,"",INDEX('N-Numbers'!$A:$M,MATCH($A79&amp;"*",'N-Numbers'!$A:$A,0),MATCH(N$1,'N-Numbers'!$A$1:$M$1,0))),"")</f>
        <v/>
      </c>
      <c r="R79" s="13"/>
      <c r="S79" s="13"/>
      <c r="T79" s="13"/>
      <c r="U79" s="13"/>
      <c r="V79" s="13"/>
      <c r="W79" s="13"/>
      <c r="Y79" t="str">
        <f>IFERROR(IF(LEN(INDEX('NBAA Data'!$A:$U,MATCH($C79,'NBAA Data'!$C:$C,0),MATCH(Y$1,'NBAA Data'!$A$1:$U$1,0)))=0,"",INDEX('NBAA Data'!$A:$U,MATCH($C79,'NBAA Data'!$C:$C,0),MATCH(Y$1,'NBAA Data'!$A$1:$U$1,0))),"")</f>
        <v/>
      </c>
      <c r="Z79" t="str">
        <f>IFERROR(IF(LEN(INDEX('NBAA Data'!$A:$U,MATCH($C79,'NBAA Data'!$C:$C,0),MATCH(Z$1,'NBAA Data'!$A$1:$U$1,0)))=0,"",INDEX('NBAA Data'!$A:$U,MATCH($C79,'NBAA Data'!$C:$C,0),MATCH(Z$1,'NBAA Data'!$A$1:$U$1,0))),"")</f>
        <v/>
      </c>
      <c r="AA79" t="str">
        <f>IFERROR(IF(LEN(INDEX('NBAA Data'!$A:$U,MATCH($C79,'NBAA Data'!$C:$C,0),MATCH(AA$1,'NBAA Data'!$A$1:$U$1,0)))=0,"",INDEX('NBAA Data'!$A:$U,MATCH($C79,'NBAA Data'!$C:$C,0),MATCH(AA$1,'NBAA Data'!$A$1:$U$1,0))),"")</f>
        <v/>
      </c>
      <c r="AB79" t="str">
        <f>IFERROR(IF(LEN(INDEX('NBAA Data'!$A:$U,MATCH($C79,'NBAA Data'!$C:$C,0),MATCH(AB$1,'NBAA Data'!$A$1:$U$1,0)))=0,"",INDEX('NBAA Data'!$A:$U,MATCH($C79,'NBAA Data'!$C:$C,0),MATCH(AB$1,'NBAA Data'!$A$1:$U$1,0))),"")</f>
        <v/>
      </c>
      <c r="AC79" t="str">
        <f>IFERROR(IF(LEN(INDEX('NBAA Data'!$A:$U,MATCH($C79,'NBAA Data'!$C:$C,0),MATCH(AC$1,'NBAA Data'!$A$1:$U$1,0)))=0,"",INDEX('NBAA Data'!$A:$U,MATCH($C79,'NBAA Data'!$C:$C,0),MATCH(AC$1,'NBAA Data'!$A$1:$U$1,0))),"")</f>
        <v/>
      </c>
      <c r="AD79" t="str">
        <f>IFERROR(IF(LEN(INDEX('NBAA Data'!$A:$U,MATCH($C79,'NBAA Data'!$C:$C,0),MATCH(AD$1,'NBAA Data'!$A$1:$U$1,0)))=0,"",INDEX('NBAA Data'!$A:$U,MATCH($C79,'NBAA Data'!$C:$C,0),MATCH(AD$1,'NBAA Data'!$A$1:$U$1,0))),"")</f>
        <v/>
      </c>
      <c r="AE79" t="str">
        <f>IFERROR(IF(LEN(INDEX('NBAA Data'!$A:$U,MATCH($C79,'NBAA Data'!$C:$C,0),MATCH(AE$1,'NBAA Data'!$A$1:$U$1,0)))=0,"",INDEX('NBAA Data'!$A:$U,MATCH($C79,'NBAA Data'!$C:$C,0),MATCH(AE$1,'NBAA Data'!$A$1:$U$1,0))),"")</f>
        <v/>
      </c>
      <c r="AF79" t="str">
        <f>IFERROR(IF(LEN(INDEX('NBAA Data'!$A:$U,MATCH($C79,'NBAA Data'!$C:$C,0),MATCH(AF$1,'NBAA Data'!$A$1:$U$1,0)))=0,"",INDEX('NBAA Data'!$A:$U,MATCH($C79,'NBAA Data'!$C:$C,0),MATCH(AF$1,'NBAA Data'!$A$1:$U$1,0))),"")</f>
        <v/>
      </c>
      <c r="AG79" t="str">
        <f>IFERROR(IF(LEN(INDEX('NBAA Data'!$A:$U,MATCH($C79,'NBAA Data'!$C:$C,0),MATCH(AG$1,'NBAA Data'!$A$1:$U$1,0)))=0,"",INDEX('NBAA Data'!$A:$U,MATCH($C79,'NBAA Data'!$C:$C,0),MATCH(AG$1,'NBAA Data'!$A$1:$U$1,0))),"")</f>
        <v/>
      </c>
      <c r="AH79" t="str">
        <f>IFERROR(IF(LEN(INDEX('NBAA Data'!$A:$U,MATCH($C79,'NBAA Data'!$C:$C,0),MATCH(AH$1,'NBAA Data'!$A$1:$U$1,0)))=0,"",INDEX('NBAA Data'!$A:$U,MATCH($C79,'NBAA Data'!$C:$C,0),MATCH(AH$1,'NBAA Data'!$A$1:$U$1,0))),"")</f>
        <v/>
      </c>
      <c r="AI79" t="str">
        <f>IFERROR(IF(LEN(INDEX('NBAA Data'!$A:$U,MATCH($C79,'NBAA Data'!$C:$C,0),MATCH(AI$1,'NBAA Data'!$A$1:$U$1,0)))=0,"",INDEX('NBAA Data'!$A:$U,MATCH($C79,'NBAA Data'!$C:$C,0),MATCH(AI$1,'NBAA Data'!$A$1:$U$1,0))),"")</f>
        <v/>
      </c>
    </row>
    <row r="80" spans="1:48" x14ac:dyDescent="0.25">
      <c r="A80" t="s">
        <v>2477</v>
      </c>
      <c r="B80" t="str">
        <f>IFERROR(IF(LEN(INDEX('N-Numbers'!$A:$M,MATCH($A80&amp;"*",'N-Numbers'!$A:$A,0),MATCH(B$1,'N-Numbers'!$A$1:$M$1,0)))=0,"",INDEX('N-Numbers'!$A:$M,MATCH($A80&amp;"*",'N-Numbers'!$A:$A,0),MATCH(B$1,'N-Numbers'!$A$1:$M$1,0))),"")</f>
        <v/>
      </c>
      <c r="C80" t="str">
        <f>IF(LEN(INDEX('N-Numbers'!A:M,MATCH(A80&amp;"*",'N-Numbers'!A:A,0),2))=0,INDEX('N-Numbers'!A:M,MATCH(A80&amp;"*",'N-Numbers'!A:A,0),3),INDEX('N-Numbers'!A:M,MATCH(A80&amp;"*",'N-Numbers'!A:A,0),2))</f>
        <v>N80WB</v>
      </c>
      <c r="D80" t="str">
        <f>INDEX('ICAO Country Codes'!$A$1:$K$229,MATCH(IFERROR(LEFT(C80,SEARCH("-",C80)),LEFT(C80)),'ICAO Country Codes'!$A$1:$A$229,0),3)</f>
        <v>United States of America</v>
      </c>
      <c r="E80" t="str">
        <f>IFERROR(IF(LEN(INDEX('N-Numbers'!$A:$M,MATCH($A80&amp;"*",'N-Numbers'!$A:$A,0),MATCH(E$1,'N-Numbers'!$A$1:$M$1,0)))=0,"",INDEX('N-Numbers'!$A:$M,MATCH($A80&amp;"*",'N-Numbers'!$A:$A,0),MATCH(E$1,'N-Numbers'!$A$1:$M$1,0))),"")</f>
        <v/>
      </c>
      <c r="F80" t="str">
        <f>IFERROR(IF(LEN(INDEX('N-Numbers'!$A:$M,MATCH($A80&amp;"*",'N-Numbers'!$A:$A,0),MATCH(F$1,'N-Numbers'!$A$1:$M$1,0)))=0,"",INDEX('N-Numbers'!$A:$M,MATCH($A80&amp;"*",'N-Numbers'!$A:$A,0),MATCH(F$1,'N-Numbers'!$A$1:$M$1,0))),"")</f>
        <v>WB ATS LLC Portland OR bought 9/27/18</v>
      </c>
      <c r="G80" t="str">
        <f>IFERROR(IF(LEN(INDEX('N-Numbers'!$A:$M,MATCH($A80&amp;"*",'N-Numbers'!$A:$A,0),MATCH(G$1,'N-Numbers'!$A$1:$M$1,0)))=0,"",INDEX('N-Numbers'!$A:$M,MATCH($A80&amp;"*",'N-Numbers'!$A:$A,0),MATCH(G$1,'N-Numbers'!$A$1:$M$1,0))),"")</f>
        <v>WB ATS LLC</v>
      </c>
      <c r="H80" t="str">
        <f>IFERROR(IF(LEN(INDEX('N-Numbers'!$A:$M,MATCH($A80&amp;"*",'N-Numbers'!$A:$A,0),MATCH(H$1,'N-Numbers'!$A$1:$M$1,0)))=0,"",INDEX('N-Numbers'!$A:$M,MATCH($A80&amp;"*",'N-Numbers'!$A:$A,0),MATCH(H$1,'N-Numbers'!$A$1:$M$1,0))),"")</f>
        <v>1455 SW BROADWAY STE 1700</v>
      </c>
      <c r="I80" t="str">
        <f>IFERROR(IF(LEN(INDEX('N-Numbers'!$A:$M,MATCH($A80&amp;"*",'N-Numbers'!$A:$A,0),MATCH(I$1,'N-Numbers'!$A$1:$M$1,0)))=0,"",INDEX('N-Numbers'!$A:$M,MATCH($A80&amp;"*",'N-Numbers'!$A:$A,0),MATCH(I$1,'N-Numbers'!$A$1:$M$1,0))),"")</f>
        <v>PORTLAND</v>
      </c>
      <c r="J80" t="str">
        <f>IFERROR(IF(LEN(INDEX('N-Numbers'!$A:$M,MATCH($A80&amp;"*",'N-Numbers'!$A:$A,0),MATCH(J$1,'N-Numbers'!$A$1:$M$1,0)))=0,"",INDEX('N-Numbers'!$A:$M,MATCH($A80&amp;"*",'N-Numbers'!$A:$A,0),MATCH(J$1,'N-Numbers'!$A$1:$M$1,0))),"")</f>
        <v>OR</v>
      </c>
      <c r="L80" t="str">
        <f>IFERROR(IF(LEN(INDEX('N-Numbers'!$A:$M,MATCH($A80&amp;"*",'N-Numbers'!$A:$A,0),MATCH(L$1,'N-Numbers'!$A$1:$M$1,0)))=0,"",INDEX('N-Numbers'!$A:$M,MATCH($A80&amp;"*",'N-Numbers'!$A:$A,0),MATCH(L$1,'N-Numbers'!$A$1:$M$1,0))),"")</f>
        <v/>
      </c>
      <c r="M80" t="str">
        <f>IFERROR(IF(LEN(INDEX('N-Numbers'!$A:$M,MATCH($A80&amp;"*",'N-Numbers'!$A:$A,0),MATCH(M$1,'N-Numbers'!$A$1:$M$1,0)))=0,"",INDEX('N-Numbers'!$A:$M,MATCH($A80&amp;"*",'N-Numbers'!$A:$A,0),MATCH(M$1,'N-Numbers'!$A$1:$M$1,0))),"")</f>
        <v/>
      </c>
      <c r="N80" t="str">
        <f>IFERROR(IF(LEN(INDEX('N-Numbers'!$A:$M,MATCH($A80&amp;"*",'N-Numbers'!$A:$A,0),MATCH(N$1,'N-Numbers'!$A$1:$M$1,0)))=0,"",INDEX('N-Numbers'!$A:$M,MATCH($A80&amp;"*",'N-Numbers'!$A:$A,0),MATCH(N$1,'N-Numbers'!$A$1:$M$1,0))),"")</f>
        <v/>
      </c>
      <c r="R80" s="13"/>
      <c r="S80" s="13"/>
      <c r="T80" s="13"/>
      <c r="U80" s="13"/>
      <c r="V80" s="13"/>
      <c r="W80" s="13"/>
      <c r="Y80" t="str">
        <f>IFERROR(IF(LEN(INDEX('NBAA Data'!$A:$U,MATCH($C80,'NBAA Data'!$C:$C,0),MATCH(Y$1,'NBAA Data'!$A$1:$U$1,0)))=0,"",INDEX('NBAA Data'!$A:$U,MATCH($C80,'NBAA Data'!$C:$C,0),MATCH(Y$1,'NBAA Data'!$A$1:$U$1,0))),"")</f>
        <v/>
      </c>
      <c r="Z80" t="str">
        <f>IFERROR(IF(LEN(INDEX('NBAA Data'!$A:$U,MATCH($C80,'NBAA Data'!$C:$C,0),MATCH(Z$1,'NBAA Data'!$A$1:$U$1,0)))=0,"",INDEX('NBAA Data'!$A:$U,MATCH($C80,'NBAA Data'!$C:$C,0),MATCH(Z$1,'NBAA Data'!$A$1:$U$1,0))),"")</f>
        <v/>
      </c>
      <c r="AA80" t="str">
        <f>IFERROR(IF(LEN(INDEX('NBAA Data'!$A:$U,MATCH($C80,'NBAA Data'!$C:$C,0),MATCH(AA$1,'NBAA Data'!$A$1:$U$1,0)))=0,"",INDEX('NBAA Data'!$A:$U,MATCH($C80,'NBAA Data'!$C:$C,0),MATCH(AA$1,'NBAA Data'!$A$1:$U$1,0))),"")</f>
        <v/>
      </c>
      <c r="AB80" t="str">
        <f>IFERROR(IF(LEN(INDEX('NBAA Data'!$A:$U,MATCH($C80,'NBAA Data'!$C:$C,0),MATCH(AB$1,'NBAA Data'!$A$1:$U$1,0)))=0,"",INDEX('NBAA Data'!$A:$U,MATCH($C80,'NBAA Data'!$C:$C,0),MATCH(AB$1,'NBAA Data'!$A$1:$U$1,0))),"")</f>
        <v/>
      </c>
      <c r="AC80" t="str">
        <f>IFERROR(IF(LEN(INDEX('NBAA Data'!$A:$U,MATCH($C80,'NBAA Data'!$C:$C,0),MATCH(AC$1,'NBAA Data'!$A$1:$U$1,0)))=0,"",INDEX('NBAA Data'!$A:$U,MATCH($C80,'NBAA Data'!$C:$C,0),MATCH(AC$1,'NBAA Data'!$A$1:$U$1,0))),"")</f>
        <v/>
      </c>
      <c r="AD80" t="str">
        <f>IFERROR(IF(LEN(INDEX('NBAA Data'!$A:$U,MATCH($C80,'NBAA Data'!$C:$C,0),MATCH(AD$1,'NBAA Data'!$A$1:$U$1,0)))=0,"",INDEX('NBAA Data'!$A:$U,MATCH($C80,'NBAA Data'!$C:$C,0),MATCH(AD$1,'NBAA Data'!$A$1:$U$1,0))),"")</f>
        <v/>
      </c>
      <c r="AE80" t="str">
        <f>IFERROR(IF(LEN(INDEX('NBAA Data'!$A:$U,MATCH($C80,'NBAA Data'!$C:$C,0),MATCH(AE$1,'NBAA Data'!$A$1:$U$1,0)))=0,"",INDEX('NBAA Data'!$A:$U,MATCH($C80,'NBAA Data'!$C:$C,0),MATCH(AE$1,'NBAA Data'!$A$1:$U$1,0))),"")</f>
        <v/>
      </c>
      <c r="AF80" t="str">
        <f>IFERROR(IF(LEN(INDEX('NBAA Data'!$A:$U,MATCH($C80,'NBAA Data'!$C:$C,0),MATCH(AF$1,'NBAA Data'!$A$1:$U$1,0)))=0,"",INDEX('NBAA Data'!$A:$U,MATCH($C80,'NBAA Data'!$C:$C,0),MATCH(AF$1,'NBAA Data'!$A$1:$U$1,0))),"")</f>
        <v/>
      </c>
      <c r="AG80" t="str">
        <f>IFERROR(IF(LEN(INDEX('NBAA Data'!$A:$U,MATCH($C80,'NBAA Data'!$C:$C,0),MATCH(AG$1,'NBAA Data'!$A$1:$U$1,0)))=0,"",INDEX('NBAA Data'!$A:$U,MATCH($C80,'NBAA Data'!$C:$C,0),MATCH(AG$1,'NBAA Data'!$A$1:$U$1,0))),"")</f>
        <v/>
      </c>
      <c r="AH80" t="str">
        <f>IFERROR(IF(LEN(INDEX('NBAA Data'!$A:$U,MATCH($C80,'NBAA Data'!$C:$C,0),MATCH(AH$1,'NBAA Data'!$A$1:$U$1,0)))=0,"",INDEX('NBAA Data'!$A:$U,MATCH($C80,'NBAA Data'!$C:$C,0),MATCH(AH$1,'NBAA Data'!$A$1:$U$1,0))),"")</f>
        <v/>
      </c>
      <c r="AI80" t="str">
        <f>IFERROR(IF(LEN(INDEX('NBAA Data'!$A:$U,MATCH($C80,'NBAA Data'!$C:$C,0),MATCH(AI$1,'NBAA Data'!$A$1:$U$1,0)))=0,"",INDEX('NBAA Data'!$A:$U,MATCH($C80,'NBAA Data'!$C:$C,0),MATCH(AI$1,'NBAA Data'!$A$1:$U$1,0))),"")</f>
        <v/>
      </c>
    </row>
    <row r="81" spans="1:48" x14ac:dyDescent="0.25">
      <c r="A81" t="s">
        <v>3913</v>
      </c>
      <c r="B81" t="str">
        <f>IFERROR(IF(LEN(INDEX('N-Numbers'!$A:$M,MATCH($A81&amp;"*",'N-Numbers'!$A:$A,0),MATCH(B$1,'N-Numbers'!$A$1:$M$1,0)))=0,"",INDEX('N-Numbers'!$A:$M,MATCH($A81&amp;"*",'N-Numbers'!$A:$A,0),MATCH(B$1,'N-Numbers'!$A$1:$M$1,0))),"")</f>
        <v/>
      </c>
      <c r="C81" t="str">
        <f>IF(LEN(INDEX('N-Numbers'!A:M,MATCH(A81&amp;"*",'N-Numbers'!A:A,0),2))=0,INDEX('N-Numbers'!A:M,MATCH(A81&amp;"*",'N-Numbers'!A:A,0),3),INDEX('N-Numbers'!A:M,MATCH(A81&amp;"*",'N-Numbers'!A:A,0),2))</f>
        <v xml:space="preserve">VP-CEP </v>
      </c>
      <c r="D81" t="str">
        <f>INDEX('ICAO Country Codes'!$A$1:$K$229,MATCH(LEFT(C81,4),'ICAO Country Codes'!$A$1:$A$229,0),3)</f>
        <v>Cayman Islands</v>
      </c>
      <c r="E81" t="str">
        <f>IFERROR(IF(LEN(INDEX('N-Numbers'!$A:$M,MATCH($A81&amp;"*",'N-Numbers'!$A:$A,0),MATCH(E$1,'N-Numbers'!$A$1:$M$1,0)))=0,"",INDEX('N-Numbers'!$A:$M,MATCH($A81&amp;"*",'N-Numbers'!$A:$A,0),MATCH(E$1,'N-Numbers'!$A$1:$M$1,0))),"")</f>
        <v/>
      </c>
      <c r="F81" t="str">
        <f>IFERROR(IF(LEN(INDEX('N-Numbers'!$A:$M,MATCH($A81&amp;"*",'N-Numbers'!$A:$A,0),MATCH(F$1,'N-Numbers'!$A$1:$M$1,0)))=0,"",INDEX('N-Numbers'!$A:$M,MATCH($A81&amp;"*",'N-Numbers'!$A:$A,0),MATCH(F$1,'N-Numbers'!$A$1:$M$1,0))),"")</f>
        <v>B2 Management Ltd delivered 5/15/09</v>
      </c>
      <c r="G81" t="str">
        <f>IFERROR(IF(LEN(INDEX('N-Numbers'!$A:$M,MATCH($A81&amp;"*",'N-Numbers'!$A:$A,0),MATCH(G$1,'N-Numbers'!$A$1:$M$1,0)))=0,"",INDEX('N-Numbers'!$A:$M,MATCH($A81&amp;"*",'N-Numbers'!$A:$A,0),MATCH(G$1,'N-Numbers'!$A$1:$M$1,0))),"")</f>
        <v/>
      </c>
      <c r="H81" t="str">
        <f>IFERROR(IF(LEN(INDEX('N-Numbers'!$A:$M,MATCH($A81&amp;"*",'N-Numbers'!$A:$A,0),MATCH(H$1,'N-Numbers'!$A$1:$M$1,0)))=0,"",INDEX('N-Numbers'!$A:$M,MATCH($A81&amp;"*",'N-Numbers'!$A:$A,0),MATCH(H$1,'N-Numbers'!$A$1:$M$1,0))),"")</f>
        <v/>
      </c>
      <c r="I81" t="str">
        <f>IFERROR(IF(LEN(INDEX('N-Numbers'!$A:$M,MATCH($A81&amp;"*",'N-Numbers'!$A:$A,0),MATCH(I$1,'N-Numbers'!$A$1:$M$1,0)))=0,"",INDEX('N-Numbers'!$A:$M,MATCH($A81&amp;"*",'N-Numbers'!$A:$A,0),MATCH(I$1,'N-Numbers'!$A$1:$M$1,0))),"")</f>
        <v/>
      </c>
      <c r="J81" t="str">
        <f>IFERROR(IF(LEN(INDEX('N-Numbers'!$A:$M,MATCH($A81&amp;"*",'N-Numbers'!$A:$A,0),MATCH(J$1,'N-Numbers'!$A$1:$M$1,0)))=0,"",INDEX('N-Numbers'!$A:$M,MATCH($A81&amp;"*",'N-Numbers'!$A:$A,0),MATCH(J$1,'N-Numbers'!$A$1:$M$1,0))),"")</f>
        <v/>
      </c>
      <c r="L81" t="str">
        <f>IFERROR(IF(LEN(INDEX('N-Numbers'!$A:$M,MATCH($A81&amp;"*",'N-Numbers'!$A:$A,0),MATCH(L$1,'N-Numbers'!$A$1:$M$1,0)))=0,"",INDEX('N-Numbers'!$A:$M,MATCH($A81&amp;"*",'N-Numbers'!$A:$A,0),MATCH(L$1,'N-Numbers'!$A$1:$M$1,0))),"")</f>
        <v/>
      </c>
      <c r="M81" t="str">
        <f>IFERROR(IF(LEN(INDEX('N-Numbers'!$A:$M,MATCH($A81&amp;"*",'N-Numbers'!$A:$A,0),MATCH(M$1,'N-Numbers'!$A$1:$M$1,0)))=0,"",INDEX('N-Numbers'!$A:$M,MATCH($A81&amp;"*",'N-Numbers'!$A:$A,0),MATCH(M$1,'N-Numbers'!$A$1:$M$1,0))),"")</f>
        <v/>
      </c>
      <c r="N81" t="str">
        <f>IFERROR(IF(LEN(INDEX('N-Numbers'!$A:$M,MATCH($A81&amp;"*",'N-Numbers'!$A:$A,0),MATCH(N$1,'N-Numbers'!$A$1:$M$1,0)))=0,"",INDEX('N-Numbers'!$A:$M,MATCH($A81&amp;"*",'N-Numbers'!$A:$A,0),MATCH(N$1,'N-Numbers'!$A$1:$M$1,0))),"")</f>
        <v/>
      </c>
      <c r="R81" s="13"/>
      <c r="S81" s="13"/>
      <c r="T81" s="13"/>
      <c r="U81" s="13"/>
      <c r="V81" s="13"/>
      <c r="W81" s="13"/>
      <c r="Y81" t="str">
        <f>IFERROR(IF(LEN(INDEX('NBAA Data'!$A:$U,MATCH($C81,'NBAA Data'!$C:$C,0),MATCH(Y$1,'NBAA Data'!$A$1:$U$1,0)))=0,"",INDEX('NBAA Data'!$A:$U,MATCH($C81,'NBAA Data'!$C:$C,0),MATCH(Y$1,'NBAA Data'!$A$1:$U$1,0))),"")</f>
        <v/>
      </c>
      <c r="Z81" t="str">
        <f>IFERROR(IF(LEN(INDEX('NBAA Data'!$A:$U,MATCH($C81,'NBAA Data'!$C:$C,0),MATCH(Z$1,'NBAA Data'!$A$1:$U$1,0)))=0,"",INDEX('NBAA Data'!$A:$U,MATCH($C81,'NBAA Data'!$C:$C,0),MATCH(Z$1,'NBAA Data'!$A$1:$U$1,0))),"")</f>
        <v/>
      </c>
      <c r="AA81" t="str">
        <f>IFERROR(IF(LEN(INDEX('NBAA Data'!$A:$U,MATCH($C81,'NBAA Data'!$C:$C,0),MATCH(AA$1,'NBAA Data'!$A$1:$U$1,0)))=0,"",INDEX('NBAA Data'!$A:$U,MATCH($C81,'NBAA Data'!$C:$C,0),MATCH(AA$1,'NBAA Data'!$A$1:$U$1,0))),"")</f>
        <v/>
      </c>
      <c r="AB81" t="str">
        <f>IFERROR(IF(LEN(INDEX('NBAA Data'!$A:$U,MATCH($C81,'NBAA Data'!$C:$C,0),MATCH(AB$1,'NBAA Data'!$A$1:$U$1,0)))=0,"",INDEX('NBAA Data'!$A:$U,MATCH($C81,'NBAA Data'!$C:$C,0),MATCH(AB$1,'NBAA Data'!$A$1:$U$1,0))),"")</f>
        <v/>
      </c>
      <c r="AC81" t="str">
        <f>IFERROR(IF(LEN(INDEX('NBAA Data'!$A:$U,MATCH($C81,'NBAA Data'!$C:$C,0),MATCH(AC$1,'NBAA Data'!$A$1:$U$1,0)))=0,"",INDEX('NBAA Data'!$A:$U,MATCH($C81,'NBAA Data'!$C:$C,0),MATCH(AC$1,'NBAA Data'!$A$1:$U$1,0))),"")</f>
        <v/>
      </c>
      <c r="AD81" t="str">
        <f>IFERROR(IF(LEN(INDEX('NBAA Data'!$A:$U,MATCH($C81,'NBAA Data'!$C:$C,0),MATCH(AD$1,'NBAA Data'!$A$1:$U$1,0)))=0,"",INDEX('NBAA Data'!$A:$U,MATCH($C81,'NBAA Data'!$C:$C,0),MATCH(AD$1,'NBAA Data'!$A$1:$U$1,0))),"")</f>
        <v/>
      </c>
      <c r="AE81" t="str">
        <f>IFERROR(IF(LEN(INDEX('NBAA Data'!$A:$U,MATCH($C81,'NBAA Data'!$C:$C,0),MATCH(AE$1,'NBAA Data'!$A$1:$U$1,0)))=0,"",INDEX('NBAA Data'!$A:$U,MATCH($C81,'NBAA Data'!$C:$C,0),MATCH(AE$1,'NBAA Data'!$A$1:$U$1,0))),"")</f>
        <v/>
      </c>
      <c r="AF81" t="str">
        <f>IFERROR(IF(LEN(INDEX('NBAA Data'!$A:$U,MATCH($C81,'NBAA Data'!$C:$C,0),MATCH(AF$1,'NBAA Data'!$A$1:$U$1,0)))=0,"",INDEX('NBAA Data'!$A:$U,MATCH($C81,'NBAA Data'!$C:$C,0),MATCH(AF$1,'NBAA Data'!$A$1:$U$1,0))),"")</f>
        <v/>
      </c>
      <c r="AG81" t="str">
        <f>IFERROR(IF(LEN(INDEX('NBAA Data'!$A:$U,MATCH($C81,'NBAA Data'!$C:$C,0),MATCH(AG$1,'NBAA Data'!$A$1:$U$1,0)))=0,"",INDEX('NBAA Data'!$A:$U,MATCH($C81,'NBAA Data'!$C:$C,0),MATCH(AG$1,'NBAA Data'!$A$1:$U$1,0))),"")</f>
        <v/>
      </c>
      <c r="AH81" t="str">
        <f>IFERROR(IF(LEN(INDEX('NBAA Data'!$A:$U,MATCH($C81,'NBAA Data'!$C:$C,0),MATCH(AH$1,'NBAA Data'!$A$1:$U$1,0)))=0,"",INDEX('NBAA Data'!$A:$U,MATCH($C81,'NBAA Data'!$C:$C,0),MATCH(AH$1,'NBAA Data'!$A$1:$U$1,0))),"")</f>
        <v/>
      </c>
      <c r="AI81" t="str">
        <f>IFERROR(IF(LEN(INDEX('NBAA Data'!$A:$U,MATCH($C81,'NBAA Data'!$C:$C,0),MATCH(AI$1,'NBAA Data'!$A$1:$U$1,0)))=0,"",INDEX('NBAA Data'!$A:$U,MATCH($C81,'NBAA Data'!$C:$C,0),MATCH(AI$1,'NBAA Data'!$A$1:$U$1,0))),"")</f>
        <v/>
      </c>
    </row>
    <row r="82" spans="1:48" x14ac:dyDescent="0.25">
      <c r="A82" t="s">
        <v>1982</v>
      </c>
      <c r="B82" t="str">
        <f>IFERROR(IF(LEN(INDEX('N-Numbers'!$A:$M,MATCH($A82&amp;"*",'N-Numbers'!$A:$A,0),MATCH(B$1,'N-Numbers'!$A$1:$M$1,0)))=0,"",INDEX('N-Numbers'!$A:$M,MATCH($A82&amp;"*",'N-Numbers'!$A:$A,0),MATCH(B$1,'N-Numbers'!$A$1:$M$1,0))),"")</f>
        <v/>
      </c>
      <c r="C82" t="str">
        <f>IF(LEN(INDEX('N-Numbers'!A:M,MATCH(A82&amp;"*",'N-Numbers'!A:A,0),2))=0,INDEX('N-Numbers'!A:M,MATCH(A82&amp;"*",'N-Numbers'!A:A,0),3),INDEX('N-Numbers'!A:M,MATCH(A82&amp;"*",'N-Numbers'!A:A,0),2))</f>
        <v>N57RG</v>
      </c>
      <c r="D82" t="str">
        <f>INDEX('ICAO Country Codes'!$A$1:$K$229,MATCH(IFERROR(LEFT(C82,SEARCH("-",C82)),LEFT(C82)),'ICAO Country Codes'!$A$1:$A$229,0),3)</f>
        <v>United States of America</v>
      </c>
      <c r="E82" t="str">
        <f>IFERROR(IF(LEN(INDEX('N-Numbers'!$A:$M,MATCH($A82&amp;"*",'N-Numbers'!$A:$A,0),MATCH(E$1,'N-Numbers'!$A$1:$M$1,0)))=0,"",INDEX('N-Numbers'!$A:$M,MATCH($A82&amp;"*",'N-Numbers'!$A:$A,0),MATCH(E$1,'N-Numbers'!$A$1:$M$1,0))),"")</f>
        <v/>
      </c>
      <c r="F82" t="str">
        <f>IFERROR(IF(LEN(INDEX('N-Numbers'!$A:$M,MATCH($A82&amp;"*",'N-Numbers'!$A:$A,0),MATCH(F$1,'N-Numbers'!$A$1:$M$1,0)))=0,"",INDEX('N-Numbers'!$A:$M,MATCH($A82&amp;"*",'N-Numbers'!$A:$A,0),MATCH(F$1,'N-Numbers'!$A$1:$M$1,0))),"")</f>
        <v>Soliq SA de SV bought 8/27/5, rrg 12/4/15</v>
      </c>
      <c r="G82" t="str">
        <f>IFERROR(IF(LEN(INDEX('N-Numbers'!$A:$M,MATCH($A82&amp;"*",'N-Numbers'!$A:$A,0),MATCH(G$1,'N-Numbers'!$A$1:$M$1,0)))=0,"",INDEX('N-Numbers'!$A:$M,MATCH($A82&amp;"*",'N-Numbers'!$A:$A,0),MATCH(G$1,'N-Numbers'!$A$1:$M$1,0))),"")</f>
        <v>BANK OF UTAH TRUSTEE</v>
      </c>
      <c r="H82" t="str">
        <f>IFERROR(IF(LEN(INDEX('N-Numbers'!$A:$M,MATCH($A82&amp;"*",'N-Numbers'!$A:$A,0),MATCH(H$1,'N-Numbers'!$A$1:$M$1,0)))=0,"",INDEX('N-Numbers'!$A:$M,MATCH($A82&amp;"*",'N-Numbers'!$A:$A,0),MATCH(H$1,'N-Numbers'!$A$1:$M$1,0))),"")</f>
        <v>50 SOUTH 200 EAST STE 110</v>
      </c>
      <c r="I82" t="str">
        <f>IFERROR(IF(LEN(INDEX('N-Numbers'!$A:$M,MATCH($A82&amp;"*",'N-Numbers'!$A:$A,0),MATCH(I$1,'N-Numbers'!$A$1:$M$1,0)))=0,"",INDEX('N-Numbers'!$A:$M,MATCH($A82&amp;"*",'N-Numbers'!$A:$A,0),MATCH(I$1,'N-Numbers'!$A$1:$M$1,0))),"")</f>
        <v>SALT LAKE CITY</v>
      </c>
      <c r="J82" t="str">
        <f>IFERROR(IF(LEN(INDEX('N-Numbers'!$A:$M,MATCH($A82&amp;"*",'N-Numbers'!$A:$A,0),MATCH(J$1,'N-Numbers'!$A$1:$M$1,0)))=0,"",INDEX('N-Numbers'!$A:$M,MATCH($A82&amp;"*",'N-Numbers'!$A:$A,0),MATCH(J$1,'N-Numbers'!$A$1:$M$1,0))),"")</f>
        <v>UT</v>
      </c>
      <c r="L82" t="str">
        <f>IFERROR(IF(LEN(INDEX('N-Numbers'!$A:$M,MATCH($A82&amp;"*",'N-Numbers'!$A:$A,0),MATCH(L$1,'N-Numbers'!$A$1:$M$1,0)))=0,"",INDEX('N-Numbers'!$A:$M,MATCH($A82&amp;"*",'N-Numbers'!$A:$A,0),MATCH(L$1,'N-Numbers'!$A$1:$M$1,0))),"")</f>
        <v/>
      </c>
      <c r="M82" t="str">
        <f>IFERROR(IF(LEN(INDEX('N-Numbers'!$A:$M,MATCH($A82&amp;"*",'N-Numbers'!$A:$A,0),MATCH(M$1,'N-Numbers'!$A$1:$M$1,0)))=0,"",INDEX('N-Numbers'!$A:$M,MATCH($A82&amp;"*",'N-Numbers'!$A:$A,0),MATCH(M$1,'N-Numbers'!$A$1:$M$1,0))),"")</f>
        <v/>
      </c>
      <c r="N82" t="str">
        <f>IFERROR(IF(LEN(INDEX('N-Numbers'!$A:$M,MATCH($A82&amp;"*",'N-Numbers'!$A:$A,0),MATCH(N$1,'N-Numbers'!$A$1:$M$1,0)))=0,"",INDEX('N-Numbers'!$A:$M,MATCH($A82&amp;"*",'N-Numbers'!$A:$A,0),MATCH(N$1,'N-Numbers'!$A$1:$M$1,0))),"")</f>
        <v/>
      </c>
      <c r="R82" s="13"/>
      <c r="S82" s="13"/>
      <c r="T82" s="13"/>
      <c r="U82" s="13"/>
      <c r="V82" s="13"/>
      <c r="W82" s="13"/>
      <c r="Y82" t="str">
        <f>IFERROR(IF(LEN(INDEX('NBAA Data'!$A:$U,MATCH($C82,'NBAA Data'!$C:$C,0),MATCH(Y$1,'NBAA Data'!$A$1:$U$1,0)))=0,"",INDEX('NBAA Data'!$A:$U,MATCH($C82,'NBAA Data'!$C:$C,0),MATCH(Y$1,'NBAA Data'!$A$1:$U$1,0))),"")</f>
        <v/>
      </c>
      <c r="Z82" t="str">
        <f>IFERROR(IF(LEN(INDEX('NBAA Data'!$A:$U,MATCH($C82,'NBAA Data'!$C:$C,0),MATCH(Z$1,'NBAA Data'!$A$1:$U$1,0)))=0,"",INDEX('NBAA Data'!$A:$U,MATCH($C82,'NBAA Data'!$C:$C,0),MATCH(Z$1,'NBAA Data'!$A$1:$U$1,0))),"")</f>
        <v/>
      </c>
      <c r="AA82" t="str">
        <f>IFERROR(IF(LEN(INDEX('NBAA Data'!$A:$U,MATCH($C82,'NBAA Data'!$C:$C,0),MATCH(AA$1,'NBAA Data'!$A$1:$U$1,0)))=0,"",INDEX('NBAA Data'!$A:$U,MATCH($C82,'NBAA Data'!$C:$C,0),MATCH(AA$1,'NBAA Data'!$A$1:$U$1,0))),"")</f>
        <v/>
      </c>
      <c r="AB82" t="str">
        <f>IFERROR(IF(LEN(INDEX('NBAA Data'!$A:$U,MATCH($C82,'NBAA Data'!$C:$C,0),MATCH(AB$1,'NBAA Data'!$A$1:$U$1,0)))=0,"",INDEX('NBAA Data'!$A:$U,MATCH($C82,'NBAA Data'!$C:$C,0),MATCH(AB$1,'NBAA Data'!$A$1:$U$1,0))),"")</f>
        <v/>
      </c>
      <c r="AC82" t="str">
        <f>IFERROR(IF(LEN(INDEX('NBAA Data'!$A:$U,MATCH($C82,'NBAA Data'!$C:$C,0),MATCH(AC$1,'NBAA Data'!$A$1:$U$1,0)))=0,"",INDEX('NBAA Data'!$A:$U,MATCH($C82,'NBAA Data'!$C:$C,0),MATCH(AC$1,'NBAA Data'!$A$1:$U$1,0))),"")</f>
        <v/>
      </c>
      <c r="AD82" t="str">
        <f>IFERROR(IF(LEN(INDEX('NBAA Data'!$A:$U,MATCH($C82,'NBAA Data'!$C:$C,0),MATCH(AD$1,'NBAA Data'!$A$1:$U$1,0)))=0,"",INDEX('NBAA Data'!$A:$U,MATCH($C82,'NBAA Data'!$C:$C,0),MATCH(AD$1,'NBAA Data'!$A$1:$U$1,0))),"")</f>
        <v/>
      </c>
      <c r="AE82" t="str">
        <f>IFERROR(IF(LEN(INDEX('NBAA Data'!$A:$U,MATCH($C82,'NBAA Data'!$C:$C,0),MATCH(AE$1,'NBAA Data'!$A$1:$U$1,0)))=0,"",INDEX('NBAA Data'!$A:$U,MATCH($C82,'NBAA Data'!$C:$C,0),MATCH(AE$1,'NBAA Data'!$A$1:$U$1,0))),"")</f>
        <v/>
      </c>
      <c r="AF82" t="str">
        <f>IFERROR(IF(LEN(INDEX('NBAA Data'!$A:$U,MATCH($C82,'NBAA Data'!$C:$C,0),MATCH(AF$1,'NBAA Data'!$A$1:$U$1,0)))=0,"",INDEX('NBAA Data'!$A:$U,MATCH($C82,'NBAA Data'!$C:$C,0),MATCH(AF$1,'NBAA Data'!$A$1:$U$1,0))),"")</f>
        <v/>
      </c>
      <c r="AG82" t="str">
        <f>IFERROR(IF(LEN(INDEX('NBAA Data'!$A:$U,MATCH($C82,'NBAA Data'!$C:$C,0),MATCH(AG$1,'NBAA Data'!$A$1:$U$1,0)))=0,"",INDEX('NBAA Data'!$A:$U,MATCH($C82,'NBAA Data'!$C:$C,0),MATCH(AG$1,'NBAA Data'!$A$1:$U$1,0))),"")</f>
        <v/>
      </c>
      <c r="AH82" t="str">
        <f>IFERROR(IF(LEN(INDEX('NBAA Data'!$A:$U,MATCH($C82,'NBAA Data'!$C:$C,0),MATCH(AH$1,'NBAA Data'!$A$1:$U$1,0)))=0,"",INDEX('NBAA Data'!$A:$U,MATCH($C82,'NBAA Data'!$C:$C,0),MATCH(AH$1,'NBAA Data'!$A$1:$U$1,0))),"")</f>
        <v/>
      </c>
      <c r="AI82" t="str">
        <f>IFERROR(IF(LEN(INDEX('NBAA Data'!$A:$U,MATCH($C82,'NBAA Data'!$C:$C,0),MATCH(AI$1,'NBAA Data'!$A$1:$U$1,0)))=0,"",INDEX('NBAA Data'!$A:$U,MATCH($C82,'NBAA Data'!$C:$C,0),MATCH(AI$1,'NBAA Data'!$A$1:$U$1,0))),"")</f>
        <v/>
      </c>
    </row>
    <row r="83" spans="1:48" x14ac:dyDescent="0.25">
      <c r="A83" t="s">
        <v>1724</v>
      </c>
      <c r="B83" t="str">
        <f>IFERROR(IF(LEN(INDEX('N-Numbers'!$A:$M,MATCH($A83&amp;"*",'N-Numbers'!$A:$A,0),MATCH(B$1,'N-Numbers'!$A$1:$M$1,0)))=0,"",INDEX('N-Numbers'!$A:$M,MATCH($A83&amp;"*",'N-Numbers'!$A:$A,0),MATCH(B$1,'N-Numbers'!$A$1:$M$1,0))),"")</f>
        <v/>
      </c>
      <c r="C83" t="str">
        <f>IF(LEN(INDEX('N-Numbers'!A:M,MATCH(A83&amp;"*",'N-Numbers'!A:A,0),2))=0,INDEX('N-Numbers'!A:M,MATCH(A83&amp;"*",'N-Numbers'!A:A,0),3),INDEX('N-Numbers'!A:M,MATCH(A83&amp;"*",'N-Numbers'!A:A,0),2))</f>
        <v>N22G</v>
      </c>
      <c r="D83" t="str">
        <f>INDEX('ICAO Country Codes'!$A$1:$K$229,MATCH(IFERROR(LEFT(C83,SEARCH("-",C83)),LEFT(C83)),'ICAO Country Codes'!$A$1:$A$229,0),3)</f>
        <v>United States of America</v>
      </c>
      <c r="E83" t="str">
        <f>IFERROR(IF(LEN(INDEX('N-Numbers'!$A:$M,MATCH($A83&amp;"*",'N-Numbers'!$A:$A,0),MATCH(E$1,'N-Numbers'!$A$1:$M$1,0)))=0,"",INDEX('N-Numbers'!$A:$M,MATCH($A83&amp;"*",'N-Numbers'!$A:$A,0),MATCH(E$1,'N-Numbers'!$A$1:$M$1,0))),"")</f>
        <v/>
      </c>
      <c r="F83" t="str">
        <f>IFERROR(IF(LEN(INDEX('N-Numbers'!$A:$M,MATCH($A83&amp;"*",'N-Numbers'!$A:$A,0),MATCH(F$1,'N-Numbers'!$A$1:$M$1,0)))=0,"",INDEX('N-Numbers'!$A:$M,MATCH($A83&amp;"*",'N-Numbers'!$A:$A,0),MATCH(F$1,'N-Numbers'!$A$1:$M$1,0))),"")</f>
        <v>Goodyear rrg 4/10/15</v>
      </c>
      <c r="G83" t="str">
        <f>IFERROR(IF(LEN(INDEX('N-Numbers'!$A:$M,MATCH($A83&amp;"*",'N-Numbers'!$A:$A,0),MATCH(G$1,'N-Numbers'!$A$1:$M$1,0)))=0,"",INDEX('N-Numbers'!$A:$M,MATCH($A83&amp;"*",'N-Numbers'!$A:$A,0),MATCH(G$1,'N-Numbers'!$A$1:$M$1,0))),"")</f>
        <v>GOODYEAR TIRE &amp; RUBBER CO</v>
      </c>
      <c r="H83" t="str">
        <f>IFERROR(IF(LEN(INDEX('N-Numbers'!$A:$M,MATCH($A83&amp;"*",'N-Numbers'!$A:$A,0),MATCH(H$1,'N-Numbers'!$A$1:$M$1,0)))=0,"",INDEX('N-Numbers'!$A:$M,MATCH($A83&amp;"*",'N-Numbers'!$A:$A,0),MATCH(H$1,'N-Numbers'!$A$1:$M$1,0))),"")</f>
        <v>200 E INNOVATION WAY</v>
      </c>
      <c r="I83" t="str">
        <f>IFERROR(IF(LEN(INDEX('N-Numbers'!$A:$M,MATCH($A83&amp;"*",'N-Numbers'!$A:$A,0),MATCH(I$1,'N-Numbers'!$A$1:$M$1,0)))=0,"",INDEX('N-Numbers'!$A:$M,MATCH($A83&amp;"*",'N-Numbers'!$A:$A,0),MATCH(I$1,'N-Numbers'!$A$1:$M$1,0))),"")</f>
        <v>AKRON</v>
      </c>
      <c r="J83" t="str">
        <f>IFERROR(IF(LEN(INDEX('N-Numbers'!$A:$M,MATCH($A83&amp;"*",'N-Numbers'!$A:$A,0),MATCH(J$1,'N-Numbers'!$A$1:$M$1,0)))=0,"",INDEX('N-Numbers'!$A:$M,MATCH($A83&amp;"*",'N-Numbers'!$A:$A,0),MATCH(J$1,'N-Numbers'!$A$1:$M$1,0))),"")</f>
        <v>OH</v>
      </c>
      <c r="L83" t="str">
        <f>IFERROR(IF(LEN(INDEX('N-Numbers'!$A:$M,MATCH($A83&amp;"*",'N-Numbers'!$A:$A,0),MATCH(L$1,'N-Numbers'!$A$1:$M$1,0)))=0,"",INDEX('N-Numbers'!$A:$M,MATCH($A83&amp;"*",'N-Numbers'!$A:$A,0),MATCH(L$1,'N-Numbers'!$A$1:$M$1,0))),"")</f>
        <v/>
      </c>
      <c r="M83" t="str">
        <f>IFERROR(IF(LEN(INDEX('N-Numbers'!$A:$M,MATCH($A83&amp;"*",'N-Numbers'!$A:$A,0),MATCH(M$1,'N-Numbers'!$A$1:$M$1,0)))=0,"",INDEX('N-Numbers'!$A:$M,MATCH($A83&amp;"*",'N-Numbers'!$A:$A,0),MATCH(M$1,'N-Numbers'!$A$1:$M$1,0))),"")</f>
        <v/>
      </c>
      <c r="N83" t="str">
        <f>IFERROR(IF(LEN(INDEX('N-Numbers'!$A:$M,MATCH($A83&amp;"*",'N-Numbers'!$A:$A,0),MATCH(N$1,'N-Numbers'!$A$1:$M$1,0)))=0,"",INDEX('N-Numbers'!$A:$M,MATCH($A83&amp;"*",'N-Numbers'!$A:$A,0),MATCH(N$1,'N-Numbers'!$A$1:$M$1,0))),"")</f>
        <v/>
      </c>
      <c r="R83" s="13"/>
      <c r="S83" s="13"/>
      <c r="T83" s="13"/>
      <c r="U83" s="13"/>
      <c r="V83" s="13"/>
      <c r="W83" s="13"/>
      <c r="Y83" t="str">
        <f>IFERROR(IF(LEN(INDEX('NBAA Data'!$A:$U,MATCH($C83,'NBAA Data'!$C:$C,0),MATCH(Y$1,'NBAA Data'!$A$1:$U$1,0)))=0,"",INDEX('NBAA Data'!$A:$U,MATCH($C83,'NBAA Data'!$C:$C,0),MATCH(Y$1,'NBAA Data'!$A$1:$U$1,0))),"")</f>
        <v/>
      </c>
      <c r="Z83" t="str">
        <f>IFERROR(IF(LEN(INDEX('NBAA Data'!$A:$U,MATCH($C83,'NBAA Data'!$C:$C,0),MATCH(Z$1,'NBAA Data'!$A$1:$U$1,0)))=0,"",INDEX('NBAA Data'!$A:$U,MATCH($C83,'NBAA Data'!$C:$C,0),MATCH(Z$1,'NBAA Data'!$A$1:$U$1,0))),"")</f>
        <v/>
      </c>
      <c r="AA83" t="str">
        <f>IFERROR(IF(LEN(INDEX('NBAA Data'!$A:$U,MATCH($C83,'NBAA Data'!$C:$C,0),MATCH(AA$1,'NBAA Data'!$A$1:$U$1,0)))=0,"",INDEX('NBAA Data'!$A:$U,MATCH($C83,'NBAA Data'!$C:$C,0),MATCH(AA$1,'NBAA Data'!$A$1:$U$1,0))),"")</f>
        <v/>
      </c>
      <c r="AB83" t="str">
        <f>IFERROR(IF(LEN(INDEX('NBAA Data'!$A:$U,MATCH($C83,'NBAA Data'!$C:$C,0),MATCH(AB$1,'NBAA Data'!$A$1:$U$1,0)))=0,"",INDEX('NBAA Data'!$A:$U,MATCH($C83,'NBAA Data'!$C:$C,0),MATCH(AB$1,'NBAA Data'!$A$1:$U$1,0))),"")</f>
        <v/>
      </c>
      <c r="AC83" t="str">
        <f>IFERROR(IF(LEN(INDEX('NBAA Data'!$A:$U,MATCH($C83,'NBAA Data'!$C:$C,0),MATCH(AC$1,'NBAA Data'!$A$1:$U$1,0)))=0,"",INDEX('NBAA Data'!$A:$U,MATCH($C83,'NBAA Data'!$C:$C,0),MATCH(AC$1,'NBAA Data'!$A$1:$U$1,0))),"")</f>
        <v/>
      </c>
      <c r="AD83" t="str">
        <f>IFERROR(IF(LEN(INDEX('NBAA Data'!$A:$U,MATCH($C83,'NBAA Data'!$C:$C,0),MATCH(AD$1,'NBAA Data'!$A$1:$U$1,0)))=0,"",INDEX('NBAA Data'!$A:$U,MATCH($C83,'NBAA Data'!$C:$C,0),MATCH(AD$1,'NBAA Data'!$A$1:$U$1,0))),"")</f>
        <v/>
      </c>
      <c r="AE83" t="str">
        <f>IFERROR(IF(LEN(INDEX('NBAA Data'!$A:$U,MATCH($C83,'NBAA Data'!$C:$C,0),MATCH(AE$1,'NBAA Data'!$A$1:$U$1,0)))=0,"",INDEX('NBAA Data'!$A:$U,MATCH($C83,'NBAA Data'!$C:$C,0),MATCH(AE$1,'NBAA Data'!$A$1:$U$1,0))),"")</f>
        <v/>
      </c>
      <c r="AF83" t="str">
        <f>IFERROR(IF(LEN(INDEX('NBAA Data'!$A:$U,MATCH($C83,'NBAA Data'!$C:$C,0),MATCH(AF$1,'NBAA Data'!$A$1:$U$1,0)))=0,"",INDEX('NBAA Data'!$A:$U,MATCH($C83,'NBAA Data'!$C:$C,0),MATCH(AF$1,'NBAA Data'!$A$1:$U$1,0))),"")</f>
        <v/>
      </c>
      <c r="AG83" t="str">
        <f>IFERROR(IF(LEN(INDEX('NBAA Data'!$A:$U,MATCH($C83,'NBAA Data'!$C:$C,0),MATCH(AG$1,'NBAA Data'!$A$1:$U$1,0)))=0,"",INDEX('NBAA Data'!$A:$U,MATCH($C83,'NBAA Data'!$C:$C,0),MATCH(AG$1,'NBAA Data'!$A$1:$U$1,0))),"")</f>
        <v/>
      </c>
      <c r="AH83" t="str">
        <f>IFERROR(IF(LEN(INDEX('NBAA Data'!$A:$U,MATCH($C83,'NBAA Data'!$C:$C,0),MATCH(AH$1,'NBAA Data'!$A$1:$U$1,0)))=0,"",INDEX('NBAA Data'!$A:$U,MATCH($C83,'NBAA Data'!$C:$C,0),MATCH(AH$1,'NBAA Data'!$A$1:$U$1,0))),"")</f>
        <v/>
      </c>
      <c r="AI83" t="str">
        <f>IFERROR(IF(LEN(INDEX('NBAA Data'!$A:$U,MATCH($C83,'NBAA Data'!$C:$C,0),MATCH(AI$1,'NBAA Data'!$A$1:$U$1,0)))=0,"",INDEX('NBAA Data'!$A:$U,MATCH($C83,'NBAA Data'!$C:$C,0),MATCH(AI$1,'NBAA Data'!$A$1:$U$1,0))),"")</f>
        <v/>
      </c>
    </row>
    <row r="84" spans="1:48" x14ac:dyDescent="0.25">
      <c r="A84" t="s">
        <v>3914</v>
      </c>
      <c r="B84" t="str">
        <f>IFERROR(IF(LEN(INDEX('N-Numbers'!$A:$M,MATCH($A84&amp;"*",'N-Numbers'!$A:$A,0),MATCH(B$1,'N-Numbers'!$A$1:$M$1,0)))=0,"",INDEX('N-Numbers'!$A:$M,MATCH($A84&amp;"*",'N-Numbers'!$A:$A,0),MATCH(B$1,'N-Numbers'!$A$1:$M$1,0))),"")</f>
        <v/>
      </c>
      <c r="C84" t="str">
        <f>IF(LEN(INDEX('N-Numbers'!A:M,MATCH(A84&amp;"*",'N-Numbers'!A:A,0),2))=0,INDEX('N-Numbers'!A:M,MATCH(A84&amp;"*",'N-Numbers'!A:A,0),3),INDEX('N-Numbers'!A:M,MATCH(A84&amp;"*",'N-Numbers'!A:A,0),2))</f>
        <v xml:space="preserve">SP-TBF </v>
      </c>
      <c r="D84" t="str">
        <f>INDEX('ICAO Country Codes'!$A$1:$K$229,MATCH(IFERROR(LEFT(C84,SEARCH("-",C84)),LEFT(C84)),'ICAO Country Codes'!$A$1:$A$229,0),3)</f>
        <v>Poland</v>
      </c>
      <c r="E84" t="str">
        <f>IFERROR(IF(LEN(INDEX('N-Numbers'!$A:$M,MATCH($A84&amp;"*",'N-Numbers'!$A:$A,0),MATCH(E$1,'N-Numbers'!$A$1:$M$1,0)))=0,"",INDEX('N-Numbers'!$A:$M,MATCH($A84&amp;"*",'N-Numbers'!$A:$A,0),MATCH(E$1,'N-Numbers'!$A$1:$M$1,0))),"")</f>
        <v/>
      </c>
      <c r="F84" t="str">
        <f>IFERROR(IF(LEN(INDEX('N-Numbers'!$A:$M,MATCH($A84&amp;"*",'N-Numbers'!$A:$A,0),MATCH(F$1,'N-Numbers'!$A$1:$M$1,0)))=0,"",INDEX('N-Numbers'!$A:$M,MATCH($A84&amp;"*",'N-Numbers'!$A:$A,0),MATCH(F$1,'N-Numbers'!$A$1:$M$1,0))),"")</f>
        <v>One Sp Zoo SKA rg 3/3/16</v>
      </c>
      <c r="G84" t="str">
        <f>IFERROR(IF(LEN(INDEX('N-Numbers'!$A:$M,MATCH($A84&amp;"*",'N-Numbers'!$A:$A,0),MATCH(G$1,'N-Numbers'!$A$1:$M$1,0)))=0,"",INDEX('N-Numbers'!$A:$M,MATCH($A84&amp;"*",'N-Numbers'!$A:$A,0),MATCH(G$1,'N-Numbers'!$A$1:$M$1,0))),"")</f>
        <v/>
      </c>
      <c r="H84" t="str">
        <f>IFERROR(IF(LEN(INDEX('N-Numbers'!$A:$M,MATCH($A84&amp;"*",'N-Numbers'!$A:$A,0),MATCH(H$1,'N-Numbers'!$A$1:$M$1,0)))=0,"",INDEX('N-Numbers'!$A:$M,MATCH($A84&amp;"*",'N-Numbers'!$A:$A,0),MATCH(H$1,'N-Numbers'!$A$1:$M$1,0))),"")</f>
        <v/>
      </c>
      <c r="I84" t="str">
        <f>IFERROR(IF(LEN(INDEX('N-Numbers'!$A:$M,MATCH($A84&amp;"*",'N-Numbers'!$A:$A,0),MATCH(I$1,'N-Numbers'!$A$1:$M$1,0)))=0,"",INDEX('N-Numbers'!$A:$M,MATCH($A84&amp;"*",'N-Numbers'!$A:$A,0),MATCH(I$1,'N-Numbers'!$A$1:$M$1,0))),"")</f>
        <v/>
      </c>
      <c r="J84" t="str">
        <f>IFERROR(IF(LEN(INDEX('N-Numbers'!$A:$M,MATCH($A84&amp;"*",'N-Numbers'!$A:$A,0),MATCH(J$1,'N-Numbers'!$A$1:$M$1,0)))=0,"",INDEX('N-Numbers'!$A:$M,MATCH($A84&amp;"*",'N-Numbers'!$A:$A,0),MATCH(J$1,'N-Numbers'!$A$1:$M$1,0))),"")</f>
        <v/>
      </c>
      <c r="L84" t="str">
        <f>IFERROR(IF(LEN(INDEX('N-Numbers'!$A:$M,MATCH($A84&amp;"*",'N-Numbers'!$A:$A,0),MATCH(L$1,'N-Numbers'!$A$1:$M$1,0)))=0,"",INDEX('N-Numbers'!$A:$M,MATCH($A84&amp;"*",'N-Numbers'!$A:$A,0),MATCH(L$1,'N-Numbers'!$A$1:$M$1,0))),"")</f>
        <v/>
      </c>
      <c r="M84" t="str">
        <f>IFERROR(IF(LEN(INDEX('N-Numbers'!$A:$M,MATCH($A84&amp;"*",'N-Numbers'!$A:$A,0),MATCH(M$1,'N-Numbers'!$A$1:$M$1,0)))=0,"",INDEX('N-Numbers'!$A:$M,MATCH($A84&amp;"*",'N-Numbers'!$A:$A,0),MATCH(M$1,'N-Numbers'!$A$1:$M$1,0))),"")</f>
        <v/>
      </c>
      <c r="N84" t="str">
        <f>IFERROR(IF(LEN(INDEX('N-Numbers'!$A:$M,MATCH($A84&amp;"*",'N-Numbers'!$A:$A,0),MATCH(N$1,'N-Numbers'!$A$1:$M$1,0)))=0,"",INDEX('N-Numbers'!$A:$M,MATCH($A84&amp;"*",'N-Numbers'!$A:$A,0),MATCH(N$1,'N-Numbers'!$A$1:$M$1,0))),"")</f>
        <v/>
      </c>
      <c r="R84" s="13"/>
      <c r="S84" s="13"/>
      <c r="T84" s="13"/>
      <c r="U84" s="13"/>
      <c r="V84" s="13"/>
      <c r="W84" s="13"/>
      <c r="Y84" t="str">
        <f>IFERROR(IF(LEN(INDEX('NBAA Data'!$A:$U,MATCH($C84,'NBAA Data'!$C:$C,0),MATCH(Y$1,'NBAA Data'!$A$1:$U$1,0)))=0,"",INDEX('NBAA Data'!$A:$U,MATCH($C84,'NBAA Data'!$C:$C,0),MATCH(Y$1,'NBAA Data'!$A$1:$U$1,0))),"")</f>
        <v/>
      </c>
      <c r="Z84" t="str">
        <f>IFERROR(IF(LEN(INDEX('NBAA Data'!$A:$U,MATCH($C84,'NBAA Data'!$C:$C,0),MATCH(Z$1,'NBAA Data'!$A$1:$U$1,0)))=0,"",INDEX('NBAA Data'!$A:$U,MATCH($C84,'NBAA Data'!$C:$C,0),MATCH(Z$1,'NBAA Data'!$A$1:$U$1,0))),"")</f>
        <v/>
      </c>
      <c r="AA84" t="str">
        <f>IFERROR(IF(LEN(INDEX('NBAA Data'!$A:$U,MATCH($C84,'NBAA Data'!$C:$C,0),MATCH(AA$1,'NBAA Data'!$A$1:$U$1,0)))=0,"",INDEX('NBAA Data'!$A:$U,MATCH($C84,'NBAA Data'!$C:$C,0),MATCH(AA$1,'NBAA Data'!$A$1:$U$1,0))),"")</f>
        <v/>
      </c>
      <c r="AB84" t="str">
        <f>IFERROR(IF(LEN(INDEX('NBAA Data'!$A:$U,MATCH($C84,'NBAA Data'!$C:$C,0),MATCH(AB$1,'NBAA Data'!$A$1:$U$1,0)))=0,"",INDEX('NBAA Data'!$A:$U,MATCH($C84,'NBAA Data'!$C:$C,0),MATCH(AB$1,'NBAA Data'!$A$1:$U$1,0))),"")</f>
        <v/>
      </c>
      <c r="AC84" t="str">
        <f>IFERROR(IF(LEN(INDEX('NBAA Data'!$A:$U,MATCH($C84,'NBAA Data'!$C:$C,0),MATCH(AC$1,'NBAA Data'!$A$1:$U$1,0)))=0,"",INDEX('NBAA Data'!$A:$U,MATCH($C84,'NBAA Data'!$C:$C,0),MATCH(AC$1,'NBAA Data'!$A$1:$U$1,0))),"")</f>
        <v/>
      </c>
      <c r="AD84" t="str">
        <f>IFERROR(IF(LEN(INDEX('NBAA Data'!$A:$U,MATCH($C84,'NBAA Data'!$C:$C,0),MATCH(AD$1,'NBAA Data'!$A$1:$U$1,0)))=0,"",INDEX('NBAA Data'!$A:$U,MATCH($C84,'NBAA Data'!$C:$C,0),MATCH(AD$1,'NBAA Data'!$A$1:$U$1,0))),"")</f>
        <v/>
      </c>
      <c r="AE84" t="str">
        <f>IFERROR(IF(LEN(INDEX('NBAA Data'!$A:$U,MATCH($C84,'NBAA Data'!$C:$C,0),MATCH(AE$1,'NBAA Data'!$A$1:$U$1,0)))=0,"",INDEX('NBAA Data'!$A:$U,MATCH($C84,'NBAA Data'!$C:$C,0),MATCH(AE$1,'NBAA Data'!$A$1:$U$1,0))),"")</f>
        <v/>
      </c>
      <c r="AF84" t="str">
        <f>IFERROR(IF(LEN(INDEX('NBAA Data'!$A:$U,MATCH($C84,'NBAA Data'!$C:$C,0),MATCH(AF$1,'NBAA Data'!$A$1:$U$1,0)))=0,"",INDEX('NBAA Data'!$A:$U,MATCH($C84,'NBAA Data'!$C:$C,0),MATCH(AF$1,'NBAA Data'!$A$1:$U$1,0))),"")</f>
        <v/>
      </c>
      <c r="AG84" t="str">
        <f>IFERROR(IF(LEN(INDEX('NBAA Data'!$A:$U,MATCH($C84,'NBAA Data'!$C:$C,0),MATCH(AG$1,'NBAA Data'!$A$1:$U$1,0)))=0,"",INDEX('NBAA Data'!$A:$U,MATCH($C84,'NBAA Data'!$C:$C,0),MATCH(AG$1,'NBAA Data'!$A$1:$U$1,0))),"")</f>
        <v/>
      </c>
      <c r="AH84" t="str">
        <f>IFERROR(IF(LEN(INDEX('NBAA Data'!$A:$U,MATCH($C84,'NBAA Data'!$C:$C,0),MATCH(AH$1,'NBAA Data'!$A$1:$U$1,0)))=0,"",INDEX('NBAA Data'!$A:$U,MATCH($C84,'NBAA Data'!$C:$C,0),MATCH(AH$1,'NBAA Data'!$A$1:$U$1,0))),"")</f>
        <v/>
      </c>
      <c r="AI84" t="str">
        <f>IFERROR(IF(LEN(INDEX('NBAA Data'!$A:$U,MATCH($C84,'NBAA Data'!$C:$C,0),MATCH(AI$1,'NBAA Data'!$A$1:$U$1,0)))=0,"",INDEX('NBAA Data'!$A:$U,MATCH($C84,'NBAA Data'!$C:$C,0),MATCH(AI$1,'NBAA Data'!$A$1:$U$1,0))),"")</f>
        <v/>
      </c>
    </row>
    <row r="85" spans="1:48" x14ac:dyDescent="0.25">
      <c r="A85" t="s">
        <v>3915</v>
      </c>
      <c r="B85" t="str">
        <f>IFERROR(IF(LEN(INDEX('N-Numbers'!$A:$M,MATCH($A85&amp;"*",'N-Numbers'!$A:$A,0),MATCH(B$1,'N-Numbers'!$A$1:$M$1,0)))=0,"",INDEX('N-Numbers'!$A:$M,MATCH($A85&amp;"*",'N-Numbers'!$A:$A,0),MATCH(B$1,'N-Numbers'!$A$1:$M$1,0))),"")</f>
        <v/>
      </c>
      <c r="C85" t="str">
        <f>IF(LEN(INDEX('N-Numbers'!A:M,MATCH(A85&amp;"*",'N-Numbers'!A:A,0),2))=0,INDEX('N-Numbers'!A:M,MATCH(A85&amp;"*",'N-Numbers'!A:A,0),3),INDEX('N-Numbers'!A:M,MATCH(A85&amp;"*",'N-Numbers'!A:A,0),2))</f>
        <v xml:space="preserve">TC-AEH </v>
      </c>
      <c r="D85" t="str">
        <f>INDEX('ICAO Country Codes'!$A$1:$K$229,MATCH(IFERROR(LEFT(C85,SEARCH("-",C85)),LEFT(C85)),'ICAO Country Codes'!$A$1:$A$229,0),3)</f>
        <v>Turkey</v>
      </c>
      <c r="E85" t="str">
        <f>IFERROR(IF(LEN(INDEX('N-Numbers'!$A:$M,MATCH($A85&amp;"*",'N-Numbers'!$A:$A,0),MATCH(E$1,'N-Numbers'!$A$1:$M$1,0)))=0,"",INDEX('N-Numbers'!$A:$M,MATCH($A85&amp;"*",'N-Numbers'!$A:$A,0),MATCH(E$1,'N-Numbers'!$A$1:$M$1,0))),"")</f>
        <v xml:space="preserve">Tahe Aviation </v>
      </c>
      <c r="F85" t="str">
        <f>IFERROR(IF(LEN(INDEX('N-Numbers'!$A:$M,MATCH($A85&amp;"*",'N-Numbers'!$A:$A,0),MATCH(F$1,'N-Numbers'!$A$1:$M$1,0)))=0,"",INDEX('N-Numbers'!$A:$M,MATCH($A85&amp;"*",'N-Numbers'!$A:$A,0),MATCH(F$1,'N-Numbers'!$A$1:$M$1,0))),"")</f>
        <v>Tahe Air Havacilik rg 4/13/10</v>
      </c>
      <c r="G85" t="str">
        <f>IFERROR(IF(LEN(INDEX('N-Numbers'!$A:$M,MATCH($A85&amp;"*",'N-Numbers'!$A:$A,0),MATCH(G$1,'N-Numbers'!$A$1:$M$1,0)))=0,"",INDEX('N-Numbers'!$A:$M,MATCH($A85&amp;"*",'N-Numbers'!$A:$A,0),MATCH(G$1,'N-Numbers'!$A$1:$M$1,0))),"")</f>
        <v/>
      </c>
      <c r="H85" t="str">
        <f>IFERROR(IF(LEN(INDEX('N-Numbers'!$A:$M,MATCH($A85&amp;"*",'N-Numbers'!$A:$A,0),MATCH(H$1,'N-Numbers'!$A$1:$M$1,0)))=0,"",INDEX('N-Numbers'!$A:$M,MATCH($A85&amp;"*",'N-Numbers'!$A:$A,0),MATCH(H$1,'N-Numbers'!$A$1:$M$1,0))),"")</f>
        <v/>
      </c>
      <c r="I85" t="str">
        <f>IFERROR(IF(LEN(INDEX('N-Numbers'!$A:$M,MATCH($A85&amp;"*",'N-Numbers'!$A:$A,0),MATCH(I$1,'N-Numbers'!$A$1:$M$1,0)))=0,"",INDEX('N-Numbers'!$A:$M,MATCH($A85&amp;"*",'N-Numbers'!$A:$A,0),MATCH(I$1,'N-Numbers'!$A$1:$M$1,0))),"")</f>
        <v/>
      </c>
      <c r="J85" t="str">
        <f>IFERROR(IF(LEN(INDEX('N-Numbers'!$A:$M,MATCH($A85&amp;"*",'N-Numbers'!$A:$A,0),MATCH(J$1,'N-Numbers'!$A$1:$M$1,0)))=0,"",INDEX('N-Numbers'!$A:$M,MATCH($A85&amp;"*",'N-Numbers'!$A:$A,0),MATCH(J$1,'N-Numbers'!$A$1:$M$1,0))),"")</f>
        <v/>
      </c>
      <c r="L85" t="str">
        <f>IFERROR(IF(LEN(INDEX('N-Numbers'!$A:$M,MATCH($A85&amp;"*",'N-Numbers'!$A:$A,0),MATCH(L$1,'N-Numbers'!$A$1:$M$1,0)))=0,"",INDEX('N-Numbers'!$A:$M,MATCH($A85&amp;"*",'N-Numbers'!$A:$A,0),MATCH(L$1,'N-Numbers'!$A$1:$M$1,0))),"")</f>
        <v/>
      </c>
      <c r="M85" t="str">
        <f>IFERROR(IF(LEN(INDEX('N-Numbers'!$A:$M,MATCH($A85&amp;"*",'N-Numbers'!$A:$A,0),MATCH(M$1,'N-Numbers'!$A$1:$M$1,0)))=0,"",INDEX('N-Numbers'!$A:$M,MATCH($A85&amp;"*",'N-Numbers'!$A:$A,0),MATCH(M$1,'N-Numbers'!$A$1:$M$1,0))),"")</f>
        <v/>
      </c>
      <c r="N85" t="str">
        <f>IFERROR(IF(LEN(INDEX('N-Numbers'!$A:$M,MATCH($A85&amp;"*",'N-Numbers'!$A:$A,0),MATCH(N$1,'N-Numbers'!$A$1:$M$1,0)))=0,"",INDEX('N-Numbers'!$A:$M,MATCH($A85&amp;"*",'N-Numbers'!$A:$A,0),MATCH(N$1,'N-Numbers'!$A$1:$M$1,0))),"")</f>
        <v/>
      </c>
      <c r="R85" s="13"/>
      <c r="S85" s="13"/>
      <c r="T85" s="13"/>
      <c r="U85" s="13"/>
      <c r="V85" s="13"/>
      <c r="W85" s="13"/>
      <c r="Y85" t="str">
        <f>IFERROR(IF(LEN(INDEX('NBAA Data'!$A:$U,MATCH($C85,'NBAA Data'!$C:$C,0),MATCH(Y$1,'NBAA Data'!$A$1:$U$1,0)))=0,"",INDEX('NBAA Data'!$A:$U,MATCH($C85,'NBAA Data'!$C:$C,0),MATCH(Y$1,'NBAA Data'!$A$1:$U$1,0))),"")</f>
        <v/>
      </c>
      <c r="Z85" t="str">
        <f>IFERROR(IF(LEN(INDEX('NBAA Data'!$A:$U,MATCH($C85,'NBAA Data'!$C:$C,0),MATCH(Z$1,'NBAA Data'!$A$1:$U$1,0)))=0,"",INDEX('NBAA Data'!$A:$U,MATCH($C85,'NBAA Data'!$C:$C,0),MATCH(Z$1,'NBAA Data'!$A$1:$U$1,0))),"")</f>
        <v/>
      </c>
      <c r="AA85" t="str">
        <f>IFERROR(IF(LEN(INDEX('NBAA Data'!$A:$U,MATCH($C85,'NBAA Data'!$C:$C,0),MATCH(AA$1,'NBAA Data'!$A$1:$U$1,0)))=0,"",INDEX('NBAA Data'!$A:$U,MATCH($C85,'NBAA Data'!$C:$C,0),MATCH(AA$1,'NBAA Data'!$A$1:$U$1,0))),"")</f>
        <v/>
      </c>
      <c r="AB85" t="str">
        <f>IFERROR(IF(LEN(INDEX('NBAA Data'!$A:$U,MATCH($C85,'NBAA Data'!$C:$C,0),MATCH(AB$1,'NBAA Data'!$A$1:$U$1,0)))=0,"",INDEX('NBAA Data'!$A:$U,MATCH($C85,'NBAA Data'!$C:$C,0),MATCH(AB$1,'NBAA Data'!$A$1:$U$1,0))),"")</f>
        <v/>
      </c>
      <c r="AC85" t="str">
        <f>IFERROR(IF(LEN(INDEX('NBAA Data'!$A:$U,MATCH($C85,'NBAA Data'!$C:$C,0),MATCH(AC$1,'NBAA Data'!$A$1:$U$1,0)))=0,"",INDEX('NBAA Data'!$A:$U,MATCH($C85,'NBAA Data'!$C:$C,0),MATCH(AC$1,'NBAA Data'!$A$1:$U$1,0))),"")</f>
        <v/>
      </c>
      <c r="AD85" t="str">
        <f>IFERROR(IF(LEN(INDEX('NBAA Data'!$A:$U,MATCH($C85,'NBAA Data'!$C:$C,0),MATCH(AD$1,'NBAA Data'!$A$1:$U$1,0)))=0,"",INDEX('NBAA Data'!$A:$U,MATCH($C85,'NBAA Data'!$C:$C,0),MATCH(AD$1,'NBAA Data'!$A$1:$U$1,0))),"")</f>
        <v/>
      </c>
      <c r="AE85" t="str">
        <f>IFERROR(IF(LEN(INDEX('NBAA Data'!$A:$U,MATCH($C85,'NBAA Data'!$C:$C,0),MATCH(AE$1,'NBAA Data'!$A$1:$U$1,0)))=0,"",INDEX('NBAA Data'!$A:$U,MATCH($C85,'NBAA Data'!$C:$C,0),MATCH(AE$1,'NBAA Data'!$A$1:$U$1,0))),"")</f>
        <v/>
      </c>
      <c r="AF85" t="str">
        <f>IFERROR(IF(LEN(INDEX('NBAA Data'!$A:$U,MATCH($C85,'NBAA Data'!$C:$C,0),MATCH(AF$1,'NBAA Data'!$A$1:$U$1,0)))=0,"",INDEX('NBAA Data'!$A:$U,MATCH($C85,'NBAA Data'!$C:$C,0),MATCH(AF$1,'NBAA Data'!$A$1:$U$1,0))),"")</f>
        <v/>
      </c>
      <c r="AG85" t="str">
        <f>IFERROR(IF(LEN(INDEX('NBAA Data'!$A:$U,MATCH($C85,'NBAA Data'!$C:$C,0),MATCH(AG$1,'NBAA Data'!$A$1:$U$1,0)))=0,"",INDEX('NBAA Data'!$A:$U,MATCH($C85,'NBAA Data'!$C:$C,0),MATCH(AG$1,'NBAA Data'!$A$1:$U$1,0))),"")</f>
        <v/>
      </c>
      <c r="AH85" t="str">
        <f>IFERROR(IF(LEN(INDEX('NBAA Data'!$A:$U,MATCH($C85,'NBAA Data'!$C:$C,0),MATCH(AH$1,'NBAA Data'!$A$1:$U$1,0)))=0,"",INDEX('NBAA Data'!$A:$U,MATCH($C85,'NBAA Data'!$C:$C,0),MATCH(AH$1,'NBAA Data'!$A$1:$U$1,0))),"")</f>
        <v/>
      </c>
      <c r="AI85" t="str">
        <f>IFERROR(IF(LEN(INDEX('NBAA Data'!$A:$U,MATCH($C85,'NBAA Data'!$C:$C,0),MATCH(AI$1,'NBAA Data'!$A$1:$U$1,0)))=0,"",INDEX('NBAA Data'!$A:$U,MATCH($C85,'NBAA Data'!$C:$C,0),MATCH(AI$1,'NBAA Data'!$A$1:$U$1,0))),"")</f>
        <v/>
      </c>
    </row>
    <row r="86" spans="1:48" x14ac:dyDescent="0.25">
      <c r="A86" t="s">
        <v>1787</v>
      </c>
      <c r="B86" t="str">
        <f>IFERROR(IF(LEN(INDEX('N-Numbers'!$A:$M,MATCH($A86&amp;"*",'N-Numbers'!$A:$A,0),MATCH(B$1,'N-Numbers'!$A$1:$M$1,0)))=0,"",INDEX('N-Numbers'!$A:$M,MATCH($A86&amp;"*",'N-Numbers'!$A:$A,0),MATCH(B$1,'N-Numbers'!$A$1:$M$1,0))),"")</f>
        <v/>
      </c>
      <c r="C86" t="str">
        <f>IF(LEN(INDEX('N-Numbers'!A:M,MATCH(A86&amp;"*",'N-Numbers'!A:A,0),2))=0,INDEX('N-Numbers'!A:M,MATCH(A86&amp;"*",'N-Numbers'!A:A,0),3),INDEX('N-Numbers'!A:M,MATCH(A86&amp;"*",'N-Numbers'!A:A,0),2))</f>
        <v>N285GA</v>
      </c>
      <c r="D86" t="str">
        <f>INDEX('ICAO Country Codes'!$A$1:$K$229,MATCH(IFERROR(LEFT(C86,SEARCH("-",C86)),LEFT(C86)),'ICAO Country Codes'!$A$1:$A$229,0),3)</f>
        <v>United States of America</v>
      </c>
      <c r="E86" t="str">
        <f>IFERROR(IF(LEN(INDEX('N-Numbers'!$A:$M,MATCH($A86&amp;"*",'N-Numbers'!$A:$A,0),MATCH(E$1,'N-Numbers'!$A$1:$M$1,0)))=0,"",INDEX('N-Numbers'!$A:$M,MATCH($A86&amp;"*",'N-Numbers'!$A:$A,0),MATCH(E$1,'N-Numbers'!$A$1:$M$1,0))),"")</f>
        <v xml:space="preserve">Northern Jet Management </v>
      </c>
      <c r="F86" t="str">
        <f>IFERROR(IF(LEN(INDEX('N-Numbers'!$A:$M,MATCH($A86&amp;"*",'N-Numbers'!$A:$A,0),MATCH(F$1,'N-Numbers'!$A$1:$M$1,0)))=0,"",INDEX('N-Numbers'!$A:$M,MATCH($A86&amp;"*",'N-Numbers'!$A:$A,0),MATCH(F$1,'N-Numbers'!$A$1:$M$1,0))),"")</f>
        <v>transferred late 2020</v>
      </c>
      <c r="G86" t="str">
        <f>IFERROR(IF(LEN(INDEX('N-Numbers'!$A:$M,MATCH($A86&amp;"*",'N-Numbers'!$A:$A,0),MATCH(G$1,'N-Numbers'!$A$1:$M$1,0)))=0,"",INDEX('N-Numbers'!$A:$M,MATCH($A86&amp;"*",'N-Numbers'!$A:$A,0),MATCH(G$1,'N-Numbers'!$A$1:$M$1,0))),"")</f>
        <v>PFC HOLDINGS LLC</v>
      </c>
      <c r="H86" t="str">
        <f>IFERROR(IF(LEN(INDEX('N-Numbers'!$A:$M,MATCH($A86&amp;"*",'N-Numbers'!$A:$A,0),MATCH(H$1,'N-Numbers'!$A$1:$M$1,0)))=0,"",INDEX('N-Numbers'!$A:$M,MATCH($A86&amp;"*",'N-Numbers'!$A:$A,0),MATCH(H$1,'N-Numbers'!$A$1:$M$1,0))),"")</f>
        <v>320 E CIRCLE DR</v>
      </c>
      <c r="I86" t="str">
        <f>IFERROR(IF(LEN(INDEX('N-Numbers'!$A:$M,MATCH($A86&amp;"*",'N-Numbers'!$A:$A,0),MATCH(I$1,'N-Numbers'!$A$1:$M$1,0)))=0,"",INDEX('N-Numbers'!$A:$M,MATCH($A86&amp;"*",'N-Numbers'!$A:$A,0),MATCH(I$1,'N-Numbers'!$A$1:$M$1,0))),"")</f>
        <v>NORTH MUSKEGON</v>
      </c>
      <c r="J86" t="str">
        <f>IFERROR(IF(LEN(INDEX('N-Numbers'!$A:$M,MATCH($A86&amp;"*",'N-Numbers'!$A:$A,0),MATCH(J$1,'N-Numbers'!$A$1:$M$1,0)))=0,"",INDEX('N-Numbers'!$A:$M,MATCH($A86&amp;"*",'N-Numbers'!$A:$A,0),MATCH(J$1,'N-Numbers'!$A$1:$M$1,0))),"")</f>
        <v>MI</v>
      </c>
      <c r="L86" t="str">
        <f>IFERROR(IF(LEN(INDEX('N-Numbers'!$A:$M,MATCH($A86&amp;"*",'N-Numbers'!$A:$A,0),MATCH(L$1,'N-Numbers'!$A$1:$M$1,0)))=0,"",INDEX('N-Numbers'!$A:$M,MATCH($A86&amp;"*",'N-Numbers'!$A:$A,0),MATCH(L$1,'N-Numbers'!$A$1:$M$1,0))),"")</f>
        <v/>
      </c>
      <c r="M86" t="str">
        <f>IFERROR(IF(LEN(INDEX('N-Numbers'!$A:$M,MATCH($A86&amp;"*",'N-Numbers'!$A:$A,0),MATCH(M$1,'N-Numbers'!$A$1:$M$1,0)))=0,"",INDEX('N-Numbers'!$A:$M,MATCH($A86&amp;"*",'N-Numbers'!$A:$A,0),MATCH(M$1,'N-Numbers'!$A$1:$M$1,0))),"")</f>
        <v/>
      </c>
      <c r="N86" t="str">
        <f>IFERROR(IF(LEN(INDEX('N-Numbers'!$A:$M,MATCH($A86&amp;"*",'N-Numbers'!$A:$A,0),MATCH(N$1,'N-Numbers'!$A$1:$M$1,0)))=0,"",INDEX('N-Numbers'!$A:$M,MATCH($A86&amp;"*",'N-Numbers'!$A:$A,0),MATCH(N$1,'N-Numbers'!$A$1:$M$1,0))),"")</f>
        <v>Northern Jet Management, Inc.</v>
      </c>
      <c r="O86" t="s">
        <v>4655</v>
      </c>
      <c r="R86" s="13"/>
      <c r="S86" s="13"/>
      <c r="T86" s="13"/>
      <c r="U86" s="13"/>
      <c r="V86" s="13"/>
      <c r="W86" s="13"/>
      <c r="Y86" t="str">
        <f>IFERROR(IF(LEN(INDEX('NBAA Data'!$A:$U,MATCH($C86,'NBAA Data'!$C:$C,0),MATCH(Y$1,'NBAA Data'!$A$1:$U$1,0)))=0,"",INDEX('NBAA Data'!$A:$U,MATCH($C86,'NBAA Data'!$C:$C,0),MATCH(Y$1,'NBAA Data'!$A$1:$U$1,0))),"")</f>
        <v/>
      </c>
      <c r="Z86" t="str">
        <f>IFERROR(IF(LEN(INDEX('NBAA Data'!$A:$U,MATCH($C86,'NBAA Data'!$C:$C,0),MATCH(Z$1,'NBAA Data'!$A$1:$U$1,0)))=0,"",INDEX('NBAA Data'!$A:$U,MATCH($C86,'NBAA Data'!$C:$C,0),MATCH(Z$1,'NBAA Data'!$A$1:$U$1,0))),"")</f>
        <v/>
      </c>
      <c r="AA86" t="str">
        <f>IFERROR(IF(LEN(INDEX('NBAA Data'!$A:$U,MATCH($C86,'NBAA Data'!$C:$C,0),MATCH(AA$1,'NBAA Data'!$A$1:$U$1,0)))=0,"",INDEX('NBAA Data'!$A:$U,MATCH($C86,'NBAA Data'!$C:$C,0),MATCH(AA$1,'NBAA Data'!$A$1:$U$1,0))),"")</f>
        <v/>
      </c>
      <c r="AB86" t="str">
        <f>IFERROR(IF(LEN(INDEX('NBAA Data'!$A:$U,MATCH($C86,'NBAA Data'!$C:$C,0),MATCH(AB$1,'NBAA Data'!$A$1:$U$1,0)))=0,"",INDEX('NBAA Data'!$A:$U,MATCH($C86,'NBAA Data'!$C:$C,0),MATCH(AB$1,'NBAA Data'!$A$1:$U$1,0))),"")</f>
        <v/>
      </c>
      <c r="AC86" t="str">
        <f>IFERROR(IF(LEN(INDEX('NBAA Data'!$A:$U,MATCH($C86,'NBAA Data'!$C:$C,0),MATCH(AC$1,'NBAA Data'!$A$1:$U$1,0)))=0,"",INDEX('NBAA Data'!$A:$U,MATCH($C86,'NBAA Data'!$C:$C,0),MATCH(AC$1,'NBAA Data'!$A$1:$U$1,0))),"")</f>
        <v/>
      </c>
      <c r="AD86" t="str">
        <f>IFERROR(IF(LEN(INDEX('NBAA Data'!$A:$U,MATCH($C86,'NBAA Data'!$C:$C,0),MATCH(AD$1,'NBAA Data'!$A$1:$U$1,0)))=0,"",INDEX('NBAA Data'!$A:$U,MATCH($C86,'NBAA Data'!$C:$C,0),MATCH(AD$1,'NBAA Data'!$A$1:$U$1,0))),"")</f>
        <v/>
      </c>
      <c r="AE86" t="str">
        <f>IFERROR(IF(LEN(INDEX('NBAA Data'!$A:$U,MATCH($C86,'NBAA Data'!$C:$C,0),MATCH(AE$1,'NBAA Data'!$A$1:$U$1,0)))=0,"",INDEX('NBAA Data'!$A:$U,MATCH($C86,'NBAA Data'!$C:$C,0),MATCH(AE$1,'NBAA Data'!$A$1:$U$1,0))),"")</f>
        <v/>
      </c>
      <c r="AF86" t="str">
        <f>IFERROR(IF(LEN(INDEX('NBAA Data'!$A:$U,MATCH($C86,'NBAA Data'!$C:$C,0),MATCH(AF$1,'NBAA Data'!$A$1:$U$1,0)))=0,"",INDEX('NBAA Data'!$A:$U,MATCH($C86,'NBAA Data'!$C:$C,0),MATCH(AF$1,'NBAA Data'!$A$1:$U$1,0))),"")</f>
        <v/>
      </c>
      <c r="AG86" t="str">
        <f>IFERROR(IF(LEN(INDEX('NBAA Data'!$A:$U,MATCH($C86,'NBAA Data'!$C:$C,0),MATCH(AG$1,'NBAA Data'!$A$1:$U$1,0)))=0,"",INDEX('NBAA Data'!$A:$U,MATCH($C86,'NBAA Data'!$C:$C,0),MATCH(AG$1,'NBAA Data'!$A$1:$U$1,0))),"")</f>
        <v/>
      </c>
      <c r="AH86" t="str">
        <f>IFERROR(IF(LEN(INDEX('NBAA Data'!$A:$U,MATCH($C86,'NBAA Data'!$C:$C,0),MATCH(AH$1,'NBAA Data'!$A$1:$U$1,0)))=0,"",INDEX('NBAA Data'!$A:$U,MATCH($C86,'NBAA Data'!$C:$C,0),MATCH(AH$1,'NBAA Data'!$A$1:$U$1,0))),"")</f>
        <v/>
      </c>
      <c r="AI86" t="str">
        <f>IFERROR(IF(LEN(INDEX('Part 135 Data'!$A:$N,MATCH($O86,'Part 135 Data'!$A:$A,0),MATCH(AI$1,'Part 135 Data'!$A$1:$N$1,0)))=0,"",INDEX('Part 135 Data'!$A:$N,MATCH($O86,'Part 135 Data'!$A:$A,0),MATCH(AI$1,'Part 135 Data'!$A$1:$N$1,0))),"")</f>
        <v>T6FA</v>
      </c>
      <c r="AJ86" t="str">
        <f>IFERROR(IF(LEN(INDEX('Part 135 Data'!$A:$N,MATCH($O86,'Part 135 Data'!$A:$A,0),MATCH(AJ$1,'Part 135 Data'!$A$1:$N$1,0)))=0,"",INDEX('Part 135 Data'!$A:$N,MATCH($O86,'Part 135 Data'!$A:$A,0),MATCH(AJ$1,'Part 135 Data'!$A$1:$N$1,0))),"")</f>
        <v>NORTHERN JET MANAGEMENT INC</v>
      </c>
      <c r="AK86" t="str">
        <f>IFERROR(IF(LEN(INDEX('Part 135 Data'!$A:$N,MATCH($O86,'Part 135 Data'!$A:$A,0),MATCH(AK$1,'Part 135 Data'!$A$1:$N$1,0)))=0,"",INDEX('Part 135 Data'!$A:$N,MATCH($O86,'Part 135 Data'!$A:$A,0),MATCH(AK$1,'Part 135 Data'!$A$1:$N$1,0))),"")</f>
        <v>COX, CHARLES R.</v>
      </c>
      <c r="AL86" t="str">
        <f>IFERROR(IF(LEN(INDEX('Part 135 Data'!$A:$N,MATCH($O86,'Part 135 Data'!$A:$A,0),MATCH(AL$1,'Part 135 Data'!$A$1:$N$1,0)))=0,"",INDEX('Part 135 Data'!$A:$N,MATCH($O86,'Part 135 Data'!$A:$A,0),MATCH(AL$1,'Part 135 Data'!$A$1:$N$1,0))),"")</f>
        <v>CEO</v>
      </c>
      <c r="AM86" t="str">
        <f>IFERROR(IF(LEN(INDEX('Part 135 Data'!$A:$N,MATCH($O86,'Part 135 Data'!$A:$A,0),MATCH(AM$1,'Part 135 Data'!$A$1:$N$1,0)))=0,"",INDEX('Part 135 Data'!$A:$N,MATCH($O86,'Part 135 Data'!$A:$A,0),MATCH(AM$1,'Part 135 Data'!$A$1:$N$1,0))),"")</f>
        <v>PO BOX 888380</v>
      </c>
      <c r="AN86" t="str">
        <f>IFERROR(IF(LEN(INDEX('Part 135 Data'!$A:$N,MATCH($O86,'Part 135 Data'!$A:$A,0),MATCH(AN$1,'Part 135 Data'!$A$1:$N$1,0)))=0,"",INDEX('Part 135 Data'!$A:$N,MATCH($O86,'Part 135 Data'!$A:$A,0),MATCH(AN$1,'Part 135 Data'!$A$1:$N$1,0))),"")</f>
        <v/>
      </c>
      <c r="AO86" t="str">
        <f>IFERROR(IF(LEN(INDEX('Part 135 Data'!$A:$N,MATCH($O86,'Part 135 Data'!$A:$A,0),MATCH(AO$1,'Part 135 Data'!$A$1:$N$1,0)))=0,"",INDEX('Part 135 Data'!$A:$N,MATCH($O86,'Part 135 Data'!$A:$A,0),MATCH(AO$1,'Part 135 Data'!$A$1:$N$1,0))),"")</f>
        <v/>
      </c>
      <c r="AP86" t="str">
        <f>IFERROR(IF(LEN(INDEX('Part 135 Data'!$A:$N,MATCH($O86,'Part 135 Data'!$A:$A,0),MATCH(AP$1,'Part 135 Data'!$A$1:$N$1,0)))=0,"",INDEX('Part 135 Data'!$A:$N,MATCH($O86,'Part 135 Data'!$A:$A,0),MATCH(AP$1,'Part 135 Data'!$A$1:$N$1,0))),"")</f>
        <v>GRAND RAPIDS</v>
      </c>
      <c r="AQ86" t="str">
        <f>IFERROR(IF(LEN(INDEX('Part 135 Data'!$A:$N,MATCH($O86,'Part 135 Data'!$A:$A,0),MATCH(AQ$1,'Part 135 Data'!$A$1:$N$1,0)))=0,"",INDEX('Part 135 Data'!$A:$N,MATCH($O86,'Part 135 Data'!$A:$A,0),MATCH(AQ$1,'Part 135 Data'!$A$1:$N$1,0))),"")</f>
        <v>MI</v>
      </c>
      <c r="AR86" t="str">
        <f>IFERROR(IF(LEN(INDEX('Part 135 Data'!$A:$N,MATCH($O86,'Part 135 Data'!$A:$A,0),MATCH(AR$1,'Part 135 Data'!$A$1:$N$1,0)))=0,"",INDEX('Part 135 Data'!$A:$N,MATCH($O86,'Part 135 Data'!$A:$A,0),MATCH(AR$1,'Part 135 Data'!$A$1:$N$1,0))),"")</f>
        <v>49588</v>
      </c>
      <c r="AS86" t="str">
        <f>IFERROR(IF(LEN(INDEX('Part 135 Data'!$A:$N,MATCH($O86,'Part 135 Data'!$A:$A,0),MATCH(AS$1,'Part 135 Data'!$A$1:$N$1,0)))=0,"",INDEX('Part 135 Data'!$A:$N,MATCH($O86,'Part 135 Data'!$A:$A,0),MATCH(AS$1,'Part 135 Data'!$A$1:$N$1,0))),"")</f>
        <v>US</v>
      </c>
      <c r="AT86" t="str">
        <f>IFERROR(IF(LEN(INDEX('Part 135 Data'!$A:$N,MATCH($O86,'Part 135 Data'!$A:$A,0),MATCH(AT$1,'Part 135 Data'!$A$1:$N$1,0)))=0,"",INDEX('Part 135 Data'!$A:$N,MATCH($O86,'Part 135 Data'!$A:$A,0),MATCH(AT$1,'Part 135 Data'!$A$1:$N$1,0))),"")</f>
        <v>6163364800</v>
      </c>
      <c r="AU86" t="str">
        <f>IFERROR(IF(LEN(INDEX('Part 135 Data'!$A:$N,MATCH($O86,'Part 135 Data'!$A:$A,0),MATCH(AU$1,'Part 135 Data'!$A$1:$N$1,0)))=0,"",INDEX('Part 135 Data'!$A:$N,MATCH($O86,'Part 135 Data'!$A:$A,0),MATCH(AU$1,'Part 135 Data'!$A$1:$N$1,0))),"")</f>
        <v/>
      </c>
      <c r="AV86" t="str">
        <f>IFERROR(IF(LEN(INDEX('Part 135 Data'!$A:$N,MATCH($O86,'Part 135 Data'!$A:$A,0),MATCH(AV$1,'Part 135 Data'!$A$1:$N$1,0)))=0,"",INDEX('Part 135 Data'!$A:$N,MATCH($O86,'Part 135 Data'!$A:$A,0),MATCH(AV$1,'Part 135 Data'!$A$1:$N$1,0))),"")</f>
        <v/>
      </c>
    </row>
    <row r="87" spans="1:48" x14ac:dyDescent="0.25">
      <c r="A87" t="s">
        <v>1642</v>
      </c>
      <c r="B87" t="str">
        <f>IFERROR(IF(LEN(INDEX('N-Numbers'!$A:$M,MATCH($A87&amp;"*",'N-Numbers'!$A:$A,0),MATCH(B$1,'N-Numbers'!$A$1:$M$1,0)))=0,"",INDEX('N-Numbers'!$A:$M,MATCH($A87&amp;"*",'N-Numbers'!$A:$A,0),MATCH(B$1,'N-Numbers'!$A$1:$M$1,0))),"")</f>
        <v/>
      </c>
      <c r="C87" t="str">
        <f>IF(LEN(INDEX('N-Numbers'!A:M,MATCH(A87&amp;"*",'N-Numbers'!A:A,0),2))=0,INDEX('N-Numbers'!A:M,MATCH(A87&amp;"*",'N-Numbers'!A:A,0),3),INDEX('N-Numbers'!A:M,MATCH(A87&amp;"*",'N-Numbers'!A:A,0),2))</f>
        <v>N1924D</v>
      </c>
      <c r="D87" t="str">
        <f>INDEX('ICAO Country Codes'!$A$1:$K$229,MATCH(IFERROR(LEFT(C87,SEARCH("-",C87)),LEFT(C87)),'ICAO Country Codes'!$A$1:$A$229,0),3)</f>
        <v>United States of America</v>
      </c>
      <c r="E87" t="str">
        <f>IFERROR(IF(LEN(INDEX('N-Numbers'!$A:$M,MATCH($A87&amp;"*",'N-Numbers'!$A:$A,0),MATCH(E$1,'N-Numbers'!$A$1:$M$1,0)))=0,"",INDEX('N-Numbers'!$A:$M,MATCH($A87&amp;"*",'N-Numbers'!$A:$A,0),MATCH(E$1,'N-Numbers'!$A$1:$M$1,0))),"")</f>
        <v/>
      </c>
      <c r="F87" t="str">
        <f>IFERROR(IF(LEN(INDEX('N-Numbers'!$A:$M,MATCH($A87&amp;"*",'N-Numbers'!$A:$A,0),MATCH(F$1,'N-Numbers'!$A$1:$M$1,0)))=0,"",INDEX('N-Numbers'!$A:$M,MATCH($A87&amp;"*",'N-Numbers'!$A:$A,0),MATCH(F$1,'N-Numbers'!$A$1:$M$1,0))),"")</f>
        <v>N995DP LLC delivered 12/22/11, rrg 5/3/12</v>
      </c>
      <c r="G87" t="str">
        <f>IFERROR(IF(LEN(INDEX('N-Numbers'!$A:$M,MATCH($A87&amp;"*",'N-Numbers'!$A:$A,0),MATCH(G$1,'N-Numbers'!$A$1:$M$1,0)))=0,"",INDEX('N-Numbers'!$A:$M,MATCH($A87&amp;"*",'N-Numbers'!$A:$A,0),MATCH(G$1,'N-Numbers'!$A$1:$M$1,0))),"")</f>
        <v>N995DP LLC</v>
      </c>
      <c r="H87" t="str">
        <f>IFERROR(IF(LEN(INDEX('N-Numbers'!$A:$M,MATCH($A87&amp;"*",'N-Numbers'!$A:$A,0),MATCH(H$1,'N-Numbers'!$A$1:$M$1,0)))=0,"",INDEX('N-Numbers'!$A:$M,MATCH($A87&amp;"*",'N-Numbers'!$A:$A,0),MATCH(H$1,'N-Numbers'!$A$1:$M$1,0))),"")</f>
        <v>204 QUIGLEY BLVD</v>
      </c>
      <c r="I87" t="str">
        <f>IFERROR(IF(LEN(INDEX('N-Numbers'!$A:$M,MATCH($A87&amp;"*",'N-Numbers'!$A:$A,0),MATCH(I$1,'N-Numbers'!$A$1:$M$1,0)))=0,"",INDEX('N-Numbers'!$A:$M,MATCH($A87&amp;"*",'N-Numbers'!$A:$A,0),MATCH(I$1,'N-Numbers'!$A$1:$M$1,0))),"")</f>
        <v>NEW CASTLE</v>
      </c>
      <c r="J87" t="str">
        <f>IFERROR(IF(LEN(INDEX('N-Numbers'!$A:$M,MATCH($A87&amp;"*",'N-Numbers'!$A:$A,0),MATCH(J$1,'N-Numbers'!$A$1:$M$1,0)))=0,"",INDEX('N-Numbers'!$A:$M,MATCH($A87&amp;"*",'N-Numbers'!$A:$A,0),MATCH(J$1,'N-Numbers'!$A$1:$M$1,0))),"")</f>
        <v>DE</v>
      </c>
      <c r="L87" t="str">
        <f>IFERROR(IF(LEN(INDEX('N-Numbers'!$A:$M,MATCH($A87&amp;"*",'N-Numbers'!$A:$A,0),MATCH(L$1,'N-Numbers'!$A$1:$M$1,0)))=0,"",INDEX('N-Numbers'!$A:$M,MATCH($A87&amp;"*",'N-Numbers'!$A:$A,0),MATCH(L$1,'N-Numbers'!$A$1:$M$1,0))),"")</f>
        <v/>
      </c>
      <c r="M87" t="str">
        <f>IFERROR(IF(LEN(INDEX('N-Numbers'!$A:$M,MATCH($A87&amp;"*",'N-Numbers'!$A:$A,0),MATCH(M$1,'N-Numbers'!$A$1:$M$1,0)))=0,"",INDEX('N-Numbers'!$A:$M,MATCH($A87&amp;"*",'N-Numbers'!$A:$A,0),MATCH(M$1,'N-Numbers'!$A$1:$M$1,0))),"")</f>
        <v/>
      </c>
      <c r="N87" t="str">
        <f>IFERROR(IF(LEN(INDEX('N-Numbers'!$A:$M,MATCH($A87&amp;"*",'N-Numbers'!$A:$A,0),MATCH(N$1,'N-Numbers'!$A$1:$M$1,0)))=0,"",INDEX('N-Numbers'!$A:$M,MATCH($A87&amp;"*",'N-Numbers'!$A:$A,0),MATCH(N$1,'N-Numbers'!$A$1:$M$1,0))),"")</f>
        <v/>
      </c>
      <c r="R87" s="13"/>
      <c r="S87" s="13"/>
      <c r="T87" s="13"/>
      <c r="U87" s="13"/>
      <c r="V87" s="13"/>
      <c r="W87" s="13"/>
      <c r="Y87" t="str">
        <f>IFERROR(IF(LEN(INDEX('NBAA Data'!$A:$U,MATCH($C87,'NBAA Data'!$C:$C,0),MATCH(Y$1,'NBAA Data'!$A$1:$U$1,0)))=0,"",INDEX('NBAA Data'!$A:$U,MATCH($C87,'NBAA Data'!$C:$C,0),MATCH(Y$1,'NBAA Data'!$A$1:$U$1,0))),"")</f>
        <v xml:space="preserve">A. Duie Pyle </v>
      </c>
      <c r="Z87" t="str">
        <f>IFERROR(IF(LEN(INDEX('NBAA Data'!$A:$U,MATCH($C87,'NBAA Data'!$C:$C,0),MATCH(Z$1,'NBAA Data'!$A$1:$U$1,0)))=0,"",INDEX('NBAA Data'!$A:$U,MATCH($C87,'NBAA Data'!$C:$C,0),MATCH(Z$1,'NBAA Data'!$A$1:$U$1,0))),"")</f>
        <v>103 Roylene Drive</v>
      </c>
      <c r="AA87" t="str">
        <f>IFERROR(IF(LEN(INDEX('NBAA Data'!$A:$U,MATCH($C87,'NBAA Data'!$C:$C,0),MATCH(AA$1,'NBAA Data'!$A$1:$U$1,0)))=0,"",INDEX('NBAA Data'!$A:$U,MATCH($C87,'NBAA Data'!$C:$C,0),MATCH(AA$1,'NBAA Data'!$A$1:$U$1,0))),"")</f>
        <v/>
      </c>
      <c r="AB87" t="str">
        <f>IFERROR(IF(LEN(INDEX('NBAA Data'!$A:$U,MATCH($C87,'NBAA Data'!$C:$C,0),MATCH(AB$1,'NBAA Data'!$A$1:$U$1,0)))=0,"",INDEX('NBAA Data'!$A:$U,MATCH($C87,'NBAA Data'!$C:$C,0),MATCH(AB$1,'NBAA Data'!$A$1:$U$1,0))),"")</f>
        <v>Oxford</v>
      </c>
      <c r="AC87" t="str">
        <f>IFERROR(IF(LEN(INDEX('NBAA Data'!$A:$U,MATCH($C87,'NBAA Data'!$C:$C,0),MATCH(AC$1,'NBAA Data'!$A$1:$U$1,0)))=0,"",INDEX('NBAA Data'!$A:$U,MATCH($C87,'NBAA Data'!$C:$C,0),MATCH(AC$1,'NBAA Data'!$A$1:$U$1,0))),"")</f>
        <v>Pennsylvania</v>
      </c>
      <c r="AD87" t="str">
        <f>IFERROR(IF(LEN(INDEX('NBAA Data'!$A:$U,MATCH($C87,'NBAA Data'!$C:$C,0),MATCH(AD$1,'NBAA Data'!$A$1:$U$1,0)))=0,"",INDEX('NBAA Data'!$A:$U,MATCH($C87,'NBAA Data'!$C:$C,0),MATCH(AD$1,'NBAA Data'!$A$1:$U$1,0))),"")</f>
        <v>19363</v>
      </c>
      <c r="AE87" t="str">
        <f>IFERROR(IF(LEN(INDEX('NBAA Data'!$A:$U,MATCH($C87,'NBAA Data'!$C:$C,0),MATCH(AE$1,'NBAA Data'!$A$1:$U$1,0)))=0,"",INDEX('NBAA Data'!$A:$U,MATCH($C87,'NBAA Data'!$C:$C,0),MATCH(AE$1,'NBAA Data'!$A$1:$U$1,0))),"")</f>
        <v>+1 814.404.2792</v>
      </c>
      <c r="AF87" t="str">
        <f>IFERROR(IF(LEN(INDEX('NBAA Data'!$A:$U,MATCH($C87,'NBAA Data'!$C:$C,0),MATCH(AF$1,'NBAA Data'!$A$1:$U$1,0)))=0,"",INDEX('NBAA Data'!$A:$U,MATCH($C87,'NBAA Data'!$C:$C,0),MATCH(AF$1,'NBAA Data'!$A$1:$U$1,0))),"")</f>
        <v>www.aduiepyle.com</v>
      </c>
      <c r="AG87" t="str">
        <f>IFERROR(IF(LEN(INDEX('NBAA Data'!$A:$U,MATCH($C87,'NBAA Data'!$C:$C,0),MATCH(AG$1,'NBAA Data'!$A$1:$U$1,0)))=0,"",INDEX('NBAA Data'!$A:$U,MATCH($C87,'NBAA Data'!$C:$C,0),MATCH(AG$1,'NBAA Data'!$A$1:$U$1,0))),"")</f>
        <v/>
      </c>
      <c r="AH87" t="str">
        <f>IFERROR(IF(LEN(INDEX('NBAA Data'!$A:$U,MATCH($C87,'NBAA Data'!$C:$C,0),MATCH(AH$1,'NBAA Data'!$A$1:$U$1,0)))=0,"",INDEX('NBAA Data'!$A:$U,MATCH($C87,'NBAA Data'!$C:$C,0),MATCH(AH$1,'NBAA Data'!$A$1:$U$1,0))),"")</f>
        <v/>
      </c>
      <c r="AI87" t="str">
        <f>IFERROR(IF(LEN(INDEX('NBAA Data'!$A:$U,MATCH($C87,'NBAA Data'!$C:$C,0),MATCH(AI$1,'NBAA Data'!$A$1:$U$1,0)))=0,"",INDEX('NBAA Data'!$A:$U,MATCH($C87,'NBAA Data'!$C:$C,0),MATCH(AI$1,'NBAA Data'!$A$1:$U$1,0))),"")</f>
        <v/>
      </c>
    </row>
    <row r="88" spans="1:48" x14ac:dyDescent="0.25">
      <c r="A88" t="s">
        <v>3916</v>
      </c>
      <c r="B88" t="str">
        <f>IFERROR(IF(LEN(INDEX('N-Numbers'!$A:$M,MATCH($A88&amp;"*",'N-Numbers'!$A:$A,0),MATCH(B$1,'N-Numbers'!$A$1:$M$1,0)))=0,"",INDEX('N-Numbers'!$A:$M,MATCH($A88&amp;"*",'N-Numbers'!$A:$A,0),MATCH(B$1,'N-Numbers'!$A$1:$M$1,0))),"")</f>
        <v/>
      </c>
      <c r="C88" t="str">
        <f>IF(LEN(INDEX('N-Numbers'!A:M,MATCH(A88&amp;"*",'N-Numbers'!A:A,0),2))=0,INDEX('N-Numbers'!A:M,MATCH(A88&amp;"*",'N-Numbers'!A:A,0),3),INDEX('N-Numbers'!A:M,MATCH(A88&amp;"*",'N-Numbers'!A:A,0),2))</f>
        <v xml:space="preserve">N318KS </v>
      </c>
      <c r="D88" t="str">
        <f>INDEX('ICAO Country Codes'!$A$1:$K$229,MATCH(IFERROR(LEFT(C88,SEARCH("-",C88)),LEFT(C88)),'ICAO Country Codes'!$A$1:$A$229,0),3)</f>
        <v>United States of America</v>
      </c>
      <c r="E88" t="str">
        <f>IFERROR(IF(LEN(INDEX('N-Numbers'!$A:$M,MATCH($A88&amp;"*",'N-Numbers'!$A:$A,0),MATCH(E$1,'N-Numbers'!$A$1:$M$1,0)))=0,"",INDEX('N-Numbers'!$A:$M,MATCH($A88&amp;"*",'N-Numbers'!$A:$A,0),MATCH(E$1,'N-Numbers'!$A$1:$M$1,0))),"")</f>
        <v/>
      </c>
      <c r="F88" t="str">
        <f>IFERROR(IF(LEN(INDEX('N-Numbers'!$A:$M,MATCH($A88&amp;"*",'N-Numbers'!$A:$A,0),MATCH(F$1,'N-Numbers'!$A$1:$M$1,0)))=0,"",INDEX('N-Numbers'!$A:$M,MATCH($A88&amp;"*",'N-Numbers'!$A:$A,0),MATCH(F$1,'N-Numbers'!$A$1:$M$1,0))),"")</f>
        <v>MMTH Air LLC, Meriden KS bought 12/23/21, rg 12/27/21</v>
      </c>
      <c r="G88" t="str">
        <f>IFERROR(IF(LEN(INDEX('N-Numbers'!$A:$M,MATCH($A88&amp;"*",'N-Numbers'!$A:$A,0),MATCH(G$1,'N-Numbers'!$A$1:$M$1,0)))=0,"",INDEX('N-Numbers'!$A:$M,MATCH($A88&amp;"*",'N-Numbers'!$A:$A,0),MATCH(G$1,'N-Numbers'!$A$1:$M$1,0))),"")</f>
        <v/>
      </c>
      <c r="H88" t="str">
        <f>IFERROR(IF(LEN(INDEX('N-Numbers'!$A:$M,MATCH($A88&amp;"*",'N-Numbers'!$A:$A,0),MATCH(H$1,'N-Numbers'!$A$1:$M$1,0)))=0,"",INDEX('N-Numbers'!$A:$M,MATCH($A88&amp;"*",'N-Numbers'!$A:$A,0),MATCH(H$1,'N-Numbers'!$A$1:$M$1,0))),"")</f>
        <v/>
      </c>
      <c r="I88" t="str">
        <f>IFERROR(IF(LEN(INDEX('N-Numbers'!$A:$M,MATCH($A88&amp;"*",'N-Numbers'!$A:$A,0),MATCH(I$1,'N-Numbers'!$A$1:$M$1,0)))=0,"",INDEX('N-Numbers'!$A:$M,MATCH($A88&amp;"*",'N-Numbers'!$A:$A,0),MATCH(I$1,'N-Numbers'!$A$1:$M$1,0))),"")</f>
        <v/>
      </c>
      <c r="J88" t="str">
        <f>IFERROR(IF(LEN(INDEX('N-Numbers'!$A:$M,MATCH($A88&amp;"*",'N-Numbers'!$A:$A,0),MATCH(J$1,'N-Numbers'!$A$1:$M$1,0)))=0,"",INDEX('N-Numbers'!$A:$M,MATCH($A88&amp;"*",'N-Numbers'!$A:$A,0),MATCH(J$1,'N-Numbers'!$A$1:$M$1,0))),"")</f>
        <v/>
      </c>
      <c r="L88" t="str">
        <f>IFERROR(IF(LEN(INDEX('N-Numbers'!$A:$M,MATCH($A88&amp;"*",'N-Numbers'!$A:$A,0),MATCH(L$1,'N-Numbers'!$A$1:$M$1,0)))=0,"",INDEX('N-Numbers'!$A:$M,MATCH($A88&amp;"*",'N-Numbers'!$A:$A,0),MATCH(L$1,'N-Numbers'!$A$1:$M$1,0))),"")</f>
        <v/>
      </c>
      <c r="M88" t="str">
        <f>IFERROR(IF(LEN(INDEX('N-Numbers'!$A:$M,MATCH($A88&amp;"*",'N-Numbers'!$A:$A,0),MATCH(M$1,'N-Numbers'!$A$1:$M$1,0)))=0,"",INDEX('N-Numbers'!$A:$M,MATCH($A88&amp;"*",'N-Numbers'!$A:$A,0),MATCH(M$1,'N-Numbers'!$A$1:$M$1,0))),"")</f>
        <v/>
      </c>
      <c r="N88" t="str">
        <f>IFERROR(IF(LEN(INDEX('N-Numbers'!$A:$M,MATCH($A88&amp;"*",'N-Numbers'!$A:$A,0),MATCH(N$1,'N-Numbers'!$A$1:$M$1,0)))=0,"",INDEX('N-Numbers'!$A:$M,MATCH($A88&amp;"*",'N-Numbers'!$A:$A,0),MATCH(N$1,'N-Numbers'!$A$1:$M$1,0))),"")</f>
        <v/>
      </c>
      <c r="R88" s="13"/>
      <c r="S88" s="13"/>
      <c r="T88" s="13"/>
      <c r="U88" s="13"/>
      <c r="V88" s="13"/>
      <c r="W88" s="13"/>
      <c r="Y88" t="str">
        <f>IFERROR(IF(LEN(INDEX('NBAA Data'!$A:$U,MATCH($C88,'NBAA Data'!$C:$C,0),MATCH(Y$1,'NBAA Data'!$A$1:$U$1,0)))=0,"",INDEX('NBAA Data'!$A:$U,MATCH($C88,'NBAA Data'!$C:$C,0),MATCH(Y$1,'NBAA Data'!$A$1:$U$1,0))),"")</f>
        <v/>
      </c>
      <c r="Z88" t="str">
        <f>IFERROR(IF(LEN(INDEX('NBAA Data'!$A:$U,MATCH($C88,'NBAA Data'!$C:$C,0),MATCH(Z$1,'NBAA Data'!$A$1:$U$1,0)))=0,"",INDEX('NBAA Data'!$A:$U,MATCH($C88,'NBAA Data'!$C:$C,0),MATCH(Z$1,'NBAA Data'!$A$1:$U$1,0))),"")</f>
        <v/>
      </c>
      <c r="AA88" t="str">
        <f>IFERROR(IF(LEN(INDEX('NBAA Data'!$A:$U,MATCH($C88,'NBAA Data'!$C:$C,0),MATCH(AA$1,'NBAA Data'!$A$1:$U$1,0)))=0,"",INDEX('NBAA Data'!$A:$U,MATCH($C88,'NBAA Data'!$C:$C,0),MATCH(AA$1,'NBAA Data'!$A$1:$U$1,0))),"")</f>
        <v/>
      </c>
      <c r="AB88" t="str">
        <f>IFERROR(IF(LEN(INDEX('NBAA Data'!$A:$U,MATCH($C88,'NBAA Data'!$C:$C,0),MATCH(AB$1,'NBAA Data'!$A$1:$U$1,0)))=0,"",INDEX('NBAA Data'!$A:$U,MATCH($C88,'NBAA Data'!$C:$C,0),MATCH(AB$1,'NBAA Data'!$A$1:$U$1,0))),"")</f>
        <v/>
      </c>
      <c r="AC88" t="str">
        <f>IFERROR(IF(LEN(INDEX('NBAA Data'!$A:$U,MATCH($C88,'NBAA Data'!$C:$C,0),MATCH(AC$1,'NBAA Data'!$A$1:$U$1,0)))=0,"",INDEX('NBAA Data'!$A:$U,MATCH($C88,'NBAA Data'!$C:$C,0),MATCH(AC$1,'NBAA Data'!$A$1:$U$1,0))),"")</f>
        <v/>
      </c>
      <c r="AD88" t="str">
        <f>IFERROR(IF(LEN(INDEX('NBAA Data'!$A:$U,MATCH($C88,'NBAA Data'!$C:$C,0),MATCH(AD$1,'NBAA Data'!$A$1:$U$1,0)))=0,"",INDEX('NBAA Data'!$A:$U,MATCH($C88,'NBAA Data'!$C:$C,0),MATCH(AD$1,'NBAA Data'!$A$1:$U$1,0))),"")</f>
        <v/>
      </c>
      <c r="AE88" t="str">
        <f>IFERROR(IF(LEN(INDEX('NBAA Data'!$A:$U,MATCH($C88,'NBAA Data'!$C:$C,0),MATCH(AE$1,'NBAA Data'!$A$1:$U$1,0)))=0,"",INDEX('NBAA Data'!$A:$U,MATCH($C88,'NBAA Data'!$C:$C,0),MATCH(AE$1,'NBAA Data'!$A$1:$U$1,0))),"")</f>
        <v/>
      </c>
      <c r="AF88" t="str">
        <f>IFERROR(IF(LEN(INDEX('NBAA Data'!$A:$U,MATCH($C88,'NBAA Data'!$C:$C,0),MATCH(AF$1,'NBAA Data'!$A$1:$U$1,0)))=0,"",INDEX('NBAA Data'!$A:$U,MATCH($C88,'NBAA Data'!$C:$C,0),MATCH(AF$1,'NBAA Data'!$A$1:$U$1,0))),"")</f>
        <v/>
      </c>
      <c r="AG88" t="str">
        <f>IFERROR(IF(LEN(INDEX('NBAA Data'!$A:$U,MATCH($C88,'NBAA Data'!$C:$C,0),MATCH(AG$1,'NBAA Data'!$A$1:$U$1,0)))=0,"",INDEX('NBAA Data'!$A:$U,MATCH($C88,'NBAA Data'!$C:$C,0),MATCH(AG$1,'NBAA Data'!$A$1:$U$1,0))),"")</f>
        <v/>
      </c>
      <c r="AH88" t="str">
        <f>IFERROR(IF(LEN(INDEX('NBAA Data'!$A:$U,MATCH($C88,'NBAA Data'!$C:$C,0),MATCH(AH$1,'NBAA Data'!$A$1:$U$1,0)))=0,"",INDEX('NBAA Data'!$A:$U,MATCH($C88,'NBAA Data'!$C:$C,0),MATCH(AH$1,'NBAA Data'!$A$1:$U$1,0))),"")</f>
        <v/>
      </c>
      <c r="AI88" t="str">
        <f>IFERROR(IF(LEN(INDEX('NBAA Data'!$A:$U,MATCH($C88,'NBAA Data'!$C:$C,0),MATCH(AI$1,'NBAA Data'!$A$1:$U$1,0)))=0,"",INDEX('NBAA Data'!$A:$U,MATCH($C88,'NBAA Data'!$C:$C,0),MATCH(AI$1,'NBAA Data'!$A$1:$U$1,0))),"")</f>
        <v/>
      </c>
    </row>
    <row r="89" spans="1:48" x14ac:dyDescent="0.25">
      <c r="A89" t="s">
        <v>3917</v>
      </c>
      <c r="B89" t="str">
        <f>"C-"&amp;INDEX(Sheet6!$A$1:$U$11,MATCH(TRIM(A89),Sheet6!$A$1:$A$11,0),2)</f>
        <v>C-GHAQ</v>
      </c>
      <c r="C89" t="str">
        <f>IF(LEN(INDEX('N-Numbers'!A:M,MATCH(A89&amp;"*",'N-Numbers'!A:A,0),2))=0,INDEX('N-Numbers'!A:M,MATCH(A89&amp;"*",'N-Numbers'!A:A,0),3),INDEX('N-Numbers'!A:M,MATCH(A89&amp;"*",'N-Numbers'!A:A,0),2))</f>
        <v xml:space="preserve">C-GWPK </v>
      </c>
      <c r="D89" t="str">
        <f>INDEX('ICAO Country Codes'!$A$1:$K$229,MATCH(IFERROR(LEFT(C89,SEARCH("-",C89)),LEFT(C89)),'ICAO Country Codes'!$A$1:$A$229,0),3)</f>
        <v>Canada</v>
      </c>
      <c r="E89" t="str">
        <f>IFERROR(IF(LEN(INDEX('N-Numbers'!$A:$M,MATCH($A89&amp;"*",'N-Numbers'!$A:$A,0),MATCH(E$1,'N-Numbers'!$A$1:$M$1,0)))=0,"",INDEX('N-Numbers'!$A:$M,MATCH($A89&amp;"*",'N-Numbers'!$A:$A,0),MATCH(E$1,'N-Numbers'!$A$1:$M$1,0))),"")</f>
        <v/>
      </c>
      <c r="F89" t="str">
        <f>IFERROR(IF(LEN(INDEX('N-Numbers'!$A:$M,MATCH($A89&amp;"*",'N-Numbers'!$A:$A,0),MATCH(F$1,'N-Numbers'!$A$1:$M$1,0)))=0,"",INDEX('N-Numbers'!$A:$M,MATCH($A89&amp;"*",'N-Numbers'!$A:$A,0),MATCH(F$1,'N-Numbers'!$A$1:$M$1,0))),"")</f>
        <v>Fast Air Ltd. Winnipeg MB rg 12/20/10</v>
      </c>
      <c r="G89" t="str">
        <f>INDEX(Sheet6!$A$1:$U$11,MATCH(TRIM(A89),Sheet6!$A$1:$A$11,0),MATCH("FULL_NAME",Sheet6!$A$1:$U$1,0))</f>
        <v>Harbour Air Ltd</v>
      </c>
      <c r="H89" t="str">
        <f>IFERROR(IF(LEN(INDEX('N-Numbers'!$A:$M,MATCH($A89&amp;"*",'N-Numbers'!$A:$A,0),MATCH(H$1,'N-Numbers'!$A$1:$M$1,0)))=0,"",INDEX('N-Numbers'!$A:$M,MATCH($A89&amp;"*",'N-Numbers'!$A:$A,0),MATCH(H$1,'N-Numbers'!$A$1:$M$1,0))),"")</f>
        <v/>
      </c>
      <c r="I89" t="str">
        <f>INDEX(Sheet6!$A$1:$U$11,MATCH(TRIM(A89),Sheet6!$A$1:$A$11,0),MATCH("CITY",Sheet6!$A$1:$U$1,0))</f>
        <v>Richmond</v>
      </c>
      <c r="J89" t="str">
        <f>INDEX(Sheet6!$A$1:$U$11,MATCH(TRIM(A89),Sheet6!$A$1:$A$11,0),MATCH("PROVINCE_OR_STATE_E",Sheet6!$A$1:$U$1,0))</f>
        <v>British Columbia</v>
      </c>
      <c r="L89" t="str">
        <f>IFERROR(IF(LEN(INDEX('N-Numbers'!$A:$M,MATCH($A89&amp;"*",'N-Numbers'!$A:$A,0),MATCH(L$1,'N-Numbers'!$A$1:$M$1,0)))=0,"",INDEX('N-Numbers'!$A:$M,MATCH($A89&amp;"*",'N-Numbers'!$A:$A,0),MATCH(L$1,'N-Numbers'!$A$1:$M$1,0))),"")</f>
        <v/>
      </c>
      <c r="M89" t="str">
        <f>IFERROR(IF(LEN(INDEX('N-Numbers'!$A:$M,MATCH($A89&amp;"*",'N-Numbers'!$A:$A,0),MATCH(M$1,'N-Numbers'!$A$1:$M$1,0)))=0,"",INDEX('N-Numbers'!$A:$M,MATCH($A89&amp;"*",'N-Numbers'!$A:$A,0),MATCH(M$1,'N-Numbers'!$A$1:$M$1,0))),"")</f>
        <v/>
      </c>
      <c r="N89" t="str">
        <f>IFERROR(IF(LEN(INDEX('N-Numbers'!$A:$M,MATCH($A89&amp;"*",'N-Numbers'!$A:$A,0),MATCH(N$1,'N-Numbers'!$A$1:$M$1,0)))=0,"",INDEX('N-Numbers'!$A:$M,MATCH($A89&amp;"*",'N-Numbers'!$A:$A,0),MATCH(N$1,'N-Numbers'!$A$1:$M$1,0))),"")</f>
        <v/>
      </c>
      <c r="R89" s="13"/>
      <c r="S89" s="13"/>
      <c r="T89" s="13"/>
      <c r="U89" s="13"/>
      <c r="V89" s="13"/>
      <c r="W89" s="13"/>
      <c r="Y89" t="str">
        <f>IFERROR(IF(LEN(INDEX('NBAA Data'!$A:$U,MATCH($C89,'NBAA Data'!$C:$C,0),MATCH(Y$1,'NBAA Data'!$A$1:$U$1,0)))=0,"",INDEX('NBAA Data'!$A:$U,MATCH($C89,'NBAA Data'!$C:$C,0),MATCH(Y$1,'NBAA Data'!$A$1:$U$1,0))),"")</f>
        <v/>
      </c>
      <c r="Z89" t="str">
        <f>IFERROR(IF(LEN(INDEX('NBAA Data'!$A:$U,MATCH($C89,'NBAA Data'!$C:$C,0),MATCH(Z$1,'NBAA Data'!$A$1:$U$1,0)))=0,"",INDEX('NBAA Data'!$A:$U,MATCH($C89,'NBAA Data'!$C:$C,0),MATCH(Z$1,'NBAA Data'!$A$1:$U$1,0))),"")</f>
        <v/>
      </c>
      <c r="AA89" t="str">
        <f>IFERROR(IF(LEN(INDEX('NBAA Data'!$A:$U,MATCH($C89,'NBAA Data'!$C:$C,0),MATCH(AA$1,'NBAA Data'!$A$1:$U$1,0)))=0,"",INDEX('NBAA Data'!$A:$U,MATCH($C89,'NBAA Data'!$C:$C,0),MATCH(AA$1,'NBAA Data'!$A$1:$U$1,0))),"")</f>
        <v/>
      </c>
      <c r="AB89" t="str">
        <f>IFERROR(IF(LEN(INDEX('NBAA Data'!$A:$U,MATCH($C89,'NBAA Data'!$C:$C,0),MATCH(AB$1,'NBAA Data'!$A$1:$U$1,0)))=0,"",INDEX('NBAA Data'!$A:$U,MATCH($C89,'NBAA Data'!$C:$C,0),MATCH(AB$1,'NBAA Data'!$A$1:$U$1,0))),"")</f>
        <v/>
      </c>
      <c r="AC89" t="str">
        <f>IFERROR(IF(LEN(INDEX('NBAA Data'!$A:$U,MATCH($C89,'NBAA Data'!$C:$C,0),MATCH(AC$1,'NBAA Data'!$A$1:$U$1,0)))=0,"",INDEX('NBAA Data'!$A:$U,MATCH($C89,'NBAA Data'!$C:$C,0),MATCH(AC$1,'NBAA Data'!$A$1:$U$1,0))),"")</f>
        <v/>
      </c>
      <c r="AD89" t="str">
        <f>IFERROR(IF(LEN(INDEX('NBAA Data'!$A:$U,MATCH($C89,'NBAA Data'!$C:$C,0),MATCH(AD$1,'NBAA Data'!$A$1:$U$1,0)))=0,"",INDEX('NBAA Data'!$A:$U,MATCH($C89,'NBAA Data'!$C:$C,0),MATCH(AD$1,'NBAA Data'!$A$1:$U$1,0))),"")</f>
        <v/>
      </c>
      <c r="AE89" t="str">
        <f>IFERROR(IF(LEN(INDEX('NBAA Data'!$A:$U,MATCH($C89,'NBAA Data'!$C:$C,0),MATCH(AE$1,'NBAA Data'!$A$1:$U$1,0)))=0,"",INDEX('NBAA Data'!$A:$U,MATCH($C89,'NBAA Data'!$C:$C,0),MATCH(AE$1,'NBAA Data'!$A$1:$U$1,0))),"")</f>
        <v/>
      </c>
      <c r="AF89" t="str">
        <f>IFERROR(IF(LEN(INDEX('NBAA Data'!$A:$U,MATCH($C89,'NBAA Data'!$C:$C,0),MATCH(AF$1,'NBAA Data'!$A$1:$U$1,0)))=0,"",INDEX('NBAA Data'!$A:$U,MATCH($C89,'NBAA Data'!$C:$C,0),MATCH(AF$1,'NBAA Data'!$A$1:$U$1,0))),"")</f>
        <v/>
      </c>
      <c r="AG89" t="str">
        <f>IFERROR(IF(LEN(INDEX('NBAA Data'!$A:$U,MATCH($C89,'NBAA Data'!$C:$C,0),MATCH(AG$1,'NBAA Data'!$A$1:$U$1,0)))=0,"",INDEX('NBAA Data'!$A:$U,MATCH($C89,'NBAA Data'!$C:$C,0),MATCH(AG$1,'NBAA Data'!$A$1:$U$1,0))),"")</f>
        <v/>
      </c>
      <c r="AH89" t="str">
        <f>IFERROR(IF(LEN(INDEX('NBAA Data'!$A:$U,MATCH($C89,'NBAA Data'!$C:$C,0),MATCH(AH$1,'NBAA Data'!$A$1:$U$1,0)))=0,"",INDEX('NBAA Data'!$A:$U,MATCH($C89,'NBAA Data'!$C:$C,0),MATCH(AH$1,'NBAA Data'!$A$1:$U$1,0))),"")</f>
        <v/>
      </c>
      <c r="AI89" t="str">
        <f>IFERROR(IF(LEN(INDEX('NBAA Data'!$A:$U,MATCH($C89,'NBAA Data'!$C:$C,0),MATCH(AI$1,'NBAA Data'!$A$1:$U$1,0)))=0,"",INDEX('NBAA Data'!$A:$U,MATCH($C89,'NBAA Data'!$C:$C,0),MATCH(AI$1,'NBAA Data'!$A$1:$U$1,0))),"")</f>
        <v/>
      </c>
    </row>
    <row r="90" spans="1:48" x14ac:dyDescent="0.25">
      <c r="A90" t="s">
        <v>1776</v>
      </c>
      <c r="B90" t="str">
        <f>IFERROR(IF(LEN(INDEX('N-Numbers'!$A:$M,MATCH($A90&amp;"*",'N-Numbers'!$A:$A,0),MATCH(B$1,'N-Numbers'!$A$1:$M$1,0)))=0,"",INDEX('N-Numbers'!$A:$M,MATCH($A90&amp;"*",'N-Numbers'!$A:$A,0),MATCH(B$1,'N-Numbers'!$A$1:$M$1,0))),"")</f>
        <v/>
      </c>
      <c r="C90" t="str">
        <f>IF(LEN(INDEX('N-Numbers'!A:M,MATCH(A90&amp;"*",'N-Numbers'!A:A,0),2))=0,INDEX('N-Numbers'!A:M,MATCH(A90&amp;"*",'N-Numbers'!A:A,0),3),INDEX('N-Numbers'!A:M,MATCH(A90&amp;"*",'N-Numbers'!A:A,0),2))</f>
        <v>N24G</v>
      </c>
      <c r="D90" t="str">
        <f>INDEX('ICAO Country Codes'!$A$1:$K$229,MATCH(IFERROR(LEFT(C90,SEARCH("-",C90)),LEFT(C90)),'ICAO Country Codes'!$A$1:$A$229,0),3)</f>
        <v>United States of America</v>
      </c>
      <c r="E90" t="str">
        <f>IFERROR(IF(LEN(INDEX('N-Numbers'!$A:$M,MATCH($A90&amp;"*",'N-Numbers'!$A:$A,0),MATCH(E$1,'N-Numbers'!$A$1:$M$1,0)))=0,"",INDEX('N-Numbers'!$A:$M,MATCH($A90&amp;"*",'N-Numbers'!$A:$A,0),MATCH(E$1,'N-Numbers'!$A$1:$M$1,0))),"")</f>
        <v/>
      </c>
      <c r="F90" t="str">
        <f>IFERROR(IF(LEN(INDEX('N-Numbers'!$A:$M,MATCH($A90&amp;"*",'N-Numbers'!$A:$A,0),MATCH(F$1,'N-Numbers'!$A$1:$M$1,0)))=0,"",INDEX('N-Numbers'!$A:$M,MATCH($A90&amp;"*",'N-Numbers'!$A:$A,0),MATCH(F$1,'N-Numbers'!$A$1:$M$1,0))),"")</f>
        <v>Goodyear Tire &amp; Rubber Co. Akron OH rrg 4/10/15</v>
      </c>
      <c r="G90" t="str">
        <f>IFERROR(IF(LEN(INDEX('N-Numbers'!$A:$M,MATCH($A90&amp;"*",'N-Numbers'!$A:$A,0),MATCH(G$1,'N-Numbers'!$A$1:$M$1,0)))=0,"",INDEX('N-Numbers'!$A:$M,MATCH($A90&amp;"*",'N-Numbers'!$A:$A,0),MATCH(G$1,'N-Numbers'!$A$1:$M$1,0))),"")</f>
        <v>GOODYEAR TIRE &amp; RUBBER CO</v>
      </c>
      <c r="H90" t="str">
        <f>IFERROR(IF(LEN(INDEX('N-Numbers'!$A:$M,MATCH($A90&amp;"*",'N-Numbers'!$A:$A,0),MATCH(H$1,'N-Numbers'!$A$1:$M$1,0)))=0,"",INDEX('N-Numbers'!$A:$M,MATCH($A90&amp;"*",'N-Numbers'!$A:$A,0),MATCH(H$1,'N-Numbers'!$A$1:$M$1,0))),"")</f>
        <v>200 INNOVATION WAY</v>
      </c>
      <c r="I90" t="str">
        <f>IFERROR(IF(LEN(INDEX('N-Numbers'!$A:$M,MATCH($A90&amp;"*",'N-Numbers'!$A:$A,0),MATCH(I$1,'N-Numbers'!$A$1:$M$1,0)))=0,"",INDEX('N-Numbers'!$A:$M,MATCH($A90&amp;"*",'N-Numbers'!$A:$A,0),MATCH(I$1,'N-Numbers'!$A$1:$M$1,0))),"")</f>
        <v>AKRON</v>
      </c>
      <c r="J90" t="str">
        <f>IFERROR(IF(LEN(INDEX('N-Numbers'!$A:$M,MATCH($A90&amp;"*",'N-Numbers'!$A:$A,0),MATCH(J$1,'N-Numbers'!$A$1:$M$1,0)))=0,"",INDEX('N-Numbers'!$A:$M,MATCH($A90&amp;"*",'N-Numbers'!$A:$A,0),MATCH(J$1,'N-Numbers'!$A$1:$M$1,0))),"")</f>
        <v>OH</v>
      </c>
      <c r="L90" t="str">
        <f>IFERROR(IF(LEN(INDEX('N-Numbers'!$A:$M,MATCH($A90&amp;"*",'N-Numbers'!$A:$A,0),MATCH(L$1,'N-Numbers'!$A$1:$M$1,0)))=0,"",INDEX('N-Numbers'!$A:$M,MATCH($A90&amp;"*",'N-Numbers'!$A:$A,0),MATCH(L$1,'N-Numbers'!$A$1:$M$1,0))),"")</f>
        <v/>
      </c>
      <c r="M90" t="str">
        <f>IFERROR(IF(LEN(INDEX('N-Numbers'!$A:$M,MATCH($A90&amp;"*",'N-Numbers'!$A:$A,0),MATCH(M$1,'N-Numbers'!$A$1:$M$1,0)))=0,"",INDEX('N-Numbers'!$A:$M,MATCH($A90&amp;"*",'N-Numbers'!$A:$A,0),MATCH(M$1,'N-Numbers'!$A$1:$M$1,0))),"")</f>
        <v/>
      </c>
      <c r="N90" t="str">
        <f>IFERROR(IF(LEN(INDEX('N-Numbers'!$A:$M,MATCH($A90&amp;"*",'N-Numbers'!$A:$A,0),MATCH(N$1,'N-Numbers'!$A$1:$M$1,0)))=0,"",INDEX('N-Numbers'!$A:$M,MATCH($A90&amp;"*",'N-Numbers'!$A:$A,0),MATCH(N$1,'N-Numbers'!$A$1:$M$1,0))),"")</f>
        <v/>
      </c>
      <c r="R90" s="13"/>
      <c r="S90" s="13"/>
      <c r="T90" s="13"/>
      <c r="U90" s="13"/>
      <c r="V90" s="13"/>
      <c r="W90" s="13"/>
      <c r="Y90" t="str">
        <f>IFERROR(IF(LEN(INDEX('NBAA Data'!$A:$U,MATCH($C90,'NBAA Data'!$C:$C,0),MATCH(Y$1,'NBAA Data'!$A$1:$U$1,0)))=0,"",INDEX('NBAA Data'!$A:$U,MATCH($C90,'NBAA Data'!$C:$C,0),MATCH(Y$1,'NBAA Data'!$A$1:$U$1,0))),"")</f>
        <v/>
      </c>
      <c r="Z90" t="str">
        <f>IFERROR(IF(LEN(INDEX('NBAA Data'!$A:$U,MATCH($C90,'NBAA Data'!$C:$C,0),MATCH(Z$1,'NBAA Data'!$A$1:$U$1,0)))=0,"",INDEX('NBAA Data'!$A:$U,MATCH($C90,'NBAA Data'!$C:$C,0),MATCH(Z$1,'NBAA Data'!$A$1:$U$1,0))),"")</f>
        <v/>
      </c>
      <c r="AA90" t="str">
        <f>IFERROR(IF(LEN(INDEX('NBAA Data'!$A:$U,MATCH($C90,'NBAA Data'!$C:$C,0),MATCH(AA$1,'NBAA Data'!$A$1:$U$1,0)))=0,"",INDEX('NBAA Data'!$A:$U,MATCH($C90,'NBAA Data'!$C:$C,0),MATCH(AA$1,'NBAA Data'!$A$1:$U$1,0))),"")</f>
        <v/>
      </c>
      <c r="AB90" t="str">
        <f>IFERROR(IF(LEN(INDEX('NBAA Data'!$A:$U,MATCH($C90,'NBAA Data'!$C:$C,0),MATCH(AB$1,'NBAA Data'!$A$1:$U$1,0)))=0,"",INDEX('NBAA Data'!$A:$U,MATCH($C90,'NBAA Data'!$C:$C,0),MATCH(AB$1,'NBAA Data'!$A$1:$U$1,0))),"")</f>
        <v/>
      </c>
      <c r="AC90" t="str">
        <f>IFERROR(IF(LEN(INDEX('NBAA Data'!$A:$U,MATCH($C90,'NBAA Data'!$C:$C,0),MATCH(AC$1,'NBAA Data'!$A$1:$U$1,0)))=0,"",INDEX('NBAA Data'!$A:$U,MATCH($C90,'NBAA Data'!$C:$C,0),MATCH(AC$1,'NBAA Data'!$A$1:$U$1,0))),"")</f>
        <v/>
      </c>
      <c r="AD90" t="str">
        <f>IFERROR(IF(LEN(INDEX('NBAA Data'!$A:$U,MATCH($C90,'NBAA Data'!$C:$C,0),MATCH(AD$1,'NBAA Data'!$A$1:$U$1,0)))=0,"",INDEX('NBAA Data'!$A:$U,MATCH($C90,'NBAA Data'!$C:$C,0),MATCH(AD$1,'NBAA Data'!$A$1:$U$1,0))),"")</f>
        <v/>
      </c>
      <c r="AE90" t="str">
        <f>IFERROR(IF(LEN(INDEX('NBAA Data'!$A:$U,MATCH($C90,'NBAA Data'!$C:$C,0),MATCH(AE$1,'NBAA Data'!$A$1:$U$1,0)))=0,"",INDEX('NBAA Data'!$A:$U,MATCH($C90,'NBAA Data'!$C:$C,0),MATCH(AE$1,'NBAA Data'!$A$1:$U$1,0))),"")</f>
        <v/>
      </c>
      <c r="AF90" t="str">
        <f>IFERROR(IF(LEN(INDEX('NBAA Data'!$A:$U,MATCH($C90,'NBAA Data'!$C:$C,0),MATCH(AF$1,'NBAA Data'!$A$1:$U$1,0)))=0,"",INDEX('NBAA Data'!$A:$U,MATCH($C90,'NBAA Data'!$C:$C,0),MATCH(AF$1,'NBAA Data'!$A$1:$U$1,0))),"")</f>
        <v/>
      </c>
      <c r="AG90" t="str">
        <f>IFERROR(IF(LEN(INDEX('NBAA Data'!$A:$U,MATCH($C90,'NBAA Data'!$C:$C,0),MATCH(AG$1,'NBAA Data'!$A$1:$U$1,0)))=0,"",INDEX('NBAA Data'!$A:$U,MATCH($C90,'NBAA Data'!$C:$C,0),MATCH(AG$1,'NBAA Data'!$A$1:$U$1,0))),"")</f>
        <v/>
      </c>
      <c r="AH90" t="str">
        <f>IFERROR(IF(LEN(INDEX('NBAA Data'!$A:$U,MATCH($C90,'NBAA Data'!$C:$C,0),MATCH(AH$1,'NBAA Data'!$A$1:$U$1,0)))=0,"",INDEX('NBAA Data'!$A:$U,MATCH($C90,'NBAA Data'!$C:$C,0),MATCH(AH$1,'NBAA Data'!$A$1:$U$1,0))),"")</f>
        <v/>
      </c>
      <c r="AI90" t="str">
        <f>IFERROR(IF(LEN(INDEX('NBAA Data'!$A:$U,MATCH($C90,'NBAA Data'!$C:$C,0),MATCH(AI$1,'NBAA Data'!$A$1:$U$1,0)))=0,"",INDEX('NBAA Data'!$A:$U,MATCH($C90,'NBAA Data'!$C:$C,0),MATCH(AI$1,'NBAA Data'!$A$1:$U$1,0))),"")</f>
        <v/>
      </c>
    </row>
    <row r="91" spans="1:48" x14ac:dyDescent="0.25">
      <c r="A91" t="s">
        <v>3918</v>
      </c>
      <c r="B91" t="str">
        <f>"C-"&amp;INDEX(Sheet6!$A$1:$U$11,MATCH(TRIM(A91),Sheet6!$A$1:$A$11,0),2)</f>
        <v>C-FMDN</v>
      </c>
      <c r="C91" t="str">
        <f>IF(LEN(INDEX('N-Numbers'!A:M,MATCH(A91&amp;"*",'N-Numbers'!A:A,0),2))=0,INDEX('N-Numbers'!A:M,MATCH(A91&amp;"*",'N-Numbers'!A:A,0),3),INDEX('N-Numbers'!A:M,MATCH(A91&amp;"*",'N-Numbers'!A:A,0),2))</f>
        <v xml:space="preserve">C-FMDN </v>
      </c>
      <c r="D91" t="str">
        <f>INDEX('ICAO Country Codes'!$A$1:$K$229,MATCH(IFERROR(LEFT(C91,SEARCH("-",C91)),LEFT(C91)),'ICAO Country Codes'!$A$1:$A$229,0),3)</f>
        <v>Canada</v>
      </c>
      <c r="E91" t="str">
        <f>IFERROR(IF(LEN(INDEX('N-Numbers'!$A:$M,MATCH($A91&amp;"*",'N-Numbers'!$A:$A,0),MATCH(E$1,'N-Numbers'!$A$1:$M$1,0)))=0,"",INDEX('N-Numbers'!$A:$M,MATCH($A91&amp;"*",'N-Numbers'!$A:$A,0),MATCH(E$1,'N-Numbers'!$A$1:$M$1,0))),"")</f>
        <v/>
      </c>
      <c r="F91" t="str">
        <f>IFERROR(IF(LEN(INDEX('N-Numbers'!$A:$M,MATCH($A91&amp;"*",'N-Numbers'!$A:$A,0),MATCH(F$1,'N-Numbers'!$A$1:$M$1,0)))=0,"",INDEX('N-Numbers'!$A:$M,MATCH($A91&amp;"*",'N-Numbers'!$A:$A,0),MATCH(F$1,'N-Numbers'!$A$1:$M$1,0))),"")</f>
        <v>Sunwest Aviation, Calgary AB bought 9/28/20</v>
      </c>
      <c r="G91" t="str">
        <f>INDEX(Sheet6!$A$1:$U$11,MATCH(TRIM(A91),Sheet6!$A$1:$A$11,0),MATCH("FULL_NAME",Sheet6!$A$1:$U$1,0))</f>
        <v>Sunwest Aviation Ltd.</v>
      </c>
      <c r="H91" t="str">
        <f>IFERROR(IF(LEN(INDEX('N-Numbers'!$A:$M,MATCH($A91&amp;"*",'N-Numbers'!$A:$A,0),MATCH(H$1,'N-Numbers'!$A$1:$M$1,0)))=0,"",INDEX('N-Numbers'!$A:$M,MATCH($A91&amp;"*",'N-Numbers'!$A:$A,0),MATCH(H$1,'N-Numbers'!$A$1:$M$1,0))),"")</f>
        <v/>
      </c>
      <c r="I91" t="str">
        <f>INDEX(Sheet6!$A$1:$U$11,MATCH(TRIM(A91),Sheet6!$A$1:$A$11,0),MATCH("CITY",Sheet6!$A$1:$U$1,0))</f>
        <v>Calgary</v>
      </c>
      <c r="J91" t="str">
        <f>INDEX(Sheet6!$A$1:$U$11,MATCH(TRIM(A91),Sheet6!$A$1:$A$11,0),MATCH("PROVINCE_OR_STATE_E",Sheet6!$A$1:$U$1,0))</f>
        <v>Alberta</v>
      </c>
      <c r="L91" t="str">
        <f>IFERROR(IF(LEN(INDEX('N-Numbers'!$A:$M,MATCH($A91&amp;"*",'N-Numbers'!$A:$A,0),MATCH(L$1,'N-Numbers'!$A$1:$M$1,0)))=0,"",INDEX('N-Numbers'!$A:$M,MATCH($A91&amp;"*",'N-Numbers'!$A:$A,0),MATCH(L$1,'N-Numbers'!$A$1:$M$1,0))),"")</f>
        <v/>
      </c>
      <c r="M91" t="str">
        <f>IFERROR(IF(LEN(INDEX('N-Numbers'!$A:$M,MATCH($A91&amp;"*",'N-Numbers'!$A:$A,0),MATCH(M$1,'N-Numbers'!$A$1:$M$1,0)))=0,"",INDEX('N-Numbers'!$A:$M,MATCH($A91&amp;"*",'N-Numbers'!$A:$A,0),MATCH(M$1,'N-Numbers'!$A$1:$M$1,0))),"")</f>
        <v/>
      </c>
      <c r="N91" t="str">
        <f>IFERROR(IF(LEN(INDEX('N-Numbers'!$A:$M,MATCH($A91&amp;"*",'N-Numbers'!$A:$A,0),MATCH(N$1,'N-Numbers'!$A$1:$M$1,0)))=0,"",INDEX('N-Numbers'!$A:$M,MATCH($A91&amp;"*",'N-Numbers'!$A:$A,0),MATCH(N$1,'N-Numbers'!$A$1:$M$1,0))),"")</f>
        <v/>
      </c>
      <c r="R91" s="13"/>
      <c r="S91" s="13"/>
      <c r="T91" s="13"/>
      <c r="U91" s="13"/>
      <c r="V91" s="13"/>
      <c r="W91" s="13"/>
      <c r="Y91" t="str">
        <f>IFERROR(IF(LEN(INDEX('NBAA Data'!$A:$U,MATCH($C91,'NBAA Data'!$C:$C,0),MATCH(Y$1,'NBAA Data'!$A$1:$U$1,0)))=0,"",INDEX('NBAA Data'!$A:$U,MATCH($C91,'NBAA Data'!$C:$C,0),MATCH(Y$1,'NBAA Data'!$A$1:$U$1,0))),"")</f>
        <v/>
      </c>
      <c r="Z91" t="str">
        <f>IFERROR(IF(LEN(INDEX('NBAA Data'!$A:$U,MATCH($C91,'NBAA Data'!$C:$C,0),MATCH(Z$1,'NBAA Data'!$A$1:$U$1,0)))=0,"",INDEX('NBAA Data'!$A:$U,MATCH($C91,'NBAA Data'!$C:$C,0),MATCH(Z$1,'NBAA Data'!$A$1:$U$1,0))),"")</f>
        <v/>
      </c>
      <c r="AA91" t="str">
        <f>IFERROR(IF(LEN(INDEX('NBAA Data'!$A:$U,MATCH($C91,'NBAA Data'!$C:$C,0),MATCH(AA$1,'NBAA Data'!$A$1:$U$1,0)))=0,"",INDEX('NBAA Data'!$A:$U,MATCH($C91,'NBAA Data'!$C:$C,0),MATCH(AA$1,'NBAA Data'!$A$1:$U$1,0))),"")</f>
        <v/>
      </c>
      <c r="AB91" t="str">
        <f>IFERROR(IF(LEN(INDEX('NBAA Data'!$A:$U,MATCH($C91,'NBAA Data'!$C:$C,0),MATCH(AB$1,'NBAA Data'!$A$1:$U$1,0)))=0,"",INDEX('NBAA Data'!$A:$U,MATCH($C91,'NBAA Data'!$C:$C,0),MATCH(AB$1,'NBAA Data'!$A$1:$U$1,0))),"")</f>
        <v/>
      </c>
      <c r="AC91" t="str">
        <f>IFERROR(IF(LEN(INDEX('NBAA Data'!$A:$U,MATCH($C91,'NBAA Data'!$C:$C,0),MATCH(AC$1,'NBAA Data'!$A$1:$U$1,0)))=0,"",INDEX('NBAA Data'!$A:$U,MATCH($C91,'NBAA Data'!$C:$C,0),MATCH(AC$1,'NBAA Data'!$A$1:$U$1,0))),"")</f>
        <v/>
      </c>
      <c r="AD91" t="str">
        <f>IFERROR(IF(LEN(INDEX('NBAA Data'!$A:$U,MATCH($C91,'NBAA Data'!$C:$C,0),MATCH(AD$1,'NBAA Data'!$A$1:$U$1,0)))=0,"",INDEX('NBAA Data'!$A:$U,MATCH($C91,'NBAA Data'!$C:$C,0),MATCH(AD$1,'NBAA Data'!$A$1:$U$1,0))),"")</f>
        <v/>
      </c>
      <c r="AE91" t="str">
        <f>IFERROR(IF(LEN(INDEX('NBAA Data'!$A:$U,MATCH($C91,'NBAA Data'!$C:$C,0),MATCH(AE$1,'NBAA Data'!$A$1:$U$1,0)))=0,"",INDEX('NBAA Data'!$A:$U,MATCH($C91,'NBAA Data'!$C:$C,0),MATCH(AE$1,'NBAA Data'!$A$1:$U$1,0))),"")</f>
        <v/>
      </c>
      <c r="AF91" t="str">
        <f>IFERROR(IF(LEN(INDEX('NBAA Data'!$A:$U,MATCH($C91,'NBAA Data'!$C:$C,0),MATCH(AF$1,'NBAA Data'!$A$1:$U$1,0)))=0,"",INDEX('NBAA Data'!$A:$U,MATCH($C91,'NBAA Data'!$C:$C,0),MATCH(AF$1,'NBAA Data'!$A$1:$U$1,0))),"")</f>
        <v/>
      </c>
      <c r="AG91" t="str">
        <f>IFERROR(IF(LEN(INDEX('NBAA Data'!$A:$U,MATCH($C91,'NBAA Data'!$C:$C,0),MATCH(AG$1,'NBAA Data'!$A$1:$U$1,0)))=0,"",INDEX('NBAA Data'!$A:$U,MATCH($C91,'NBAA Data'!$C:$C,0),MATCH(AG$1,'NBAA Data'!$A$1:$U$1,0))),"")</f>
        <v/>
      </c>
      <c r="AH91" t="str">
        <f>IFERROR(IF(LEN(INDEX('NBAA Data'!$A:$U,MATCH($C91,'NBAA Data'!$C:$C,0),MATCH(AH$1,'NBAA Data'!$A$1:$U$1,0)))=0,"",INDEX('NBAA Data'!$A:$U,MATCH($C91,'NBAA Data'!$C:$C,0),MATCH(AH$1,'NBAA Data'!$A$1:$U$1,0))),"")</f>
        <v/>
      </c>
      <c r="AI91" t="str">
        <f>IFERROR(IF(LEN(INDEX('NBAA Data'!$A:$U,MATCH($C91,'NBAA Data'!$C:$C,0),MATCH(AI$1,'NBAA Data'!$A$1:$U$1,0)))=0,"",INDEX('NBAA Data'!$A:$U,MATCH($C91,'NBAA Data'!$C:$C,0),MATCH(AI$1,'NBAA Data'!$A$1:$U$1,0))),"")</f>
        <v/>
      </c>
    </row>
    <row r="92" spans="1:48" x14ac:dyDescent="0.25">
      <c r="A92" t="s">
        <v>2782</v>
      </c>
      <c r="B92" t="str">
        <f>IFERROR(IF(LEN(INDEX('N-Numbers'!$A:$M,MATCH($A92&amp;"*",'N-Numbers'!$A:$A,0),MATCH(B$1,'N-Numbers'!$A$1:$M$1,0)))=0,"",INDEX('N-Numbers'!$A:$M,MATCH($A92&amp;"*",'N-Numbers'!$A:$A,0),MATCH(B$1,'N-Numbers'!$A$1:$M$1,0))),"")</f>
        <v/>
      </c>
      <c r="C92" t="str">
        <f>IF(LEN(INDEX('N-Numbers'!A:M,MATCH(A92&amp;"*",'N-Numbers'!A:A,0),2))=0,INDEX('N-Numbers'!A:M,MATCH(A92&amp;"*",'N-Numbers'!A:A,0),3),INDEX('N-Numbers'!A:M,MATCH(A92&amp;"*",'N-Numbers'!A:A,0),2))</f>
        <v>N27KB</v>
      </c>
      <c r="D92" t="str">
        <f>INDEX('ICAO Country Codes'!$A$1:$K$229,MATCH(IFERROR(LEFT(C92,SEARCH("-",C92)),LEFT(C92)),'ICAO Country Codes'!$A$1:$A$229,0),3)</f>
        <v>United States of America</v>
      </c>
      <c r="E92" t="str">
        <f>IFERROR(IF(LEN(INDEX('N-Numbers'!$A:$M,MATCH($A92&amp;"*",'N-Numbers'!$A:$A,0),MATCH(E$1,'N-Numbers'!$A$1:$M$1,0)))=0,"",INDEX('N-Numbers'!$A:$M,MATCH($A92&amp;"*",'N-Numbers'!$A:$A,0),MATCH(E$1,'N-Numbers'!$A$1:$M$1,0))),"")</f>
        <v/>
      </c>
      <c r="F92" t="str">
        <f>IFERROR(IF(LEN(INDEX('N-Numbers'!$A:$M,MATCH($A92&amp;"*",'N-Numbers'!$A:$A,0),MATCH(F$1,'N-Numbers'!$A$1:$M$1,0)))=0,"",INDEX('N-Numbers'!$A:$M,MATCH($A92&amp;"*",'N-Numbers'!$A:$A,0),MATCH(F$1,'N-Numbers'!$A$1:$M$1,0))),"")</f>
        <v>3KB Investments LLC bought 5/26/21</v>
      </c>
      <c r="G92" t="str">
        <f>IFERROR(IF(LEN(INDEX('N-Numbers'!$A:$M,MATCH($A92&amp;"*",'N-Numbers'!$A:$A,0),MATCH(G$1,'N-Numbers'!$A$1:$M$1,0)))=0,"",INDEX('N-Numbers'!$A:$M,MATCH($A92&amp;"*",'N-Numbers'!$A:$A,0),MATCH(G$1,'N-Numbers'!$A$1:$M$1,0))),"")</f>
        <v>3KB INVESTMENTS LLC</v>
      </c>
      <c r="H92" t="str">
        <f>IFERROR(IF(LEN(INDEX('N-Numbers'!$A:$M,MATCH($A92&amp;"*",'N-Numbers'!$A:$A,0),MATCH(H$1,'N-Numbers'!$A$1:$M$1,0)))=0,"",INDEX('N-Numbers'!$A:$M,MATCH($A92&amp;"*",'N-Numbers'!$A:$A,0),MATCH(H$1,'N-Numbers'!$A$1:$M$1,0))),"")</f>
        <v>180 W 13TH ST</v>
      </c>
      <c r="I92" t="str">
        <f>IFERROR(IF(LEN(INDEX('N-Numbers'!$A:$M,MATCH($A92&amp;"*",'N-Numbers'!$A:$A,0),MATCH(I$1,'N-Numbers'!$A$1:$M$1,0)))=0,"",INDEX('N-Numbers'!$A:$M,MATCH($A92&amp;"*",'N-Numbers'!$A:$A,0),MATCH(I$1,'N-Numbers'!$A$1:$M$1,0))),"")</f>
        <v>WILMINGTON</v>
      </c>
      <c r="J92" t="str">
        <f>IFERROR(IF(LEN(INDEX('N-Numbers'!$A:$M,MATCH($A92&amp;"*",'N-Numbers'!$A:$A,0),MATCH(J$1,'N-Numbers'!$A$1:$M$1,0)))=0,"",INDEX('N-Numbers'!$A:$M,MATCH($A92&amp;"*",'N-Numbers'!$A:$A,0),MATCH(J$1,'N-Numbers'!$A$1:$M$1,0))),"")</f>
        <v>DE</v>
      </c>
      <c r="L92" t="str">
        <f>IFERROR(IF(LEN(INDEX('N-Numbers'!$A:$M,MATCH($A92&amp;"*",'N-Numbers'!$A:$A,0),MATCH(L$1,'N-Numbers'!$A$1:$M$1,0)))=0,"",INDEX('N-Numbers'!$A:$M,MATCH($A92&amp;"*",'N-Numbers'!$A:$A,0),MATCH(L$1,'N-Numbers'!$A$1:$M$1,0))),"")</f>
        <v/>
      </c>
      <c r="M92" t="str">
        <f>IFERROR(IF(LEN(INDEX('N-Numbers'!$A:$M,MATCH($A92&amp;"*",'N-Numbers'!$A:$A,0),MATCH(M$1,'N-Numbers'!$A$1:$M$1,0)))=0,"",INDEX('N-Numbers'!$A:$M,MATCH($A92&amp;"*",'N-Numbers'!$A:$A,0),MATCH(M$1,'N-Numbers'!$A$1:$M$1,0))),"")</f>
        <v/>
      </c>
      <c r="N92" t="str">
        <f>IFERROR(IF(LEN(INDEX('N-Numbers'!$A:$M,MATCH($A92&amp;"*",'N-Numbers'!$A:$A,0),MATCH(N$1,'N-Numbers'!$A$1:$M$1,0)))=0,"",INDEX('N-Numbers'!$A:$M,MATCH($A92&amp;"*",'N-Numbers'!$A:$A,0),MATCH(N$1,'N-Numbers'!$A$1:$M$1,0))),"")</f>
        <v/>
      </c>
      <c r="R92" s="13"/>
      <c r="S92" s="13"/>
      <c r="T92" s="13"/>
      <c r="U92" s="13"/>
      <c r="V92" s="13"/>
      <c r="W92" s="13"/>
      <c r="Y92" t="str">
        <f>IFERROR(IF(LEN(INDEX('NBAA Data'!$A:$U,MATCH($C92,'NBAA Data'!$C:$C,0),MATCH(Y$1,'NBAA Data'!$A$1:$U$1,0)))=0,"",INDEX('NBAA Data'!$A:$U,MATCH($C92,'NBAA Data'!$C:$C,0),MATCH(Y$1,'NBAA Data'!$A$1:$U$1,0))),"")</f>
        <v/>
      </c>
      <c r="Z92" t="str">
        <f>IFERROR(IF(LEN(INDEX('NBAA Data'!$A:$U,MATCH($C92,'NBAA Data'!$C:$C,0),MATCH(Z$1,'NBAA Data'!$A$1:$U$1,0)))=0,"",INDEX('NBAA Data'!$A:$U,MATCH($C92,'NBAA Data'!$C:$C,0),MATCH(Z$1,'NBAA Data'!$A$1:$U$1,0))),"")</f>
        <v/>
      </c>
      <c r="AA92" t="str">
        <f>IFERROR(IF(LEN(INDEX('NBAA Data'!$A:$U,MATCH($C92,'NBAA Data'!$C:$C,0),MATCH(AA$1,'NBAA Data'!$A$1:$U$1,0)))=0,"",INDEX('NBAA Data'!$A:$U,MATCH($C92,'NBAA Data'!$C:$C,0),MATCH(AA$1,'NBAA Data'!$A$1:$U$1,0))),"")</f>
        <v/>
      </c>
      <c r="AB92" t="str">
        <f>IFERROR(IF(LEN(INDEX('NBAA Data'!$A:$U,MATCH($C92,'NBAA Data'!$C:$C,0),MATCH(AB$1,'NBAA Data'!$A$1:$U$1,0)))=0,"",INDEX('NBAA Data'!$A:$U,MATCH($C92,'NBAA Data'!$C:$C,0),MATCH(AB$1,'NBAA Data'!$A$1:$U$1,0))),"")</f>
        <v/>
      </c>
      <c r="AC92" t="str">
        <f>IFERROR(IF(LEN(INDEX('NBAA Data'!$A:$U,MATCH($C92,'NBAA Data'!$C:$C,0),MATCH(AC$1,'NBAA Data'!$A$1:$U$1,0)))=0,"",INDEX('NBAA Data'!$A:$U,MATCH($C92,'NBAA Data'!$C:$C,0),MATCH(AC$1,'NBAA Data'!$A$1:$U$1,0))),"")</f>
        <v/>
      </c>
      <c r="AD92" t="str">
        <f>IFERROR(IF(LEN(INDEX('NBAA Data'!$A:$U,MATCH($C92,'NBAA Data'!$C:$C,0),MATCH(AD$1,'NBAA Data'!$A$1:$U$1,0)))=0,"",INDEX('NBAA Data'!$A:$U,MATCH($C92,'NBAA Data'!$C:$C,0),MATCH(AD$1,'NBAA Data'!$A$1:$U$1,0))),"")</f>
        <v/>
      </c>
      <c r="AE92" t="str">
        <f>IFERROR(IF(LEN(INDEX('NBAA Data'!$A:$U,MATCH($C92,'NBAA Data'!$C:$C,0),MATCH(AE$1,'NBAA Data'!$A$1:$U$1,0)))=0,"",INDEX('NBAA Data'!$A:$U,MATCH($C92,'NBAA Data'!$C:$C,0),MATCH(AE$1,'NBAA Data'!$A$1:$U$1,0))),"")</f>
        <v/>
      </c>
      <c r="AF92" t="str">
        <f>IFERROR(IF(LEN(INDEX('NBAA Data'!$A:$U,MATCH($C92,'NBAA Data'!$C:$C,0),MATCH(AF$1,'NBAA Data'!$A$1:$U$1,0)))=0,"",INDEX('NBAA Data'!$A:$U,MATCH($C92,'NBAA Data'!$C:$C,0),MATCH(AF$1,'NBAA Data'!$A$1:$U$1,0))),"")</f>
        <v/>
      </c>
      <c r="AG92" t="str">
        <f>IFERROR(IF(LEN(INDEX('NBAA Data'!$A:$U,MATCH($C92,'NBAA Data'!$C:$C,0),MATCH(AG$1,'NBAA Data'!$A$1:$U$1,0)))=0,"",INDEX('NBAA Data'!$A:$U,MATCH($C92,'NBAA Data'!$C:$C,0),MATCH(AG$1,'NBAA Data'!$A$1:$U$1,0))),"")</f>
        <v/>
      </c>
      <c r="AH92" t="str">
        <f>IFERROR(IF(LEN(INDEX('NBAA Data'!$A:$U,MATCH($C92,'NBAA Data'!$C:$C,0),MATCH(AH$1,'NBAA Data'!$A$1:$U$1,0)))=0,"",INDEX('NBAA Data'!$A:$U,MATCH($C92,'NBAA Data'!$C:$C,0),MATCH(AH$1,'NBAA Data'!$A$1:$U$1,0))),"")</f>
        <v/>
      </c>
      <c r="AI92" t="str">
        <f>IFERROR(IF(LEN(INDEX('NBAA Data'!$A:$U,MATCH($C92,'NBAA Data'!$C:$C,0),MATCH(AI$1,'NBAA Data'!$A$1:$U$1,0)))=0,"",INDEX('NBAA Data'!$A:$U,MATCH($C92,'NBAA Data'!$C:$C,0),MATCH(AI$1,'NBAA Data'!$A$1:$U$1,0))),"")</f>
        <v/>
      </c>
    </row>
    <row r="93" spans="1:48" x14ac:dyDescent="0.25">
      <c r="A93" t="s">
        <v>1970</v>
      </c>
      <c r="B93" t="str">
        <f>IFERROR(IF(LEN(INDEX('N-Numbers'!$A:$M,MATCH($A93&amp;"*",'N-Numbers'!$A:$A,0),MATCH(B$1,'N-Numbers'!$A$1:$M$1,0)))=0,"",INDEX('N-Numbers'!$A:$M,MATCH($A93&amp;"*",'N-Numbers'!$A:$A,0),MATCH(B$1,'N-Numbers'!$A$1:$M$1,0))),"")</f>
        <v/>
      </c>
      <c r="C93" t="str">
        <f>IF(LEN(INDEX('N-Numbers'!A:M,MATCH(A93&amp;"*",'N-Numbers'!A:A,0),2))=0,INDEX('N-Numbers'!A:M,MATCH(A93&amp;"*",'N-Numbers'!A:A,0),3),INDEX('N-Numbers'!A:M,MATCH(A93&amp;"*",'N-Numbers'!A:A,0),2))</f>
        <v>N557GA</v>
      </c>
      <c r="D93" t="str">
        <f>INDEX('ICAO Country Codes'!$A$1:$K$229,MATCH(IFERROR(LEFT(C93,SEARCH("-",C93)),LEFT(C93)),'ICAO Country Codes'!$A$1:$A$229,0),3)</f>
        <v>United States of America</v>
      </c>
      <c r="E93" t="str">
        <f>IFERROR(IF(LEN(INDEX('N-Numbers'!$A:$M,MATCH($A93&amp;"*",'N-Numbers'!$A:$A,0),MATCH(E$1,'N-Numbers'!$A$1:$M$1,0)))=0,"",INDEX('N-Numbers'!$A:$M,MATCH($A93&amp;"*",'N-Numbers'!$A:$A,0),MATCH(E$1,'N-Numbers'!$A$1:$M$1,0))),"")</f>
        <v/>
      </c>
      <c r="F93" t="str">
        <f>IFERROR(IF(LEN(INDEX('N-Numbers'!$A:$M,MATCH($A93&amp;"*",'N-Numbers'!$A:$A,0),MATCH(F$1,'N-Numbers'!$A$1:$M$1,0)))=0,"",INDEX('N-Numbers'!$A:$M,MATCH($A93&amp;"*",'N-Numbers'!$A:$A,0),MATCH(F$1,'N-Numbers'!$A$1:$M$1,0))),"")</f>
        <v>Gestiones Ambair Ltd bought 9/5/17</v>
      </c>
      <c r="G93" t="str">
        <f>IFERROR(IF(LEN(INDEX('N-Numbers'!$A:$M,MATCH($A93&amp;"*",'N-Numbers'!$A:$A,0),MATCH(G$1,'N-Numbers'!$A$1:$M$1,0)))=0,"",INDEX('N-Numbers'!$A:$M,MATCH($A93&amp;"*",'N-Numbers'!$A:$A,0),MATCH(G$1,'N-Numbers'!$A$1:$M$1,0))),"")</f>
        <v>BANK OF UTAH TRUSTEE</v>
      </c>
      <c r="H93" t="str">
        <f>IFERROR(IF(LEN(INDEX('N-Numbers'!$A:$M,MATCH($A93&amp;"*",'N-Numbers'!$A:$A,0),MATCH(H$1,'N-Numbers'!$A$1:$M$1,0)))=0,"",INDEX('N-Numbers'!$A:$M,MATCH($A93&amp;"*",'N-Numbers'!$A:$A,0),MATCH(H$1,'N-Numbers'!$A$1:$M$1,0))),"")</f>
        <v>50 SOUTH 200 EAST STE 110</v>
      </c>
      <c r="I93" t="str">
        <f>IFERROR(IF(LEN(INDEX('N-Numbers'!$A:$M,MATCH($A93&amp;"*",'N-Numbers'!$A:$A,0),MATCH(I$1,'N-Numbers'!$A$1:$M$1,0)))=0,"",INDEX('N-Numbers'!$A:$M,MATCH($A93&amp;"*",'N-Numbers'!$A:$A,0),MATCH(I$1,'N-Numbers'!$A$1:$M$1,0))),"")</f>
        <v>SALT LAKE CITY</v>
      </c>
      <c r="J93" t="str">
        <f>IFERROR(IF(LEN(INDEX('N-Numbers'!$A:$M,MATCH($A93&amp;"*",'N-Numbers'!$A:$A,0),MATCH(J$1,'N-Numbers'!$A$1:$M$1,0)))=0,"",INDEX('N-Numbers'!$A:$M,MATCH($A93&amp;"*",'N-Numbers'!$A:$A,0),MATCH(J$1,'N-Numbers'!$A$1:$M$1,0))),"")</f>
        <v>UT</v>
      </c>
      <c r="L93" t="str">
        <f>IFERROR(IF(LEN(INDEX('N-Numbers'!$A:$M,MATCH($A93&amp;"*",'N-Numbers'!$A:$A,0),MATCH(L$1,'N-Numbers'!$A$1:$M$1,0)))=0,"",INDEX('N-Numbers'!$A:$M,MATCH($A93&amp;"*",'N-Numbers'!$A:$A,0),MATCH(L$1,'N-Numbers'!$A$1:$M$1,0))),"")</f>
        <v/>
      </c>
      <c r="M93" t="str">
        <f>IFERROR(IF(LEN(INDEX('N-Numbers'!$A:$M,MATCH($A93&amp;"*",'N-Numbers'!$A:$A,0),MATCH(M$1,'N-Numbers'!$A$1:$M$1,0)))=0,"",INDEX('N-Numbers'!$A:$M,MATCH($A93&amp;"*",'N-Numbers'!$A:$A,0),MATCH(M$1,'N-Numbers'!$A$1:$M$1,0))),"")</f>
        <v/>
      </c>
      <c r="N93" t="str">
        <f>IFERROR(IF(LEN(INDEX('N-Numbers'!$A:$M,MATCH($A93&amp;"*",'N-Numbers'!$A:$A,0),MATCH(N$1,'N-Numbers'!$A$1:$M$1,0)))=0,"",INDEX('N-Numbers'!$A:$M,MATCH($A93&amp;"*",'N-Numbers'!$A:$A,0),MATCH(N$1,'N-Numbers'!$A$1:$M$1,0))),"")</f>
        <v/>
      </c>
      <c r="R93" s="13"/>
      <c r="S93" s="13"/>
      <c r="T93" s="13"/>
      <c r="U93" s="13"/>
      <c r="V93" s="13"/>
      <c r="W93" s="13"/>
      <c r="Y93" t="str">
        <f>IFERROR(IF(LEN(INDEX('NBAA Data'!$A:$U,MATCH($C93,'NBAA Data'!$C:$C,0),MATCH(Y$1,'NBAA Data'!$A$1:$U$1,0)))=0,"",INDEX('NBAA Data'!$A:$U,MATCH($C93,'NBAA Data'!$C:$C,0),MATCH(Y$1,'NBAA Data'!$A$1:$U$1,0))),"")</f>
        <v xml:space="preserve">Gestiones Ambair LTD </v>
      </c>
      <c r="Z93" t="str">
        <f>IFERROR(IF(LEN(INDEX('NBAA Data'!$A:$U,MATCH($C93,'NBAA Data'!$C:$C,0),MATCH(Z$1,'NBAA Data'!$A$1:$U$1,0)))=0,"",INDEX('NBAA Data'!$A:$U,MATCH($C93,'NBAA Data'!$C:$C,0),MATCH(Z$1,'NBAA Data'!$A$1:$U$1,0))),"")</f>
        <v>EPS A-121 8260 NW 14th Street</v>
      </c>
      <c r="AA93" t="str">
        <f>IFERROR(IF(LEN(INDEX('NBAA Data'!$A:$U,MATCH($C93,'NBAA Data'!$C:$C,0),MATCH(AA$1,'NBAA Data'!$A$1:$U$1,0)))=0,"",INDEX('NBAA Data'!$A:$U,MATCH($C93,'NBAA Data'!$C:$C,0),MATCH(AA$1,'NBAA Data'!$A$1:$U$1,0))),"")</f>
        <v/>
      </c>
      <c r="AB93" t="str">
        <f>IFERROR(IF(LEN(INDEX('NBAA Data'!$A:$U,MATCH($C93,'NBAA Data'!$C:$C,0),MATCH(AB$1,'NBAA Data'!$A$1:$U$1,0)))=0,"",INDEX('NBAA Data'!$A:$U,MATCH($C93,'NBAA Data'!$C:$C,0),MATCH(AB$1,'NBAA Data'!$A$1:$U$1,0))),"")</f>
        <v>Baton Rouge</v>
      </c>
      <c r="AC93" t="str">
        <f>IFERROR(IF(LEN(INDEX('NBAA Data'!$A:$U,MATCH($C93,'NBAA Data'!$C:$C,0),MATCH(AC$1,'NBAA Data'!$A$1:$U$1,0)))=0,"",INDEX('NBAA Data'!$A:$U,MATCH($C93,'NBAA Data'!$C:$C,0),MATCH(AC$1,'NBAA Data'!$A$1:$U$1,0))),"")</f>
        <v>Doral</v>
      </c>
      <c r="AD93" t="str">
        <f>IFERROR(IF(LEN(INDEX('NBAA Data'!$A:$U,MATCH($C93,'NBAA Data'!$C:$C,0),MATCH(AD$1,'NBAA Data'!$A$1:$U$1,0)))=0,"",INDEX('NBAA Data'!$A:$U,MATCH($C93,'NBAA Data'!$C:$C,0),MATCH(AD$1,'NBAA Data'!$A$1:$U$1,0))),"")</f>
        <v>Doral Florida 33126</v>
      </c>
      <c r="AE93" t="str">
        <f>IFERROR(IF(LEN(INDEX('NBAA Data'!$A:$U,MATCH($C93,'NBAA Data'!$C:$C,0),MATCH(AE$1,'NBAA Data'!$A$1:$U$1,0)))=0,"",INDEX('NBAA Data'!$A:$U,MATCH($C93,'NBAA Data'!$C:$C,0),MATCH(AE$1,'NBAA Data'!$A$1:$U$1,0))),"")</f>
        <v>+1 829.519.4889</v>
      </c>
      <c r="AF93" t="str">
        <f>IFERROR(IF(LEN(INDEX('NBAA Data'!$A:$U,MATCH($C93,'NBAA Data'!$C:$C,0),MATCH(AF$1,'NBAA Data'!$A$1:$U$1,0)))=0,"",INDEX('NBAA Data'!$A:$U,MATCH($C93,'NBAA Data'!$C:$C,0),MATCH(AF$1,'NBAA Data'!$A$1:$U$1,0))),"")</f>
        <v/>
      </c>
      <c r="AG93" t="str">
        <f>IFERROR(IF(LEN(INDEX('NBAA Data'!$A:$U,MATCH($C93,'NBAA Data'!$C:$C,0),MATCH(AG$1,'NBAA Data'!$A$1:$U$1,0)))=0,"",INDEX('NBAA Data'!$A:$U,MATCH($C93,'NBAA Data'!$C:$C,0),MATCH(AG$1,'NBAA Data'!$A$1:$U$1,0))),"")</f>
        <v/>
      </c>
      <c r="AH93" t="str">
        <f>IFERROR(IF(LEN(INDEX('NBAA Data'!$A:$U,MATCH($C93,'NBAA Data'!$C:$C,0),MATCH(AH$1,'NBAA Data'!$A$1:$U$1,0)))=0,"",INDEX('NBAA Data'!$A:$U,MATCH($C93,'NBAA Data'!$C:$C,0),MATCH(AH$1,'NBAA Data'!$A$1:$U$1,0))),"")</f>
        <v/>
      </c>
      <c r="AI93" t="str">
        <f>IFERROR(IF(LEN(INDEX('NBAA Data'!$A:$U,MATCH($C93,'NBAA Data'!$C:$C,0),MATCH(AI$1,'NBAA Data'!$A$1:$U$1,0)))=0,"",INDEX('NBAA Data'!$A:$U,MATCH($C93,'NBAA Data'!$C:$C,0),MATCH(AI$1,'NBAA Data'!$A$1:$U$1,0))),"")</f>
        <v/>
      </c>
    </row>
    <row r="94" spans="1:48" x14ac:dyDescent="0.25">
      <c r="A94" t="s">
        <v>2275</v>
      </c>
      <c r="B94" t="str">
        <f>IFERROR(IF(LEN(INDEX('N-Numbers'!$A:$M,MATCH($A94&amp;"*",'N-Numbers'!$A:$A,0),MATCH(B$1,'N-Numbers'!$A$1:$M$1,0)))=0,"",INDEX('N-Numbers'!$A:$M,MATCH($A94&amp;"*",'N-Numbers'!$A:$A,0),MATCH(B$1,'N-Numbers'!$A$1:$M$1,0))),"")</f>
        <v/>
      </c>
      <c r="C94" t="str">
        <f>IF(LEN(INDEX('N-Numbers'!A:M,MATCH(A94&amp;"*",'N-Numbers'!A:A,0),2))=0,INDEX('N-Numbers'!A:M,MATCH(A94&amp;"*",'N-Numbers'!A:A,0),3),INDEX('N-Numbers'!A:M,MATCH(A94&amp;"*",'N-Numbers'!A:A,0),2))</f>
        <v>N935GB</v>
      </c>
      <c r="D94" t="str">
        <f>INDEX('ICAO Country Codes'!$A$1:$K$229,MATCH(IFERROR(LEFT(C94,SEARCH("-",C94)),LEFT(C94)),'ICAO Country Codes'!$A$1:$A$229,0),3)</f>
        <v>United States of America</v>
      </c>
      <c r="E94" t="str">
        <f>IFERROR(IF(LEN(INDEX('N-Numbers'!$A:$M,MATCH($A94&amp;"*",'N-Numbers'!$A:$A,0),MATCH(E$1,'N-Numbers'!$A$1:$M$1,0)))=0,"",INDEX('N-Numbers'!$A:$M,MATCH($A94&amp;"*",'N-Numbers'!$A:$A,0),MATCH(E$1,'N-Numbers'!$A$1:$M$1,0))),"")</f>
        <v/>
      </c>
      <c r="F94" t="str">
        <f>IFERROR(IF(LEN(INDEX('N-Numbers'!$A:$M,MATCH($A94&amp;"*",'N-Numbers'!$A:$A,0),MATCH(F$1,'N-Numbers'!$A$1:$M$1,0)))=0,"",INDEX('N-Numbers'!$A:$M,MATCH($A94&amp;"*",'N-Numbers'!$A:$A,0),MATCH(F$1,'N-Numbers'!$A$1:$M$1,0))),"")</f>
        <v>Schneider National Inc. Green Bay WI bought 7/24/15</v>
      </c>
      <c r="G94" t="str">
        <f>IFERROR(IF(LEN(INDEX('N-Numbers'!$A:$M,MATCH($A94&amp;"*",'N-Numbers'!$A:$A,0),MATCH(G$1,'N-Numbers'!$A$1:$M$1,0)))=0,"",INDEX('N-Numbers'!$A:$M,MATCH($A94&amp;"*",'N-Numbers'!$A:$A,0),MATCH(G$1,'N-Numbers'!$A$1:$M$1,0))),"")</f>
        <v>SCHNEIDER NATIONAL INC</v>
      </c>
      <c r="H94" t="str">
        <f>IFERROR(IF(LEN(INDEX('N-Numbers'!$A:$M,MATCH($A94&amp;"*",'N-Numbers'!$A:$A,0),MATCH(H$1,'N-Numbers'!$A$1:$M$1,0)))=0,"",INDEX('N-Numbers'!$A:$M,MATCH($A94&amp;"*",'N-Numbers'!$A:$A,0),MATCH(H$1,'N-Numbers'!$A$1:$M$1,0))),"")</f>
        <v>3101 PACKERLAND DR</v>
      </c>
      <c r="I94" t="str">
        <f>IFERROR(IF(LEN(INDEX('N-Numbers'!$A:$M,MATCH($A94&amp;"*",'N-Numbers'!$A:$A,0),MATCH(I$1,'N-Numbers'!$A$1:$M$1,0)))=0,"",INDEX('N-Numbers'!$A:$M,MATCH($A94&amp;"*",'N-Numbers'!$A:$A,0),MATCH(I$1,'N-Numbers'!$A$1:$M$1,0))),"")</f>
        <v>GREEN BAY</v>
      </c>
      <c r="J94" t="str">
        <f>IFERROR(IF(LEN(INDEX('N-Numbers'!$A:$M,MATCH($A94&amp;"*",'N-Numbers'!$A:$A,0),MATCH(J$1,'N-Numbers'!$A$1:$M$1,0)))=0,"",INDEX('N-Numbers'!$A:$M,MATCH($A94&amp;"*",'N-Numbers'!$A:$A,0),MATCH(J$1,'N-Numbers'!$A$1:$M$1,0))),"")</f>
        <v>WI</v>
      </c>
      <c r="L94" t="str">
        <f>IFERROR(IF(LEN(INDEX('N-Numbers'!$A:$M,MATCH($A94&amp;"*",'N-Numbers'!$A:$A,0),MATCH(L$1,'N-Numbers'!$A$1:$M$1,0)))=0,"",INDEX('N-Numbers'!$A:$M,MATCH($A94&amp;"*",'N-Numbers'!$A:$A,0),MATCH(L$1,'N-Numbers'!$A$1:$M$1,0))),"")</f>
        <v/>
      </c>
      <c r="M94" t="str">
        <f>IFERROR(IF(LEN(INDEX('N-Numbers'!$A:$M,MATCH($A94&amp;"*",'N-Numbers'!$A:$A,0),MATCH(M$1,'N-Numbers'!$A$1:$M$1,0)))=0,"",INDEX('N-Numbers'!$A:$M,MATCH($A94&amp;"*",'N-Numbers'!$A:$A,0),MATCH(M$1,'N-Numbers'!$A$1:$M$1,0))),"")</f>
        <v/>
      </c>
      <c r="N94" t="str">
        <f>IFERROR(IF(LEN(INDEX('N-Numbers'!$A:$M,MATCH($A94&amp;"*",'N-Numbers'!$A:$A,0),MATCH(N$1,'N-Numbers'!$A$1:$M$1,0)))=0,"",INDEX('N-Numbers'!$A:$M,MATCH($A94&amp;"*",'N-Numbers'!$A:$A,0),MATCH(N$1,'N-Numbers'!$A$1:$M$1,0))),"")</f>
        <v/>
      </c>
      <c r="R94" s="13"/>
      <c r="S94" s="13"/>
      <c r="T94" s="13"/>
      <c r="U94" s="13"/>
      <c r="V94" s="13"/>
      <c r="W94" s="13"/>
      <c r="Y94" t="str">
        <f>IFERROR(IF(LEN(INDEX('NBAA Data'!$A:$U,MATCH($C94,'NBAA Data'!$C:$C,0),MATCH(Y$1,'NBAA Data'!$A$1:$U$1,0)))=0,"",INDEX('NBAA Data'!$A:$U,MATCH($C94,'NBAA Data'!$C:$C,0),MATCH(Y$1,'NBAA Data'!$A$1:$U$1,0))),"")</f>
        <v/>
      </c>
      <c r="Z94" t="str">
        <f>IFERROR(IF(LEN(INDEX('NBAA Data'!$A:$U,MATCH($C94,'NBAA Data'!$C:$C,0),MATCH(Z$1,'NBAA Data'!$A$1:$U$1,0)))=0,"",INDEX('NBAA Data'!$A:$U,MATCH($C94,'NBAA Data'!$C:$C,0),MATCH(Z$1,'NBAA Data'!$A$1:$U$1,0))),"")</f>
        <v/>
      </c>
      <c r="AA94" t="str">
        <f>IFERROR(IF(LEN(INDEX('NBAA Data'!$A:$U,MATCH($C94,'NBAA Data'!$C:$C,0),MATCH(AA$1,'NBAA Data'!$A$1:$U$1,0)))=0,"",INDEX('NBAA Data'!$A:$U,MATCH($C94,'NBAA Data'!$C:$C,0),MATCH(AA$1,'NBAA Data'!$A$1:$U$1,0))),"")</f>
        <v/>
      </c>
      <c r="AB94" t="str">
        <f>IFERROR(IF(LEN(INDEX('NBAA Data'!$A:$U,MATCH($C94,'NBAA Data'!$C:$C,0),MATCH(AB$1,'NBAA Data'!$A$1:$U$1,0)))=0,"",INDEX('NBAA Data'!$A:$U,MATCH($C94,'NBAA Data'!$C:$C,0),MATCH(AB$1,'NBAA Data'!$A$1:$U$1,0))),"")</f>
        <v/>
      </c>
      <c r="AC94" t="str">
        <f>IFERROR(IF(LEN(INDEX('NBAA Data'!$A:$U,MATCH($C94,'NBAA Data'!$C:$C,0),MATCH(AC$1,'NBAA Data'!$A$1:$U$1,0)))=0,"",INDEX('NBAA Data'!$A:$U,MATCH($C94,'NBAA Data'!$C:$C,0),MATCH(AC$1,'NBAA Data'!$A$1:$U$1,0))),"")</f>
        <v/>
      </c>
      <c r="AD94" t="str">
        <f>IFERROR(IF(LEN(INDEX('NBAA Data'!$A:$U,MATCH($C94,'NBAA Data'!$C:$C,0),MATCH(AD$1,'NBAA Data'!$A$1:$U$1,0)))=0,"",INDEX('NBAA Data'!$A:$U,MATCH($C94,'NBAA Data'!$C:$C,0),MATCH(AD$1,'NBAA Data'!$A$1:$U$1,0))),"")</f>
        <v/>
      </c>
      <c r="AE94" t="str">
        <f>IFERROR(IF(LEN(INDEX('NBAA Data'!$A:$U,MATCH($C94,'NBAA Data'!$C:$C,0),MATCH(AE$1,'NBAA Data'!$A$1:$U$1,0)))=0,"",INDEX('NBAA Data'!$A:$U,MATCH($C94,'NBAA Data'!$C:$C,0),MATCH(AE$1,'NBAA Data'!$A$1:$U$1,0))),"")</f>
        <v/>
      </c>
      <c r="AF94" t="str">
        <f>IFERROR(IF(LEN(INDEX('NBAA Data'!$A:$U,MATCH($C94,'NBAA Data'!$C:$C,0),MATCH(AF$1,'NBAA Data'!$A$1:$U$1,0)))=0,"",INDEX('NBAA Data'!$A:$U,MATCH($C94,'NBAA Data'!$C:$C,0),MATCH(AF$1,'NBAA Data'!$A$1:$U$1,0))),"")</f>
        <v/>
      </c>
      <c r="AG94" t="str">
        <f>IFERROR(IF(LEN(INDEX('NBAA Data'!$A:$U,MATCH($C94,'NBAA Data'!$C:$C,0),MATCH(AG$1,'NBAA Data'!$A$1:$U$1,0)))=0,"",INDEX('NBAA Data'!$A:$U,MATCH($C94,'NBAA Data'!$C:$C,0),MATCH(AG$1,'NBAA Data'!$A$1:$U$1,0))),"")</f>
        <v/>
      </c>
      <c r="AH94" t="str">
        <f>IFERROR(IF(LEN(INDEX('NBAA Data'!$A:$U,MATCH($C94,'NBAA Data'!$C:$C,0),MATCH(AH$1,'NBAA Data'!$A$1:$U$1,0)))=0,"",INDEX('NBAA Data'!$A:$U,MATCH($C94,'NBAA Data'!$C:$C,0),MATCH(AH$1,'NBAA Data'!$A$1:$U$1,0))),"")</f>
        <v/>
      </c>
      <c r="AI94" t="str">
        <f>IFERROR(IF(LEN(INDEX('NBAA Data'!$A:$U,MATCH($C94,'NBAA Data'!$C:$C,0),MATCH(AI$1,'NBAA Data'!$A$1:$U$1,0)))=0,"",INDEX('NBAA Data'!$A:$U,MATCH($C94,'NBAA Data'!$C:$C,0),MATCH(AI$1,'NBAA Data'!$A$1:$U$1,0))),"")</f>
        <v/>
      </c>
    </row>
    <row r="95" spans="1:48" x14ac:dyDescent="0.25">
      <c r="A95" t="s">
        <v>3919</v>
      </c>
      <c r="B95" t="str">
        <f>"C-"&amp;INDEX(Sheet6!$A$1:$U$11,MATCH(TRIM(A95),Sheet6!$A$1:$A$11,0),2)</f>
        <v>C-FODL</v>
      </c>
      <c r="C95" t="str">
        <f>IF(LEN(INDEX('N-Numbers'!A:M,MATCH(A95&amp;"*",'N-Numbers'!A:A,0),2))=0,INDEX('N-Numbers'!A:M,MATCH(A95&amp;"*",'N-Numbers'!A:A,0),3),INDEX('N-Numbers'!A:M,MATCH(A95&amp;"*",'N-Numbers'!A:A,0),2))</f>
        <v xml:space="preserve">C-FPRN </v>
      </c>
      <c r="D95" t="str">
        <f>INDEX('ICAO Country Codes'!$A$1:$K$229,MATCH(IFERROR(LEFT(C95,SEARCH("-",C95)),LEFT(C95)),'ICAO Country Codes'!$A$1:$A$229,0),3)</f>
        <v>Canada</v>
      </c>
      <c r="E95" t="str">
        <f>IFERROR(IF(LEN(INDEX('N-Numbers'!$A:$M,MATCH($A95&amp;"*",'N-Numbers'!$A:$A,0),MATCH(E$1,'N-Numbers'!$A$1:$M$1,0)))=0,"",INDEX('N-Numbers'!$A:$M,MATCH($A95&amp;"*",'N-Numbers'!$A:$A,0),MATCH(E$1,'N-Numbers'!$A$1:$M$1,0))),"")</f>
        <v xml:space="preserve">Fast Air Ltd </v>
      </c>
      <c r="F95" t="str">
        <f>IFERROR(IF(LEN(INDEX('N-Numbers'!$A:$M,MATCH($A95&amp;"*",'N-Numbers'!$A:$A,0),MATCH(F$1,'N-Numbers'!$A$1:$M$1,0)))=0,"",INDEX('N-Numbers'!$A:$M,MATCH($A95&amp;"*",'N-Numbers'!$A:$A,0),MATCH(F$1,'N-Numbers'!$A$1:$M$1,0))),"")</f>
        <v>Princess Aviation Ltd bought 12/3/20</v>
      </c>
      <c r="G95" t="str">
        <f>INDEX(Sheet6!$A$1:$U$11,MATCH(TRIM(A95),Sheet6!$A$1:$A$11,0),MATCH("FULL_NAME",Sheet6!$A$1:$U$1,0))</f>
        <v>Air Creebec Inc.</v>
      </c>
      <c r="H95" t="str">
        <f>IFERROR(IF(LEN(INDEX('N-Numbers'!$A:$M,MATCH($A95&amp;"*",'N-Numbers'!$A:$A,0),MATCH(H$1,'N-Numbers'!$A$1:$M$1,0)))=0,"",INDEX('N-Numbers'!$A:$M,MATCH($A95&amp;"*",'N-Numbers'!$A:$A,0),MATCH(H$1,'N-Numbers'!$A$1:$M$1,0))),"")</f>
        <v/>
      </c>
      <c r="I95" t="str">
        <f>INDEX(Sheet6!$A$1:$U$11,MATCH(TRIM(A95),Sheet6!$A$1:$A$11,0),MATCH("CITY",Sheet6!$A$1:$U$1,0))</f>
        <v>Timmins</v>
      </c>
      <c r="J95" t="str">
        <f>INDEX(Sheet6!$A$1:$U$11,MATCH(TRIM(A95),Sheet6!$A$1:$A$11,0),MATCH("PROVINCE_OR_STATE_E",Sheet6!$A$1:$U$1,0))</f>
        <v>Ontario</v>
      </c>
      <c r="L95" t="str">
        <f>IFERROR(IF(LEN(INDEX('N-Numbers'!$A:$M,MATCH($A95&amp;"*",'N-Numbers'!$A:$A,0),MATCH(L$1,'N-Numbers'!$A$1:$M$1,0)))=0,"",INDEX('N-Numbers'!$A:$M,MATCH($A95&amp;"*",'N-Numbers'!$A:$A,0),MATCH(L$1,'N-Numbers'!$A$1:$M$1,0))),"")</f>
        <v/>
      </c>
      <c r="M95" t="str">
        <f>IFERROR(IF(LEN(INDEX('N-Numbers'!$A:$M,MATCH($A95&amp;"*",'N-Numbers'!$A:$A,0),MATCH(M$1,'N-Numbers'!$A$1:$M$1,0)))=0,"",INDEX('N-Numbers'!$A:$M,MATCH($A95&amp;"*",'N-Numbers'!$A:$A,0),MATCH(M$1,'N-Numbers'!$A$1:$M$1,0))),"")</f>
        <v/>
      </c>
      <c r="N95" t="str">
        <f>IFERROR(IF(LEN(INDEX('N-Numbers'!$A:$M,MATCH($A95&amp;"*",'N-Numbers'!$A:$A,0),MATCH(N$1,'N-Numbers'!$A$1:$M$1,0)))=0,"",INDEX('N-Numbers'!$A:$M,MATCH($A95&amp;"*",'N-Numbers'!$A:$A,0),MATCH(N$1,'N-Numbers'!$A$1:$M$1,0))),"")</f>
        <v/>
      </c>
      <c r="R95" s="13"/>
      <c r="S95" s="13"/>
      <c r="T95" s="13"/>
      <c r="U95" s="13"/>
      <c r="V95" s="13"/>
      <c r="W95" s="13"/>
      <c r="Y95" t="str">
        <f>IFERROR(IF(LEN(INDEX('NBAA Data'!$A:$U,MATCH($C95,'NBAA Data'!$C:$C,0),MATCH(Y$1,'NBAA Data'!$A$1:$U$1,0)))=0,"",INDEX('NBAA Data'!$A:$U,MATCH($C95,'NBAA Data'!$C:$C,0),MATCH(Y$1,'NBAA Data'!$A$1:$U$1,0))),"")</f>
        <v/>
      </c>
      <c r="Z95" t="str">
        <f>IFERROR(IF(LEN(INDEX('NBAA Data'!$A:$U,MATCH($C95,'NBAA Data'!$C:$C,0),MATCH(Z$1,'NBAA Data'!$A$1:$U$1,0)))=0,"",INDEX('NBAA Data'!$A:$U,MATCH($C95,'NBAA Data'!$C:$C,0),MATCH(Z$1,'NBAA Data'!$A$1:$U$1,0))),"")</f>
        <v/>
      </c>
      <c r="AA95" t="str">
        <f>IFERROR(IF(LEN(INDEX('NBAA Data'!$A:$U,MATCH($C95,'NBAA Data'!$C:$C,0),MATCH(AA$1,'NBAA Data'!$A$1:$U$1,0)))=0,"",INDEX('NBAA Data'!$A:$U,MATCH($C95,'NBAA Data'!$C:$C,0),MATCH(AA$1,'NBAA Data'!$A$1:$U$1,0))),"")</f>
        <v/>
      </c>
      <c r="AB95" t="str">
        <f>IFERROR(IF(LEN(INDEX('NBAA Data'!$A:$U,MATCH($C95,'NBAA Data'!$C:$C,0),MATCH(AB$1,'NBAA Data'!$A$1:$U$1,0)))=0,"",INDEX('NBAA Data'!$A:$U,MATCH($C95,'NBAA Data'!$C:$C,0),MATCH(AB$1,'NBAA Data'!$A$1:$U$1,0))),"")</f>
        <v/>
      </c>
      <c r="AC95" t="str">
        <f>IFERROR(IF(LEN(INDEX('NBAA Data'!$A:$U,MATCH($C95,'NBAA Data'!$C:$C,0),MATCH(AC$1,'NBAA Data'!$A$1:$U$1,0)))=0,"",INDEX('NBAA Data'!$A:$U,MATCH($C95,'NBAA Data'!$C:$C,0),MATCH(AC$1,'NBAA Data'!$A$1:$U$1,0))),"")</f>
        <v/>
      </c>
      <c r="AD95" t="str">
        <f>IFERROR(IF(LEN(INDEX('NBAA Data'!$A:$U,MATCH($C95,'NBAA Data'!$C:$C,0),MATCH(AD$1,'NBAA Data'!$A$1:$U$1,0)))=0,"",INDEX('NBAA Data'!$A:$U,MATCH($C95,'NBAA Data'!$C:$C,0),MATCH(AD$1,'NBAA Data'!$A$1:$U$1,0))),"")</f>
        <v/>
      </c>
      <c r="AE95" t="str">
        <f>IFERROR(IF(LEN(INDEX('NBAA Data'!$A:$U,MATCH($C95,'NBAA Data'!$C:$C,0),MATCH(AE$1,'NBAA Data'!$A$1:$U$1,0)))=0,"",INDEX('NBAA Data'!$A:$U,MATCH($C95,'NBAA Data'!$C:$C,0),MATCH(AE$1,'NBAA Data'!$A$1:$U$1,0))),"")</f>
        <v/>
      </c>
      <c r="AF95" t="str">
        <f>IFERROR(IF(LEN(INDEX('NBAA Data'!$A:$U,MATCH($C95,'NBAA Data'!$C:$C,0),MATCH(AF$1,'NBAA Data'!$A$1:$U$1,0)))=0,"",INDEX('NBAA Data'!$A:$U,MATCH($C95,'NBAA Data'!$C:$C,0),MATCH(AF$1,'NBAA Data'!$A$1:$U$1,0))),"")</f>
        <v/>
      </c>
      <c r="AG95" t="str">
        <f>IFERROR(IF(LEN(INDEX('NBAA Data'!$A:$U,MATCH($C95,'NBAA Data'!$C:$C,0),MATCH(AG$1,'NBAA Data'!$A$1:$U$1,0)))=0,"",INDEX('NBAA Data'!$A:$U,MATCH($C95,'NBAA Data'!$C:$C,0),MATCH(AG$1,'NBAA Data'!$A$1:$U$1,0))),"")</f>
        <v/>
      </c>
      <c r="AH95" t="str">
        <f>IFERROR(IF(LEN(INDEX('NBAA Data'!$A:$U,MATCH($C95,'NBAA Data'!$C:$C,0),MATCH(AH$1,'NBAA Data'!$A$1:$U$1,0)))=0,"",INDEX('NBAA Data'!$A:$U,MATCH($C95,'NBAA Data'!$C:$C,0),MATCH(AH$1,'NBAA Data'!$A$1:$U$1,0))),"")</f>
        <v/>
      </c>
      <c r="AI95" t="str">
        <f>IFERROR(IF(LEN(INDEX('NBAA Data'!$A:$U,MATCH($C95,'NBAA Data'!$C:$C,0),MATCH(AI$1,'NBAA Data'!$A$1:$U$1,0)))=0,"",INDEX('NBAA Data'!$A:$U,MATCH($C95,'NBAA Data'!$C:$C,0),MATCH(AI$1,'NBAA Data'!$A$1:$U$1,0))),"")</f>
        <v/>
      </c>
    </row>
    <row r="96" spans="1:48" x14ac:dyDescent="0.25">
      <c r="A96" t="s">
        <v>1691</v>
      </c>
      <c r="B96" t="str">
        <f>IFERROR(IF(LEN(INDEX('N-Numbers'!$A:$M,MATCH($A96&amp;"*",'N-Numbers'!$A:$A,0),MATCH(B$1,'N-Numbers'!$A$1:$M$1,0)))=0,"",INDEX('N-Numbers'!$A:$M,MATCH($A96&amp;"*",'N-Numbers'!$A:$A,0),MATCH(B$1,'N-Numbers'!$A$1:$M$1,0))),"")</f>
        <v/>
      </c>
      <c r="C96" t="str">
        <f>IF(LEN(INDEX('N-Numbers'!A:M,MATCH(A96&amp;"*",'N-Numbers'!A:A,0),2))=0,INDEX('N-Numbers'!A:M,MATCH(A96&amp;"*",'N-Numbers'!A:A,0),3),INDEX('N-Numbers'!A:M,MATCH(A96&amp;"*",'N-Numbers'!A:A,0),2))</f>
        <v>N20TW</v>
      </c>
      <c r="D96" t="str">
        <f>INDEX('ICAO Country Codes'!$A$1:$K$229,MATCH(IFERROR(LEFT(C96,SEARCH("-",C96)),LEFT(C96)),'ICAO Country Codes'!$A$1:$A$229,0),3)</f>
        <v>United States of America</v>
      </c>
      <c r="E96" t="str">
        <f>IFERROR(IF(LEN(INDEX('N-Numbers'!$A:$M,MATCH($A96&amp;"*",'N-Numbers'!$A:$A,0),MATCH(E$1,'N-Numbers'!$A$1:$M$1,0)))=0,"",INDEX('N-Numbers'!$A:$M,MATCH($A96&amp;"*",'N-Numbers'!$A:$A,0),MATCH(E$1,'N-Numbers'!$A$1:$M$1,0))),"")</f>
        <v xml:space="preserve">Pinnacle Air Charter </v>
      </c>
      <c r="F96" t="str">
        <f>IFERROR(IF(LEN(INDEX('N-Numbers'!$A:$M,MATCH($A96&amp;"*",'N-Numbers'!$A:$A,0),MATCH(F$1,'N-Numbers'!$A$1:$M$1,0)))=0,"",INDEX('N-Numbers'!$A:$M,MATCH($A96&amp;"*",'N-Numbers'!$A:$A,0),MATCH(F$1,'N-Numbers'!$A$1:$M$1,0))),"")</f>
        <v>LGE Management Partners LLC, Phoenix AZ bought 12/30/20 (LGE Design Build)</v>
      </c>
      <c r="G96" t="str">
        <f>IFERROR(IF(LEN(INDEX('N-Numbers'!$A:$M,MATCH($A96&amp;"*",'N-Numbers'!$A:$A,0),MATCH(G$1,'N-Numbers'!$A$1:$M$1,0)))=0,"",INDEX('N-Numbers'!$A:$M,MATCH($A96&amp;"*",'N-Numbers'!$A:$A,0),MATCH(G$1,'N-Numbers'!$A$1:$M$1,0))),"")</f>
        <v>LGE MANAGEMENT PARTNERS LLC</v>
      </c>
      <c r="H96" t="str">
        <f>IFERROR(IF(LEN(INDEX('N-Numbers'!$A:$M,MATCH($A96&amp;"*",'N-Numbers'!$A:$A,0),MATCH(H$1,'N-Numbers'!$A$1:$M$1,0)))=0,"",INDEX('N-Numbers'!$A:$M,MATCH($A96&amp;"*",'N-Numbers'!$A:$A,0),MATCH(H$1,'N-Numbers'!$A$1:$M$1,0))),"")</f>
        <v>1200 N 52ND ST</v>
      </c>
      <c r="I96" t="str">
        <f>IFERROR(IF(LEN(INDEX('N-Numbers'!$A:$M,MATCH($A96&amp;"*",'N-Numbers'!$A:$A,0),MATCH(I$1,'N-Numbers'!$A$1:$M$1,0)))=0,"",INDEX('N-Numbers'!$A:$M,MATCH($A96&amp;"*",'N-Numbers'!$A:$A,0),MATCH(I$1,'N-Numbers'!$A$1:$M$1,0))),"")</f>
        <v>PHOENIX</v>
      </c>
      <c r="J96" t="str">
        <f>IFERROR(IF(LEN(INDEX('N-Numbers'!$A:$M,MATCH($A96&amp;"*",'N-Numbers'!$A:$A,0),MATCH(J$1,'N-Numbers'!$A$1:$M$1,0)))=0,"",INDEX('N-Numbers'!$A:$M,MATCH($A96&amp;"*",'N-Numbers'!$A:$A,0),MATCH(J$1,'N-Numbers'!$A$1:$M$1,0))),"")</f>
        <v>AZ</v>
      </c>
      <c r="L96" t="str">
        <f>IFERROR(IF(LEN(INDEX('N-Numbers'!$A:$M,MATCH($A96&amp;"*",'N-Numbers'!$A:$A,0),MATCH(L$1,'N-Numbers'!$A$1:$M$1,0)))=0,"",INDEX('N-Numbers'!$A:$M,MATCH($A96&amp;"*",'N-Numbers'!$A:$A,0),MATCH(L$1,'N-Numbers'!$A$1:$M$1,0))),"")</f>
        <v/>
      </c>
      <c r="M96" t="str">
        <f>IFERROR(IF(LEN(INDEX('N-Numbers'!$A:$M,MATCH($A96&amp;"*",'N-Numbers'!$A:$A,0),MATCH(M$1,'N-Numbers'!$A$1:$M$1,0)))=0,"",INDEX('N-Numbers'!$A:$M,MATCH($A96&amp;"*",'N-Numbers'!$A:$A,0),MATCH(M$1,'N-Numbers'!$A$1:$M$1,0))),"")</f>
        <v/>
      </c>
      <c r="N96" t="str">
        <f>IFERROR(IF(LEN(INDEX('N-Numbers'!$A:$M,MATCH($A96&amp;"*",'N-Numbers'!$A:$A,0),MATCH(N$1,'N-Numbers'!$A$1:$M$1,0)))=0,"",INDEX('N-Numbers'!$A:$M,MATCH($A96&amp;"*",'N-Numbers'!$A:$A,0),MATCH(N$1,'N-Numbers'!$A$1:$M$1,0))),"")</f>
        <v>Pinnacle Air Charter LLC</v>
      </c>
      <c r="O96" t="s">
        <v>4659</v>
      </c>
      <c r="R96" s="13"/>
      <c r="S96" s="13"/>
      <c r="T96" s="13"/>
      <c r="U96" s="13"/>
      <c r="V96" s="13"/>
      <c r="W96" s="13"/>
      <c r="Y96" t="str">
        <f>IFERROR(IF(LEN(INDEX('NBAA Data'!$A:$U,MATCH($C96,'NBAA Data'!$C:$C,0),MATCH(Y$1,'NBAA Data'!$A$1:$U$1,0)))=0,"",INDEX('NBAA Data'!$A:$U,MATCH($C96,'NBAA Data'!$C:$C,0),MATCH(Y$1,'NBAA Data'!$A$1:$U$1,0))),"")</f>
        <v/>
      </c>
      <c r="Z96" t="str">
        <f>IFERROR(IF(LEN(INDEX('NBAA Data'!$A:$U,MATCH($C96,'NBAA Data'!$C:$C,0),MATCH(Z$1,'NBAA Data'!$A$1:$U$1,0)))=0,"",INDEX('NBAA Data'!$A:$U,MATCH($C96,'NBAA Data'!$C:$C,0),MATCH(Z$1,'NBAA Data'!$A$1:$U$1,0))),"")</f>
        <v/>
      </c>
      <c r="AA96" t="str">
        <f>IFERROR(IF(LEN(INDEX('NBAA Data'!$A:$U,MATCH($C96,'NBAA Data'!$C:$C,0),MATCH(AA$1,'NBAA Data'!$A$1:$U$1,0)))=0,"",INDEX('NBAA Data'!$A:$U,MATCH($C96,'NBAA Data'!$C:$C,0),MATCH(AA$1,'NBAA Data'!$A$1:$U$1,0))),"")</f>
        <v/>
      </c>
      <c r="AB96" t="str">
        <f>IFERROR(IF(LEN(INDEX('NBAA Data'!$A:$U,MATCH($C96,'NBAA Data'!$C:$C,0),MATCH(AB$1,'NBAA Data'!$A$1:$U$1,0)))=0,"",INDEX('NBAA Data'!$A:$U,MATCH($C96,'NBAA Data'!$C:$C,0),MATCH(AB$1,'NBAA Data'!$A$1:$U$1,0))),"")</f>
        <v/>
      </c>
      <c r="AC96" t="str">
        <f>IFERROR(IF(LEN(INDEX('NBAA Data'!$A:$U,MATCH($C96,'NBAA Data'!$C:$C,0),MATCH(AC$1,'NBAA Data'!$A$1:$U$1,0)))=0,"",INDEX('NBAA Data'!$A:$U,MATCH($C96,'NBAA Data'!$C:$C,0),MATCH(AC$1,'NBAA Data'!$A$1:$U$1,0))),"")</f>
        <v/>
      </c>
      <c r="AD96" t="str">
        <f>IFERROR(IF(LEN(INDEX('NBAA Data'!$A:$U,MATCH($C96,'NBAA Data'!$C:$C,0),MATCH(AD$1,'NBAA Data'!$A$1:$U$1,0)))=0,"",INDEX('NBAA Data'!$A:$U,MATCH($C96,'NBAA Data'!$C:$C,0),MATCH(AD$1,'NBAA Data'!$A$1:$U$1,0))),"")</f>
        <v/>
      </c>
      <c r="AE96" t="str">
        <f>IFERROR(IF(LEN(INDEX('NBAA Data'!$A:$U,MATCH($C96,'NBAA Data'!$C:$C,0),MATCH(AE$1,'NBAA Data'!$A$1:$U$1,0)))=0,"",INDEX('NBAA Data'!$A:$U,MATCH($C96,'NBAA Data'!$C:$C,0),MATCH(AE$1,'NBAA Data'!$A$1:$U$1,0))),"")</f>
        <v/>
      </c>
      <c r="AF96" t="str">
        <f>IFERROR(IF(LEN(INDEX('NBAA Data'!$A:$U,MATCH($C96,'NBAA Data'!$C:$C,0),MATCH(AF$1,'NBAA Data'!$A$1:$U$1,0)))=0,"",INDEX('NBAA Data'!$A:$U,MATCH($C96,'NBAA Data'!$C:$C,0),MATCH(AF$1,'NBAA Data'!$A$1:$U$1,0))),"")</f>
        <v/>
      </c>
      <c r="AG96" t="str">
        <f>IFERROR(IF(LEN(INDEX('NBAA Data'!$A:$U,MATCH($C96,'NBAA Data'!$C:$C,0),MATCH(AG$1,'NBAA Data'!$A$1:$U$1,0)))=0,"",INDEX('NBAA Data'!$A:$U,MATCH($C96,'NBAA Data'!$C:$C,0),MATCH(AG$1,'NBAA Data'!$A$1:$U$1,0))),"")</f>
        <v/>
      </c>
      <c r="AH96" t="str">
        <f>IFERROR(IF(LEN(INDEX('NBAA Data'!$A:$U,MATCH($C96,'NBAA Data'!$C:$C,0),MATCH(AH$1,'NBAA Data'!$A$1:$U$1,0)))=0,"",INDEX('NBAA Data'!$A:$U,MATCH($C96,'NBAA Data'!$C:$C,0),MATCH(AH$1,'NBAA Data'!$A$1:$U$1,0))),"")</f>
        <v/>
      </c>
      <c r="AI96" t="str">
        <f>IFERROR(IF(LEN(INDEX('Part 135 Data'!$A:$N,MATCH($O96,'Part 135 Data'!$A:$A,0),MATCH(AI$1,'Part 135 Data'!$A$1:$N$1,0)))=0,"",INDEX('Part 135 Data'!$A:$N,MATCH($O96,'Part 135 Data'!$A:$A,0),MATCH(AI$1,'Part 135 Data'!$A$1:$N$1,0))),"")</f>
        <v>I8PA</v>
      </c>
      <c r="AJ96" t="str">
        <f>IFERROR(IF(LEN(INDEX('Part 135 Data'!$A:$N,MATCH($O96,'Part 135 Data'!$A:$A,0),MATCH(AJ$1,'Part 135 Data'!$A$1:$N$1,0)))=0,"",INDEX('Part 135 Data'!$A:$N,MATCH($O96,'Part 135 Data'!$A:$A,0),MATCH(AJ$1,'Part 135 Data'!$A$1:$N$1,0))),"")</f>
        <v>PINNACLE AIR CHARTER L L C</v>
      </c>
      <c r="AK96" t="str">
        <f>IFERROR(IF(LEN(INDEX('Part 135 Data'!$A:$N,MATCH($O96,'Part 135 Data'!$A:$A,0),MATCH(AK$1,'Part 135 Data'!$A$1:$N$1,0)))=0,"",INDEX('Part 135 Data'!$A:$N,MATCH($O96,'Part 135 Data'!$A:$A,0),MATCH(AK$1,'Part 135 Data'!$A$1:$N$1,0))),"")</f>
        <v>PAVLICEK, CURT</v>
      </c>
      <c r="AL96" t="str">
        <f>IFERROR(IF(LEN(INDEX('Part 135 Data'!$A:$N,MATCH($O96,'Part 135 Data'!$A:$A,0),MATCH(AL$1,'Part 135 Data'!$A$1:$N$1,0)))=0,"",INDEX('Part 135 Data'!$A:$N,MATCH($O96,'Part 135 Data'!$A:$A,0),MATCH(AL$1,'Part 135 Data'!$A$1:$N$1,0))),"")</f>
        <v>PRESIDENT</v>
      </c>
      <c r="AM96" t="str">
        <f>IFERROR(IF(LEN(INDEX('Part 135 Data'!$A:$N,MATCH($O96,'Part 135 Data'!$A:$A,0),MATCH(AM$1,'Part 135 Data'!$A$1:$N$1,0)))=0,"",INDEX('Part 135 Data'!$A:$N,MATCH($O96,'Part 135 Data'!$A:$A,0),MATCH(AM$1,'Part 135 Data'!$A$1:$N$1,0))),"")</f>
        <v>14988 NORTH 78TH WAY</v>
      </c>
      <c r="AN96" t="str">
        <f>IFERROR(IF(LEN(INDEX('Part 135 Data'!$A:$N,MATCH($O96,'Part 135 Data'!$A:$A,0),MATCH(AN$1,'Part 135 Data'!$A$1:$N$1,0)))=0,"",INDEX('Part 135 Data'!$A:$N,MATCH($O96,'Part 135 Data'!$A:$A,0),MATCH(AN$1,'Part 135 Data'!$A$1:$N$1,0))),"")</f>
        <v>SUITE 106</v>
      </c>
      <c r="AO96" t="str">
        <f>IFERROR(IF(LEN(INDEX('Part 135 Data'!$A:$N,MATCH($O96,'Part 135 Data'!$A:$A,0),MATCH(AO$1,'Part 135 Data'!$A$1:$N$1,0)))=0,"",INDEX('Part 135 Data'!$A:$N,MATCH($O96,'Part 135 Data'!$A:$A,0),MATCH(AO$1,'Part 135 Data'!$A$1:$N$1,0))),"")</f>
        <v/>
      </c>
      <c r="AP96" t="str">
        <f>IFERROR(IF(LEN(INDEX('Part 135 Data'!$A:$N,MATCH($O96,'Part 135 Data'!$A:$A,0),MATCH(AP$1,'Part 135 Data'!$A$1:$N$1,0)))=0,"",INDEX('Part 135 Data'!$A:$N,MATCH($O96,'Part 135 Data'!$A:$A,0),MATCH(AP$1,'Part 135 Data'!$A$1:$N$1,0))),"")</f>
        <v>SCOTTSDALE</v>
      </c>
      <c r="AQ96" t="str">
        <f>IFERROR(IF(LEN(INDEX('Part 135 Data'!$A:$N,MATCH($O96,'Part 135 Data'!$A:$A,0),MATCH(AQ$1,'Part 135 Data'!$A$1:$N$1,0)))=0,"",INDEX('Part 135 Data'!$A:$N,MATCH($O96,'Part 135 Data'!$A:$A,0),MATCH(AQ$1,'Part 135 Data'!$A$1:$N$1,0))),"")</f>
        <v>AZ</v>
      </c>
      <c r="AR96" t="str">
        <f>IFERROR(IF(LEN(INDEX('Part 135 Data'!$A:$N,MATCH($O96,'Part 135 Data'!$A:$A,0),MATCH(AR$1,'Part 135 Data'!$A$1:$N$1,0)))=0,"",INDEX('Part 135 Data'!$A:$N,MATCH($O96,'Part 135 Data'!$A:$A,0),MATCH(AR$1,'Part 135 Data'!$A$1:$N$1,0))),"")</f>
        <v>85260</v>
      </c>
      <c r="AS96" t="str">
        <f>IFERROR(IF(LEN(INDEX('Part 135 Data'!$A:$N,MATCH($O96,'Part 135 Data'!$A:$A,0),MATCH(AS$1,'Part 135 Data'!$A$1:$N$1,0)))=0,"",INDEX('Part 135 Data'!$A:$N,MATCH($O96,'Part 135 Data'!$A:$A,0),MATCH(AS$1,'Part 135 Data'!$A$1:$N$1,0))),"")</f>
        <v>US</v>
      </c>
      <c r="AT96" t="str">
        <f>IFERROR(IF(LEN(INDEX('Part 135 Data'!$A:$N,MATCH($O96,'Part 135 Data'!$A:$A,0),MATCH(AT$1,'Part 135 Data'!$A$1:$N$1,0)))=0,"",INDEX('Part 135 Data'!$A:$N,MATCH($O96,'Part 135 Data'!$A:$A,0),MATCH(AT$1,'Part 135 Data'!$A$1:$N$1,0))),"")</f>
        <v>4809988989</v>
      </c>
      <c r="AU96" t="str">
        <f>IFERROR(IF(LEN(INDEX('Part 135 Data'!$A:$N,MATCH($O96,'Part 135 Data'!$A:$A,0),MATCH(AU$1,'Part 135 Data'!$A$1:$N$1,0)))=0,"",INDEX('Part 135 Data'!$A:$N,MATCH($O96,'Part 135 Data'!$A:$A,0),MATCH(AU$1,'Part 135 Data'!$A$1:$N$1,0))),"")</f>
        <v/>
      </c>
      <c r="AV96" t="str">
        <f>IFERROR(IF(LEN(INDEX('Part 135 Data'!$A:$N,MATCH($O96,'Part 135 Data'!$A:$A,0),MATCH(AV$1,'Part 135 Data'!$A$1:$N$1,0)))=0,"",INDEX('Part 135 Data'!$A:$N,MATCH($O96,'Part 135 Data'!$A:$A,0),MATCH(AV$1,'Part 135 Data'!$A$1:$N$1,0))),"")</f>
        <v/>
      </c>
    </row>
    <row r="97" spans="1:48" x14ac:dyDescent="0.25">
      <c r="A97" t="s">
        <v>3920</v>
      </c>
      <c r="B97" t="str">
        <f>"C-"&amp;INDEX(Sheet6!$A$1:$U$11,MATCH(TRIM(A97),Sheet6!$A$1:$A$11,0),2)</f>
        <v>C-FREE</v>
      </c>
      <c r="C97" t="str">
        <f>IF(LEN(INDEX('N-Numbers'!A:M,MATCH(A97&amp;"*",'N-Numbers'!A:A,0),2))=0,INDEX('N-Numbers'!A:M,MATCH(A97&amp;"*",'N-Numbers'!A:A,0),3),INDEX('N-Numbers'!A:M,MATCH(A97&amp;"*",'N-Numbers'!A:A,0),2))</f>
        <v xml:space="preserve">C-FREE </v>
      </c>
      <c r="D97" t="str">
        <f>INDEX('ICAO Country Codes'!$A$1:$K$229,MATCH(IFERROR(LEFT(C97,SEARCH("-",C97)),LEFT(C97)),'ICAO Country Codes'!$A$1:$A$229,0),3)</f>
        <v>Canada</v>
      </c>
      <c r="E97" t="str">
        <f>IFERROR(IF(LEN(INDEX('N-Numbers'!$A:$M,MATCH($A97&amp;"*",'N-Numbers'!$A:$A,0),MATCH(E$1,'N-Numbers'!$A$1:$M$1,0)))=0,"",INDEX('N-Numbers'!$A:$M,MATCH($A97&amp;"*",'N-Numbers'!$A:$A,0),MATCH(E$1,'N-Numbers'!$A$1:$M$1,0))),"")</f>
        <v xml:space="preserve">Fast Air Ltd </v>
      </c>
      <c r="F97" t="str">
        <f>IFERROR(IF(LEN(INDEX('N-Numbers'!$A:$M,MATCH($A97&amp;"*",'N-Numbers'!$A:$A,0),MATCH(F$1,'N-Numbers'!$A$1:$M$1,0)))=0,"",INDEX('N-Numbers'!$A:$M,MATCH($A97&amp;"*",'N-Numbers'!$A:$A,0),MATCH(F$1,'N-Numbers'!$A$1:$M$1,0))),"")</f>
        <v>rg 11/16/11</v>
      </c>
      <c r="G97" t="str">
        <f>INDEX(Sheet6!$A$1:$U$11,MATCH(TRIM(A97),Sheet6!$A$1:$A$11,0),MATCH("FULL_NAME",Sheet6!$A$1:$U$1,0))</f>
        <v>Fast Air Ltd.</v>
      </c>
      <c r="H97" t="str">
        <f>IFERROR(IF(LEN(INDEX('N-Numbers'!$A:$M,MATCH($A97&amp;"*",'N-Numbers'!$A:$A,0),MATCH(H$1,'N-Numbers'!$A$1:$M$1,0)))=0,"",INDEX('N-Numbers'!$A:$M,MATCH($A97&amp;"*",'N-Numbers'!$A:$A,0),MATCH(H$1,'N-Numbers'!$A$1:$M$1,0))),"")</f>
        <v/>
      </c>
      <c r="I97" t="str">
        <f>INDEX(Sheet6!$A$1:$U$11,MATCH(TRIM(A97),Sheet6!$A$1:$A$11,0),MATCH("CITY",Sheet6!$A$1:$U$1,0))</f>
        <v>Winnipeg</v>
      </c>
      <c r="J97" t="str">
        <f>INDEX(Sheet6!$A$1:$U$11,MATCH(TRIM(A97),Sheet6!$A$1:$A$11,0),MATCH("PROVINCE_OR_STATE_E",Sheet6!$A$1:$U$1,0))</f>
        <v>Manitoba</v>
      </c>
      <c r="L97" t="str">
        <f>IFERROR(IF(LEN(INDEX('N-Numbers'!$A:$M,MATCH($A97&amp;"*",'N-Numbers'!$A:$A,0),MATCH(L$1,'N-Numbers'!$A$1:$M$1,0)))=0,"",INDEX('N-Numbers'!$A:$M,MATCH($A97&amp;"*",'N-Numbers'!$A:$A,0),MATCH(L$1,'N-Numbers'!$A$1:$M$1,0))),"")</f>
        <v/>
      </c>
      <c r="M97" t="str">
        <f>IFERROR(IF(LEN(INDEX('N-Numbers'!$A:$M,MATCH($A97&amp;"*",'N-Numbers'!$A:$A,0),MATCH(M$1,'N-Numbers'!$A$1:$M$1,0)))=0,"",INDEX('N-Numbers'!$A:$M,MATCH($A97&amp;"*",'N-Numbers'!$A:$A,0),MATCH(M$1,'N-Numbers'!$A$1:$M$1,0))),"")</f>
        <v/>
      </c>
      <c r="N97" t="str">
        <f>IFERROR(IF(LEN(INDEX('N-Numbers'!$A:$M,MATCH($A97&amp;"*",'N-Numbers'!$A:$A,0),MATCH(N$1,'N-Numbers'!$A$1:$M$1,0)))=0,"",INDEX('N-Numbers'!$A:$M,MATCH($A97&amp;"*",'N-Numbers'!$A:$A,0),MATCH(N$1,'N-Numbers'!$A$1:$M$1,0))),"")</f>
        <v/>
      </c>
      <c r="R97" s="13"/>
      <c r="S97" s="13"/>
      <c r="T97" s="13"/>
      <c r="U97" s="13"/>
      <c r="V97" s="13"/>
      <c r="W97" s="13"/>
      <c r="Y97" t="str">
        <f>IFERROR(IF(LEN(INDEX('NBAA Data'!$A:$U,MATCH($C97,'NBAA Data'!$C:$C,0),MATCH(Y$1,'NBAA Data'!$A$1:$U$1,0)))=0,"",INDEX('NBAA Data'!$A:$U,MATCH($C97,'NBAA Data'!$C:$C,0),MATCH(Y$1,'NBAA Data'!$A$1:$U$1,0))),"")</f>
        <v/>
      </c>
      <c r="Z97" t="str">
        <f>IFERROR(IF(LEN(INDEX('NBAA Data'!$A:$U,MATCH($C97,'NBAA Data'!$C:$C,0),MATCH(Z$1,'NBAA Data'!$A$1:$U$1,0)))=0,"",INDEX('NBAA Data'!$A:$U,MATCH($C97,'NBAA Data'!$C:$C,0),MATCH(Z$1,'NBAA Data'!$A$1:$U$1,0))),"")</f>
        <v/>
      </c>
      <c r="AA97" t="str">
        <f>IFERROR(IF(LEN(INDEX('NBAA Data'!$A:$U,MATCH($C97,'NBAA Data'!$C:$C,0),MATCH(AA$1,'NBAA Data'!$A$1:$U$1,0)))=0,"",INDEX('NBAA Data'!$A:$U,MATCH($C97,'NBAA Data'!$C:$C,0),MATCH(AA$1,'NBAA Data'!$A$1:$U$1,0))),"")</f>
        <v/>
      </c>
      <c r="AB97" t="str">
        <f>IFERROR(IF(LEN(INDEX('NBAA Data'!$A:$U,MATCH($C97,'NBAA Data'!$C:$C,0),MATCH(AB$1,'NBAA Data'!$A$1:$U$1,0)))=0,"",INDEX('NBAA Data'!$A:$U,MATCH($C97,'NBAA Data'!$C:$C,0),MATCH(AB$1,'NBAA Data'!$A$1:$U$1,0))),"")</f>
        <v/>
      </c>
      <c r="AC97" t="str">
        <f>IFERROR(IF(LEN(INDEX('NBAA Data'!$A:$U,MATCH($C97,'NBAA Data'!$C:$C,0),MATCH(AC$1,'NBAA Data'!$A$1:$U$1,0)))=0,"",INDEX('NBAA Data'!$A:$U,MATCH($C97,'NBAA Data'!$C:$C,0),MATCH(AC$1,'NBAA Data'!$A$1:$U$1,0))),"")</f>
        <v/>
      </c>
      <c r="AD97" t="str">
        <f>IFERROR(IF(LEN(INDEX('NBAA Data'!$A:$U,MATCH($C97,'NBAA Data'!$C:$C,0),MATCH(AD$1,'NBAA Data'!$A$1:$U$1,0)))=0,"",INDEX('NBAA Data'!$A:$U,MATCH($C97,'NBAA Data'!$C:$C,0),MATCH(AD$1,'NBAA Data'!$A$1:$U$1,0))),"")</f>
        <v/>
      </c>
      <c r="AE97" t="str">
        <f>IFERROR(IF(LEN(INDEX('NBAA Data'!$A:$U,MATCH($C97,'NBAA Data'!$C:$C,0),MATCH(AE$1,'NBAA Data'!$A$1:$U$1,0)))=0,"",INDEX('NBAA Data'!$A:$U,MATCH($C97,'NBAA Data'!$C:$C,0),MATCH(AE$1,'NBAA Data'!$A$1:$U$1,0))),"")</f>
        <v/>
      </c>
      <c r="AF97" t="str">
        <f>IFERROR(IF(LEN(INDEX('NBAA Data'!$A:$U,MATCH($C97,'NBAA Data'!$C:$C,0),MATCH(AF$1,'NBAA Data'!$A$1:$U$1,0)))=0,"",INDEX('NBAA Data'!$A:$U,MATCH($C97,'NBAA Data'!$C:$C,0),MATCH(AF$1,'NBAA Data'!$A$1:$U$1,0))),"")</f>
        <v/>
      </c>
      <c r="AG97" t="str">
        <f>IFERROR(IF(LEN(INDEX('NBAA Data'!$A:$U,MATCH($C97,'NBAA Data'!$C:$C,0),MATCH(AG$1,'NBAA Data'!$A$1:$U$1,0)))=0,"",INDEX('NBAA Data'!$A:$U,MATCH($C97,'NBAA Data'!$C:$C,0),MATCH(AG$1,'NBAA Data'!$A$1:$U$1,0))),"")</f>
        <v/>
      </c>
      <c r="AH97" t="str">
        <f>IFERROR(IF(LEN(INDEX('NBAA Data'!$A:$U,MATCH($C97,'NBAA Data'!$C:$C,0),MATCH(AH$1,'NBAA Data'!$A$1:$U$1,0)))=0,"",INDEX('NBAA Data'!$A:$U,MATCH($C97,'NBAA Data'!$C:$C,0),MATCH(AH$1,'NBAA Data'!$A$1:$U$1,0))),"")</f>
        <v/>
      </c>
      <c r="AI97" t="str">
        <f>IFERROR(IF(LEN(INDEX('NBAA Data'!$A:$U,MATCH($C97,'NBAA Data'!$C:$C,0),MATCH(AI$1,'NBAA Data'!$A$1:$U$1,0)))=0,"",INDEX('NBAA Data'!$A:$U,MATCH($C97,'NBAA Data'!$C:$C,0),MATCH(AI$1,'NBAA Data'!$A$1:$U$1,0))),"")</f>
        <v/>
      </c>
    </row>
    <row r="98" spans="1:48" x14ac:dyDescent="0.25">
      <c r="A98" t="s">
        <v>2056</v>
      </c>
      <c r="B98" t="str">
        <f>IFERROR(IF(LEN(INDEX('N-Numbers'!$A:$M,MATCH($A98&amp;"*",'N-Numbers'!$A:$A,0),MATCH(B$1,'N-Numbers'!$A$1:$M$1,0)))=0,"",INDEX('N-Numbers'!$A:$M,MATCH($A98&amp;"*",'N-Numbers'!$A:$A,0),MATCH(B$1,'N-Numbers'!$A$1:$M$1,0))),"")</f>
        <v/>
      </c>
      <c r="C98" t="str">
        <f>IF(LEN(INDEX('N-Numbers'!A:M,MATCH(A98&amp;"*",'N-Numbers'!A:A,0),2))=0,INDEX('N-Numbers'!A:M,MATCH(A98&amp;"*",'N-Numbers'!A:A,0),3),INDEX('N-Numbers'!A:M,MATCH(A98&amp;"*",'N-Numbers'!A:A,0),2))</f>
        <v>N639SF</v>
      </c>
      <c r="D98" t="str">
        <f>INDEX('ICAO Country Codes'!$A$1:$K$229,MATCH(IFERROR(LEFT(C98,SEARCH("-",C98)),LEFT(C98)),'ICAO Country Codes'!$A$1:$A$229,0),3)</f>
        <v>United States of America</v>
      </c>
      <c r="E98" t="str">
        <f>IFERROR(IF(LEN(INDEX('N-Numbers'!$A:$M,MATCH($A98&amp;"*",'N-Numbers'!$A:$A,0),MATCH(E$1,'N-Numbers'!$A$1:$M$1,0)))=0,"",INDEX('N-Numbers'!$A:$M,MATCH($A98&amp;"*",'N-Numbers'!$A:$A,0),MATCH(E$1,'N-Numbers'!$A$1:$M$1,0))),"")</f>
        <v/>
      </c>
      <c r="F98" t="str">
        <f>IFERROR(IF(LEN(INDEX('N-Numbers'!$A:$M,MATCH($A98&amp;"*",'N-Numbers'!$A:$A,0),MATCH(F$1,'N-Numbers'!$A$1:$M$1,0)))=0,"",INDEX('N-Numbers'!$A:$M,MATCH($A98&amp;"*",'N-Numbers'!$A:$A,0),MATCH(F$1,'N-Numbers'!$A$1:$M$1,0))),"")</f>
        <v>Sanderson Farms Inc. Laurel MS delivered 12/21/11</v>
      </c>
      <c r="G98" t="str">
        <f>IFERROR(IF(LEN(INDEX('N-Numbers'!$A:$M,MATCH($A98&amp;"*",'N-Numbers'!$A:$A,0),MATCH(G$1,'N-Numbers'!$A$1:$M$1,0)))=0,"",INDEX('N-Numbers'!$A:$M,MATCH($A98&amp;"*",'N-Numbers'!$A:$A,0),MATCH(G$1,'N-Numbers'!$A$1:$M$1,0))),"")</f>
        <v>SANDERSON FARMS INC</v>
      </c>
      <c r="H98" t="str">
        <f>IFERROR(IF(LEN(INDEX('N-Numbers'!$A:$M,MATCH($A98&amp;"*",'N-Numbers'!$A:$A,0),MATCH(H$1,'N-Numbers'!$A$1:$M$1,0)))=0,"",INDEX('N-Numbers'!$A:$M,MATCH($A98&amp;"*",'N-Numbers'!$A:$A,0),MATCH(H$1,'N-Numbers'!$A$1:$M$1,0))),"")</f>
        <v>127 FLYNT RD</v>
      </c>
      <c r="I98" t="str">
        <f>IFERROR(IF(LEN(INDEX('N-Numbers'!$A:$M,MATCH($A98&amp;"*",'N-Numbers'!$A:$A,0),MATCH(I$1,'N-Numbers'!$A$1:$M$1,0)))=0,"",INDEX('N-Numbers'!$A:$M,MATCH($A98&amp;"*",'N-Numbers'!$A:$A,0),MATCH(I$1,'N-Numbers'!$A$1:$M$1,0))),"")</f>
        <v>LAUREL</v>
      </c>
      <c r="J98" t="str">
        <f>IFERROR(IF(LEN(INDEX('N-Numbers'!$A:$M,MATCH($A98&amp;"*",'N-Numbers'!$A:$A,0),MATCH(J$1,'N-Numbers'!$A$1:$M$1,0)))=0,"",INDEX('N-Numbers'!$A:$M,MATCH($A98&amp;"*",'N-Numbers'!$A:$A,0),MATCH(J$1,'N-Numbers'!$A$1:$M$1,0))),"")</f>
        <v>MS</v>
      </c>
      <c r="L98" t="str">
        <f>IFERROR(IF(LEN(INDEX('N-Numbers'!$A:$M,MATCH($A98&amp;"*",'N-Numbers'!$A:$A,0),MATCH(L$1,'N-Numbers'!$A$1:$M$1,0)))=0,"",INDEX('N-Numbers'!$A:$M,MATCH($A98&amp;"*",'N-Numbers'!$A:$A,0),MATCH(L$1,'N-Numbers'!$A$1:$M$1,0))),"")</f>
        <v/>
      </c>
      <c r="M98" t="str">
        <f>IFERROR(IF(LEN(INDEX('N-Numbers'!$A:$M,MATCH($A98&amp;"*",'N-Numbers'!$A:$A,0),MATCH(M$1,'N-Numbers'!$A$1:$M$1,0)))=0,"",INDEX('N-Numbers'!$A:$M,MATCH($A98&amp;"*",'N-Numbers'!$A:$A,0),MATCH(M$1,'N-Numbers'!$A$1:$M$1,0))),"")</f>
        <v/>
      </c>
      <c r="N98" t="str">
        <f>IFERROR(IF(LEN(INDEX('N-Numbers'!$A:$M,MATCH($A98&amp;"*",'N-Numbers'!$A:$A,0),MATCH(N$1,'N-Numbers'!$A$1:$M$1,0)))=0,"",INDEX('N-Numbers'!$A:$M,MATCH($A98&amp;"*",'N-Numbers'!$A:$A,0),MATCH(N$1,'N-Numbers'!$A$1:$M$1,0))),"")</f>
        <v/>
      </c>
      <c r="R98" s="13"/>
      <c r="S98" s="13"/>
      <c r="T98" s="13"/>
      <c r="U98" s="13"/>
      <c r="V98" s="13"/>
      <c r="W98" s="13"/>
      <c r="Y98" t="str">
        <f>IFERROR(IF(LEN(INDEX('NBAA Data'!$A:$U,MATCH($C98,'NBAA Data'!$C:$C,0),MATCH(Y$1,'NBAA Data'!$A$1:$U$1,0)))=0,"",INDEX('NBAA Data'!$A:$U,MATCH($C98,'NBAA Data'!$C:$C,0),MATCH(Y$1,'NBAA Data'!$A$1:$U$1,0))),"")</f>
        <v xml:space="preserve">Sanderson Farms, Inc. </v>
      </c>
      <c r="Z98" t="str">
        <f>IFERROR(IF(LEN(INDEX('NBAA Data'!$A:$U,MATCH($C98,'NBAA Data'!$C:$C,0),MATCH(Z$1,'NBAA Data'!$A$1:$U$1,0)))=0,"",INDEX('NBAA Data'!$A:$U,MATCH($C98,'NBAA Data'!$C:$C,0),MATCH(Z$1,'NBAA Data'!$A$1:$U$1,0))),"")</f>
        <v>PO Box 988 127 Flynt Road</v>
      </c>
      <c r="AA98" t="str">
        <f>IFERROR(IF(LEN(INDEX('NBAA Data'!$A:$U,MATCH($C98,'NBAA Data'!$C:$C,0),MATCH(AA$1,'NBAA Data'!$A$1:$U$1,0)))=0,"",INDEX('NBAA Data'!$A:$U,MATCH($C98,'NBAA Data'!$C:$C,0),MATCH(AA$1,'NBAA Data'!$A$1:$U$1,0))),"")</f>
        <v/>
      </c>
      <c r="AB98" t="str">
        <f>IFERROR(IF(LEN(INDEX('NBAA Data'!$A:$U,MATCH($C98,'NBAA Data'!$C:$C,0),MATCH(AB$1,'NBAA Data'!$A$1:$U$1,0)))=0,"",INDEX('NBAA Data'!$A:$U,MATCH($C98,'NBAA Data'!$C:$C,0),MATCH(AB$1,'NBAA Data'!$A$1:$U$1,0))),"")</f>
        <v>Laurel</v>
      </c>
      <c r="AC98" t="str">
        <f>IFERROR(IF(LEN(INDEX('NBAA Data'!$A:$U,MATCH($C98,'NBAA Data'!$C:$C,0),MATCH(AC$1,'NBAA Data'!$A$1:$U$1,0)))=0,"",INDEX('NBAA Data'!$A:$U,MATCH($C98,'NBAA Data'!$C:$C,0),MATCH(AC$1,'NBAA Data'!$A$1:$U$1,0))),"")</f>
        <v>Mississippi</v>
      </c>
      <c r="AD98" t="str">
        <f>IFERROR(IF(LEN(INDEX('NBAA Data'!$A:$U,MATCH($C98,'NBAA Data'!$C:$C,0),MATCH(AD$1,'NBAA Data'!$A$1:$U$1,0)))=0,"",INDEX('NBAA Data'!$A:$U,MATCH($C98,'NBAA Data'!$C:$C,0),MATCH(AD$1,'NBAA Data'!$A$1:$U$1,0))),"")</f>
        <v>39441-0988</v>
      </c>
      <c r="AE98" t="str">
        <f>IFERROR(IF(LEN(INDEX('NBAA Data'!$A:$U,MATCH($C98,'NBAA Data'!$C:$C,0),MATCH(AE$1,'NBAA Data'!$A$1:$U$1,0)))=0,"",INDEX('NBAA Data'!$A:$U,MATCH($C98,'NBAA Data'!$C:$C,0),MATCH(AE$1,'NBAA Data'!$A$1:$U$1,0))),"")</f>
        <v>+1 601.649.4030</v>
      </c>
      <c r="AF98" t="str">
        <f>IFERROR(IF(LEN(INDEX('NBAA Data'!$A:$U,MATCH($C98,'NBAA Data'!$C:$C,0),MATCH(AF$1,'NBAA Data'!$A$1:$U$1,0)))=0,"",INDEX('NBAA Data'!$A:$U,MATCH($C98,'NBAA Data'!$C:$C,0),MATCH(AF$1,'NBAA Data'!$A$1:$U$1,0))),"")</f>
        <v>www.sandersonfarms.com</v>
      </c>
      <c r="AG98" t="str">
        <f>IFERROR(IF(LEN(INDEX('NBAA Data'!$A:$U,MATCH($C98,'NBAA Data'!$C:$C,0),MATCH(AG$1,'NBAA Data'!$A$1:$U$1,0)))=0,"",INDEX('NBAA Data'!$A:$U,MATCH($C98,'NBAA Data'!$C:$C,0),MATCH(AG$1,'NBAA Data'!$A$1:$U$1,0))),"")</f>
        <v>dgilley@sandersonfarms.com</v>
      </c>
      <c r="AH98" t="str">
        <f>IFERROR(IF(LEN(INDEX('NBAA Data'!$A:$U,MATCH($C98,'NBAA Data'!$C:$C,0),MATCH(AH$1,'NBAA Data'!$A$1:$U$1,0)))=0,"",INDEX('NBAA Data'!$A:$U,MATCH($C98,'NBAA Data'!$C:$C,0),MATCH(AH$1,'NBAA Data'!$A$1:$U$1,0))),"")</f>
        <v/>
      </c>
      <c r="AI98" t="str">
        <f>IFERROR(IF(LEN(INDEX('NBAA Data'!$A:$U,MATCH($C98,'NBAA Data'!$C:$C,0),MATCH(AI$1,'NBAA Data'!$A$1:$U$1,0)))=0,"",INDEX('NBAA Data'!$A:$U,MATCH($C98,'NBAA Data'!$C:$C,0),MATCH(AI$1,'NBAA Data'!$A$1:$U$1,0))),"")</f>
        <v/>
      </c>
    </row>
    <row r="99" spans="1:48" x14ac:dyDescent="0.25">
      <c r="A99" t="s">
        <v>2213</v>
      </c>
      <c r="B99" t="str">
        <f>IFERROR(IF(LEN(INDEX('N-Numbers'!$A:$M,MATCH($A99&amp;"*",'N-Numbers'!$A:$A,0),MATCH(B$1,'N-Numbers'!$A$1:$M$1,0)))=0,"",INDEX('N-Numbers'!$A:$M,MATCH($A99&amp;"*",'N-Numbers'!$A:$A,0),MATCH(B$1,'N-Numbers'!$A$1:$M$1,0))),"")</f>
        <v/>
      </c>
      <c r="C99" t="str">
        <f>IF(LEN(INDEX('N-Numbers'!A:M,MATCH(A99&amp;"*",'N-Numbers'!A:A,0),2))=0,INDEX('N-Numbers'!A:M,MATCH(A99&amp;"*",'N-Numbers'!A:A,0),3),INDEX('N-Numbers'!A:M,MATCH(A99&amp;"*",'N-Numbers'!A:A,0),2))</f>
        <v>N876GH</v>
      </c>
      <c r="D99" t="str">
        <f>INDEX('ICAO Country Codes'!$A$1:$K$229,MATCH(IFERROR(LEFT(C99,SEARCH("-",C99)),LEFT(C99)),'ICAO Country Codes'!$A$1:$A$229,0),3)</f>
        <v>United States of America</v>
      </c>
      <c r="E99" t="str">
        <f>IFERROR(IF(LEN(INDEX('N-Numbers'!$A:$M,MATCH($A99&amp;"*",'N-Numbers'!$A:$A,0),MATCH(E$1,'N-Numbers'!$A$1:$M$1,0)))=0,"",INDEX('N-Numbers'!$A:$M,MATCH($A99&amp;"*",'N-Numbers'!$A:$A,0),MATCH(E$1,'N-Numbers'!$A$1:$M$1,0))),"")</f>
        <v/>
      </c>
      <c r="F99" t="str">
        <f>IFERROR(IF(LEN(INDEX('N-Numbers'!$A:$M,MATCH($A99&amp;"*",'N-Numbers'!$A:$A,0),MATCH(F$1,'N-Numbers'!$A$1:$M$1,0)))=0,"",INDEX('N-Numbers'!$A:$M,MATCH($A99&amp;"*",'N-Numbers'!$A:$A,0),MATCH(F$1,'N-Numbers'!$A$1:$M$1,0))),"")</f>
        <v xml:space="preserve">N685JF </v>
      </c>
      <c r="G99" t="str">
        <f>IFERROR(IF(LEN(INDEX('N-Numbers'!$A:$M,MATCH($A99&amp;"*",'N-Numbers'!$A:$A,0),MATCH(G$1,'N-Numbers'!$A$1:$M$1,0)))=0,"",INDEX('N-Numbers'!$A:$M,MATCH($A99&amp;"*",'N-Numbers'!$A:$A,0),MATCH(G$1,'N-Numbers'!$A$1:$M$1,0))),"")</f>
        <v>TVPX ARS INC TRUSTEE</v>
      </c>
      <c r="H99" t="str">
        <f>IFERROR(IF(LEN(INDEX('N-Numbers'!$A:$M,MATCH($A99&amp;"*",'N-Numbers'!$A:$A,0),MATCH(H$1,'N-Numbers'!$A$1:$M$1,0)))=0,"",INDEX('N-Numbers'!$A:$M,MATCH($A99&amp;"*",'N-Numbers'!$A:$A,0),MATCH(H$1,'N-Numbers'!$A$1:$M$1,0))),"")</f>
        <v>39 E EAGLE RIDGE DR STE 201</v>
      </c>
      <c r="I99" t="str">
        <f>IFERROR(IF(LEN(INDEX('N-Numbers'!$A:$M,MATCH($A99&amp;"*",'N-Numbers'!$A:$A,0),MATCH(I$1,'N-Numbers'!$A$1:$M$1,0)))=0,"",INDEX('N-Numbers'!$A:$M,MATCH($A99&amp;"*",'N-Numbers'!$A:$A,0),MATCH(I$1,'N-Numbers'!$A$1:$M$1,0))),"")</f>
        <v>NORTH SALT LAKE</v>
      </c>
      <c r="J99" t="str">
        <f>IFERROR(IF(LEN(INDEX('N-Numbers'!$A:$M,MATCH($A99&amp;"*",'N-Numbers'!$A:$A,0),MATCH(J$1,'N-Numbers'!$A$1:$M$1,0)))=0,"",INDEX('N-Numbers'!$A:$M,MATCH($A99&amp;"*",'N-Numbers'!$A:$A,0),MATCH(J$1,'N-Numbers'!$A$1:$M$1,0))),"")</f>
        <v>UT</v>
      </c>
      <c r="L99" t="str">
        <f>IFERROR(IF(LEN(INDEX('N-Numbers'!$A:$M,MATCH($A99&amp;"*",'N-Numbers'!$A:$A,0),MATCH(L$1,'N-Numbers'!$A$1:$M$1,0)))=0,"",INDEX('N-Numbers'!$A:$M,MATCH($A99&amp;"*",'N-Numbers'!$A:$A,0),MATCH(L$1,'N-Numbers'!$A$1:$M$1,0))),"")</f>
        <v/>
      </c>
      <c r="M99" t="str">
        <f>IFERROR(IF(LEN(INDEX('N-Numbers'!$A:$M,MATCH($A99&amp;"*",'N-Numbers'!$A:$A,0),MATCH(M$1,'N-Numbers'!$A$1:$M$1,0)))=0,"",INDEX('N-Numbers'!$A:$M,MATCH($A99&amp;"*",'N-Numbers'!$A:$A,0),MATCH(M$1,'N-Numbers'!$A$1:$M$1,0))),"")</f>
        <v/>
      </c>
      <c r="N99" t="str">
        <f>IFERROR(IF(LEN(INDEX('N-Numbers'!$A:$M,MATCH($A99&amp;"*",'N-Numbers'!$A:$A,0),MATCH(N$1,'N-Numbers'!$A$1:$M$1,0)))=0,"",INDEX('N-Numbers'!$A:$M,MATCH($A99&amp;"*",'N-Numbers'!$A:$A,0),MATCH(N$1,'N-Numbers'!$A$1:$M$1,0))),"")</f>
        <v/>
      </c>
      <c r="R99" s="13"/>
      <c r="S99" s="13"/>
      <c r="T99" s="13"/>
      <c r="U99" s="13"/>
      <c r="V99" s="13"/>
      <c r="W99" s="13"/>
      <c r="Y99" t="str">
        <f>IFERROR(IF(LEN(INDEX('NBAA Data'!$A:$U,MATCH($C99,'NBAA Data'!$C:$C,0),MATCH(Y$1,'NBAA Data'!$A$1:$U$1,0)))=0,"",INDEX('NBAA Data'!$A:$U,MATCH($C99,'NBAA Data'!$C:$C,0),MATCH(Y$1,'NBAA Data'!$A$1:$U$1,0))),"")</f>
        <v/>
      </c>
      <c r="Z99" t="str">
        <f>IFERROR(IF(LEN(INDEX('NBAA Data'!$A:$U,MATCH($C99,'NBAA Data'!$C:$C,0),MATCH(Z$1,'NBAA Data'!$A$1:$U$1,0)))=0,"",INDEX('NBAA Data'!$A:$U,MATCH($C99,'NBAA Data'!$C:$C,0),MATCH(Z$1,'NBAA Data'!$A$1:$U$1,0))),"")</f>
        <v/>
      </c>
      <c r="AA99" t="str">
        <f>IFERROR(IF(LEN(INDEX('NBAA Data'!$A:$U,MATCH($C99,'NBAA Data'!$C:$C,0),MATCH(AA$1,'NBAA Data'!$A$1:$U$1,0)))=0,"",INDEX('NBAA Data'!$A:$U,MATCH($C99,'NBAA Data'!$C:$C,0),MATCH(AA$1,'NBAA Data'!$A$1:$U$1,0))),"")</f>
        <v/>
      </c>
      <c r="AB99" t="str">
        <f>IFERROR(IF(LEN(INDEX('NBAA Data'!$A:$U,MATCH($C99,'NBAA Data'!$C:$C,0),MATCH(AB$1,'NBAA Data'!$A$1:$U$1,0)))=0,"",INDEX('NBAA Data'!$A:$U,MATCH($C99,'NBAA Data'!$C:$C,0),MATCH(AB$1,'NBAA Data'!$A$1:$U$1,0))),"")</f>
        <v/>
      </c>
      <c r="AC99" t="str">
        <f>IFERROR(IF(LEN(INDEX('NBAA Data'!$A:$U,MATCH($C99,'NBAA Data'!$C:$C,0),MATCH(AC$1,'NBAA Data'!$A$1:$U$1,0)))=0,"",INDEX('NBAA Data'!$A:$U,MATCH($C99,'NBAA Data'!$C:$C,0),MATCH(AC$1,'NBAA Data'!$A$1:$U$1,0))),"")</f>
        <v/>
      </c>
      <c r="AD99" t="str">
        <f>IFERROR(IF(LEN(INDEX('NBAA Data'!$A:$U,MATCH($C99,'NBAA Data'!$C:$C,0),MATCH(AD$1,'NBAA Data'!$A$1:$U$1,0)))=0,"",INDEX('NBAA Data'!$A:$U,MATCH($C99,'NBAA Data'!$C:$C,0),MATCH(AD$1,'NBAA Data'!$A$1:$U$1,0))),"")</f>
        <v/>
      </c>
      <c r="AE99" t="str">
        <f>IFERROR(IF(LEN(INDEX('NBAA Data'!$A:$U,MATCH($C99,'NBAA Data'!$C:$C,0),MATCH(AE$1,'NBAA Data'!$A$1:$U$1,0)))=0,"",INDEX('NBAA Data'!$A:$U,MATCH($C99,'NBAA Data'!$C:$C,0),MATCH(AE$1,'NBAA Data'!$A$1:$U$1,0))),"")</f>
        <v/>
      </c>
      <c r="AF99" t="str">
        <f>IFERROR(IF(LEN(INDEX('NBAA Data'!$A:$U,MATCH($C99,'NBAA Data'!$C:$C,0),MATCH(AF$1,'NBAA Data'!$A$1:$U$1,0)))=0,"",INDEX('NBAA Data'!$A:$U,MATCH($C99,'NBAA Data'!$C:$C,0),MATCH(AF$1,'NBAA Data'!$A$1:$U$1,0))),"")</f>
        <v/>
      </c>
      <c r="AG99" t="str">
        <f>IFERROR(IF(LEN(INDEX('NBAA Data'!$A:$U,MATCH($C99,'NBAA Data'!$C:$C,0),MATCH(AG$1,'NBAA Data'!$A$1:$U$1,0)))=0,"",INDEX('NBAA Data'!$A:$U,MATCH($C99,'NBAA Data'!$C:$C,0),MATCH(AG$1,'NBAA Data'!$A$1:$U$1,0))),"")</f>
        <v/>
      </c>
      <c r="AH99" t="str">
        <f>IFERROR(IF(LEN(INDEX('NBAA Data'!$A:$U,MATCH($C99,'NBAA Data'!$C:$C,0),MATCH(AH$1,'NBAA Data'!$A$1:$U$1,0)))=0,"",INDEX('NBAA Data'!$A:$U,MATCH($C99,'NBAA Data'!$C:$C,0),MATCH(AH$1,'NBAA Data'!$A$1:$U$1,0))),"")</f>
        <v/>
      </c>
      <c r="AI99" t="str">
        <f>IFERROR(IF(LEN(INDEX('NBAA Data'!$A:$U,MATCH($C99,'NBAA Data'!$C:$C,0),MATCH(AI$1,'NBAA Data'!$A$1:$U$1,0)))=0,"",INDEX('NBAA Data'!$A:$U,MATCH($C99,'NBAA Data'!$C:$C,0),MATCH(AI$1,'NBAA Data'!$A$1:$U$1,0))),"")</f>
        <v/>
      </c>
    </row>
    <row r="100" spans="1:48" x14ac:dyDescent="0.25">
      <c r="A100" t="s">
        <v>2254</v>
      </c>
      <c r="B100" t="str">
        <f>IFERROR(IF(LEN(INDEX('N-Numbers'!$A:$M,MATCH($A100&amp;"*",'N-Numbers'!$A:$A,0),MATCH(B$1,'N-Numbers'!$A$1:$M$1,0)))=0,"",INDEX('N-Numbers'!$A:$M,MATCH($A100&amp;"*",'N-Numbers'!$A:$A,0),MATCH(B$1,'N-Numbers'!$A$1:$M$1,0))),"")</f>
        <v/>
      </c>
      <c r="C100" t="str">
        <f>IF(LEN(INDEX('N-Numbers'!A:M,MATCH(A100&amp;"*",'N-Numbers'!A:A,0),2))=0,INDEX('N-Numbers'!A:M,MATCH(A100&amp;"*",'N-Numbers'!A:A,0),3),INDEX('N-Numbers'!A:M,MATCH(A100&amp;"*",'N-Numbers'!A:A,0),2))</f>
        <v>N922LR</v>
      </c>
      <c r="D100" t="str">
        <f>INDEX('ICAO Country Codes'!$A$1:$K$229,MATCH(IFERROR(LEFT(C100,SEARCH("-",C100)),LEFT(C100)),'ICAO Country Codes'!$A$1:$A$229,0),3)</f>
        <v>United States of America</v>
      </c>
      <c r="E100" t="str">
        <f>IFERROR(IF(LEN(INDEX('N-Numbers'!$A:$M,MATCH($A100&amp;"*",'N-Numbers'!$A:$A,0),MATCH(E$1,'N-Numbers'!$A$1:$M$1,0)))=0,"",INDEX('N-Numbers'!$A:$M,MATCH($A100&amp;"*",'N-Numbers'!$A:$A,0),MATCH(E$1,'N-Numbers'!$A$1:$M$1,0))),"")</f>
        <v xml:space="preserve">Jet Linx Aviation Inc. </v>
      </c>
      <c r="F100" t="str">
        <f>IFERROR(IF(LEN(INDEX('N-Numbers'!$A:$M,MATCH($A100&amp;"*",'N-Numbers'!$A:$A,0),MATCH(F$1,'N-Numbers'!$A$1:$M$1,0)))=0,"",INDEX('N-Numbers'!$A:$M,MATCH($A100&amp;"*",'N-Numbers'!$A:$A,0),MATCH(F$1,'N-Numbers'!$A$1:$M$1,0))),"")</f>
        <v>Capital Holdings 210 LLC bought 12/22/20</v>
      </c>
      <c r="G100" t="str">
        <f>IFERROR(IF(LEN(INDEX('N-Numbers'!$A:$M,MATCH($A100&amp;"*",'N-Numbers'!$A:$A,0),MATCH(G$1,'N-Numbers'!$A$1:$M$1,0)))=0,"",INDEX('N-Numbers'!$A:$M,MATCH($A100&amp;"*",'N-Numbers'!$A:$A,0),MATCH(G$1,'N-Numbers'!$A$1:$M$1,0))),"")</f>
        <v>CAPITAL HOLDINGS 210 LLC</v>
      </c>
      <c r="H100" t="str">
        <f>IFERROR(IF(LEN(INDEX('N-Numbers'!$A:$M,MATCH($A100&amp;"*",'N-Numbers'!$A:$A,0),MATCH(H$1,'N-Numbers'!$A$1:$M$1,0)))=0,"",INDEX('N-Numbers'!$A:$M,MATCH($A100&amp;"*",'N-Numbers'!$A:$A,0),MATCH(H$1,'N-Numbers'!$A$1:$M$1,0))),"")</f>
        <v>117 SALEM CHURCH RD</v>
      </c>
      <c r="I100" t="str">
        <f>IFERROR(IF(LEN(INDEX('N-Numbers'!$A:$M,MATCH($A100&amp;"*",'N-Numbers'!$A:$A,0),MATCH(I$1,'N-Numbers'!$A$1:$M$1,0)))=0,"",INDEX('N-Numbers'!$A:$M,MATCH($A100&amp;"*",'N-Numbers'!$A:$A,0),MATCH(I$1,'N-Numbers'!$A$1:$M$1,0))),"")</f>
        <v>NEWARK</v>
      </c>
      <c r="J100" t="str">
        <f>IFERROR(IF(LEN(INDEX('N-Numbers'!$A:$M,MATCH($A100&amp;"*",'N-Numbers'!$A:$A,0),MATCH(J$1,'N-Numbers'!$A$1:$M$1,0)))=0,"",INDEX('N-Numbers'!$A:$M,MATCH($A100&amp;"*",'N-Numbers'!$A:$A,0),MATCH(J$1,'N-Numbers'!$A$1:$M$1,0))),"")</f>
        <v>DE</v>
      </c>
      <c r="L100" t="str">
        <f>IFERROR(IF(LEN(INDEX('N-Numbers'!$A:$M,MATCH($A100&amp;"*",'N-Numbers'!$A:$A,0),MATCH(L$1,'N-Numbers'!$A$1:$M$1,0)))=0,"",INDEX('N-Numbers'!$A:$M,MATCH($A100&amp;"*",'N-Numbers'!$A:$A,0),MATCH(L$1,'N-Numbers'!$A$1:$M$1,0))),"")</f>
        <v/>
      </c>
      <c r="M100" t="str">
        <f>IFERROR(IF(LEN(INDEX('N-Numbers'!$A:$M,MATCH($A100&amp;"*",'N-Numbers'!$A:$A,0),MATCH(M$1,'N-Numbers'!$A$1:$M$1,0)))=0,"",INDEX('N-Numbers'!$A:$M,MATCH($A100&amp;"*",'N-Numbers'!$A:$A,0),MATCH(M$1,'N-Numbers'!$A$1:$M$1,0))),"")</f>
        <v/>
      </c>
      <c r="N100" t="str">
        <f>IFERROR(IF(LEN(INDEX('N-Numbers'!$A:$M,MATCH($A100&amp;"*",'N-Numbers'!$A:$A,0),MATCH(N$1,'N-Numbers'!$A$1:$M$1,0)))=0,"",INDEX('N-Numbers'!$A:$M,MATCH($A100&amp;"*",'N-Numbers'!$A:$A,0),MATCH(N$1,'N-Numbers'!$A$1:$M$1,0))),"")</f>
        <v>Jet Linx Aviation, LLC</v>
      </c>
      <c r="O100" t="s">
        <v>4647</v>
      </c>
      <c r="R100" s="13"/>
      <c r="S100" s="13"/>
      <c r="T100" s="13"/>
      <c r="U100" s="13"/>
      <c r="V100" s="13"/>
      <c r="W100" s="13"/>
      <c r="Y100" t="str">
        <f>IFERROR(IF(LEN(INDEX('NBAA Data'!$A:$U,MATCH($C100,'NBAA Data'!$C:$C,0),MATCH(Y$1,'NBAA Data'!$A$1:$U$1,0)))=0,"",INDEX('NBAA Data'!$A:$U,MATCH($C100,'NBAA Data'!$C:$C,0),MATCH(Y$1,'NBAA Data'!$A$1:$U$1,0))),"")</f>
        <v xml:space="preserve">Mirasco, Inc. </v>
      </c>
      <c r="Z100" t="str">
        <f>IFERROR(IF(LEN(INDEX('NBAA Data'!$A:$U,MATCH($C100,'NBAA Data'!$C:$C,0),MATCH(Z$1,'NBAA Data'!$A$1:$U$1,0)))=0,"",INDEX('NBAA Data'!$A:$U,MATCH($C100,'NBAA Data'!$C:$C,0),MATCH(Z$1,'NBAA Data'!$A$1:$U$1,0))),"")</f>
        <v>900 Circle 75 Parkway SE Suite 1660</v>
      </c>
      <c r="AA100" t="str">
        <f>IFERROR(IF(LEN(INDEX('NBAA Data'!$A:$U,MATCH($C100,'NBAA Data'!$C:$C,0),MATCH(AA$1,'NBAA Data'!$A$1:$U$1,0)))=0,"",INDEX('NBAA Data'!$A:$U,MATCH($C100,'NBAA Data'!$C:$C,0),MATCH(AA$1,'NBAA Data'!$A$1:$U$1,0))),"")</f>
        <v/>
      </c>
      <c r="AB100" t="str">
        <f>IFERROR(IF(LEN(INDEX('NBAA Data'!$A:$U,MATCH($C100,'NBAA Data'!$C:$C,0),MATCH(AB$1,'NBAA Data'!$A$1:$U$1,0)))=0,"",INDEX('NBAA Data'!$A:$U,MATCH($C100,'NBAA Data'!$C:$C,0),MATCH(AB$1,'NBAA Data'!$A$1:$U$1,0))),"")</f>
        <v>Baton Rouge</v>
      </c>
      <c r="AC100" t="str">
        <f>IFERROR(IF(LEN(INDEX('NBAA Data'!$A:$U,MATCH($C100,'NBAA Data'!$C:$C,0),MATCH(AC$1,'NBAA Data'!$A$1:$U$1,0)))=0,"",INDEX('NBAA Data'!$A:$U,MATCH($C100,'NBAA Data'!$C:$C,0),MATCH(AC$1,'NBAA Data'!$A$1:$U$1,0))),"")</f>
        <v>Atlanta</v>
      </c>
      <c r="AD100" t="str">
        <f>IFERROR(IF(LEN(INDEX('NBAA Data'!$A:$U,MATCH($C100,'NBAA Data'!$C:$C,0),MATCH(AD$1,'NBAA Data'!$A$1:$U$1,0)))=0,"",INDEX('NBAA Data'!$A:$U,MATCH($C100,'NBAA Data'!$C:$C,0),MATCH(AD$1,'NBAA Data'!$A$1:$U$1,0))),"")</f>
        <v>Atlanta Georgia 30339</v>
      </c>
      <c r="AE100" t="str">
        <f>IFERROR(IF(LEN(INDEX('NBAA Data'!$A:$U,MATCH($C100,'NBAA Data'!$C:$C,0),MATCH(AE$1,'NBAA Data'!$A$1:$U$1,0)))=0,"",INDEX('NBAA Data'!$A:$U,MATCH($C100,'NBAA Data'!$C:$C,0),MATCH(AE$1,'NBAA Data'!$A$1:$U$1,0))),"")</f>
        <v>+1 770.956.1945</v>
      </c>
      <c r="AF100" t="str">
        <f>IFERROR(IF(LEN(INDEX('NBAA Data'!$A:$U,MATCH($C100,'NBAA Data'!$C:$C,0),MATCH(AF$1,'NBAA Data'!$A$1:$U$1,0)))=0,"",INDEX('NBAA Data'!$A:$U,MATCH($C100,'NBAA Data'!$C:$C,0),MATCH(AF$1,'NBAA Data'!$A$1:$U$1,0))),"")</f>
        <v/>
      </c>
      <c r="AG100" t="str">
        <f>IFERROR(IF(LEN(INDEX('NBAA Data'!$A:$U,MATCH($C100,'NBAA Data'!$C:$C,0),MATCH(AG$1,'NBAA Data'!$A$1:$U$1,0)))=0,"",INDEX('NBAA Data'!$A:$U,MATCH($C100,'NBAA Data'!$C:$C,0),MATCH(AG$1,'NBAA Data'!$A$1:$U$1,0))),"")</f>
        <v/>
      </c>
      <c r="AH100" t="str">
        <f>IFERROR(IF(LEN(INDEX('NBAA Data'!$A:$U,MATCH($C100,'NBAA Data'!$C:$C,0),MATCH(AH$1,'NBAA Data'!$A$1:$U$1,0)))=0,"",INDEX('NBAA Data'!$A:$U,MATCH($C100,'NBAA Data'!$C:$C,0),MATCH(AH$1,'NBAA Data'!$A$1:$U$1,0))),"")</f>
        <v/>
      </c>
      <c r="AI100" t="str">
        <f>IFERROR(IF(LEN(INDEX('Part 135 Data'!$A:$N,MATCH($O100,'Part 135 Data'!$A:$A,0),MATCH(AI$1,'Part 135 Data'!$A$1:$N$1,0)))=0,"",INDEX('Part 135 Data'!$A:$N,MATCH($O100,'Part 135 Data'!$A:$A,0),MATCH(AI$1,'Part 135 Data'!$A$1:$N$1,0))),"")</f>
        <v>9JLA</v>
      </c>
      <c r="AJ100" t="str">
        <f>IFERROR(IF(LEN(INDEX('Part 135 Data'!$A:$N,MATCH($O100,'Part 135 Data'!$A:$A,0),MATCH(AJ$1,'Part 135 Data'!$A$1:$N$1,0)))=0,"",INDEX('Part 135 Data'!$A:$N,MATCH($O100,'Part 135 Data'!$A:$A,0),MATCH(AJ$1,'Part 135 Data'!$A$1:$N$1,0))),"")</f>
        <v>JET LINX AVIATION LLC</v>
      </c>
      <c r="AK100" t="str">
        <f>IFERROR(IF(LEN(INDEX('Part 135 Data'!$A:$N,MATCH($O100,'Part 135 Data'!$A:$A,0),MATCH(AK$1,'Part 135 Data'!$A$1:$N$1,0)))=0,"",INDEX('Part 135 Data'!$A:$N,MATCH($O100,'Part 135 Data'!$A:$A,0),MATCH(AK$1,'Part 135 Data'!$A$1:$N$1,0))),"")</f>
        <v>WALKER, JAMIE</v>
      </c>
      <c r="AL100" t="str">
        <f>IFERROR(IF(LEN(INDEX('Part 135 Data'!$A:$N,MATCH($O100,'Part 135 Data'!$A:$A,0),MATCH(AL$1,'Part 135 Data'!$A$1:$N$1,0)))=0,"",INDEX('Part 135 Data'!$A:$N,MATCH($O100,'Part 135 Data'!$A:$A,0),MATCH(AL$1,'Part 135 Data'!$A$1:$N$1,0))),"")</f>
        <v>PRESIDENT AND CHIEF EXECUTIVE OFFICER</v>
      </c>
      <c r="AM100" t="str">
        <f>IFERROR(IF(LEN(INDEX('Part 135 Data'!$A:$N,MATCH($O100,'Part 135 Data'!$A:$A,0),MATCH(AM$1,'Part 135 Data'!$A$1:$N$1,0)))=0,"",INDEX('Part 135 Data'!$A:$N,MATCH($O100,'Part 135 Data'!$A:$A,0),MATCH(AM$1,'Part 135 Data'!$A$1:$N$1,0))),"")</f>
        <v>13030 Pierce St</v>
      </c>
      <c r="AN100" t="str">
        <f>IFERROR(IF(LEN(INDEX('Part 135 Data'!$A:$N,MATCH($O100,'Part 135 Data'!$A:$A,0),MATCH(AN$1,'Part 135 Data'!$A$1:$N$1,0)))=0,"",INDEX('Part 135 Data'!$A:$N,MATCH($O100,'Part 135 Data'!$A:$A,0),MATCH(AN$1,'Part 135 Data'!$A$1:$N$1,0))),"")</f>
        <v>SUITE 100</v>
      </c>
      <c r="AO100" t="str">
        <f>IFERROR(IF(LEN(INDEX('Part 135 Data'!$A:$N,MATCH($O100,'Part 135 Data'!$A:$A,0),MATCH(AO$1,'Part 135 Data'!$A$1:$N$1,0)))=0,"",INDEX('Part 135 Data'!$A:$N,MATCH($O100,'Part 135 Data'!$A:$A,0),MATCH(AO$1,'Part 135 Data'!$A$1:$N$1,0))),"")</f>
        <v/>
      </c>
      <c r="AP100" t="str">
        <f>IFERROR(IF(LEN(INDEX('Part 135 Data'!$A:$N,MATCH($O100,'Part 135 Data'!$A:$A,0),MATCH(AP$1,'Part 135 Data'!$A$1:$N$1,0)))=0,"",INDEX('Part 135 Data'!$A:$N,MATCH($O100,'Part 135 Data'!$A:$A,0),MATCH(AP$1,'Part 135 Data'!$A$1:$N$1,0))),"")</f>
        <v>OMAHA</v>
      </c>
      <c r="AQ100" t="str">
        <f>IFERROR(IF(LEN(INDEX('Part 135 Data'!$A:$N,MATCH($O100,'Part 135 Data'!$A:$A,0),MATCH(AQ$1,'Part 135 Data'!$A$1:$N$1,0)))=0,"",INDEX('Part 135 Data'!$A:$N,MATCH($O100,'Part 135 Data'!$A:$A,0),MATCH(AQ$1,'Part 135 Data'!$A$1:$N$1,0))),"")</f>
        <v>NE</v>
      </c>
      <c r="AR100" t="str">
        <f>IFERROR(IF(LEN(INDEX('Part 135 Data'!$A:$N,MATCH($O100,'Part 135 Data'!$A:$A,0),MATCH(AR$1,'Part 135 Data'!$A$1:$N$1,0)))=0,"",INDEX('Part 135 Data'!$A:$N,MATCH($O100,'Part 135 Data'!$A:$A,0),MATCH(AR$1,'Part 135 Data'!$A$1:$N$1,0))),"")</f>
        <v>68144</v>
      </c>
      <c r="AS100" t="str">
        <f>IFERROR(IF(LEN(INDEX('Part 135 Data'!$A:$N,MATCH($O100,'Part 135 Data'!$A:$A,0),MATCH(AS$1,'Part 135 Data'!$A$1:$N$1,0)))=0,"",INDEX('Part 135 Data'!$A:$N,MATCH($O100,'Part 135 Data'!$A:$A,0),MATCH(AS$1,'Part 135 Data'!$A$1:$N$1,0))),"")</f>
        <v>US</v>
      </c>
      <c r="AT100" t="str">
        <f>IFERROR(IF(LEN(INDEX('Part 135 Data'!$A:$N,MATCH($O100,'Part 135 Data'!$A:$A,0),MATCH(AT$1,'Part 135 Data'!$A$1:$N$1,0)))=0,"",INDEX('Part 135 Data'!$A:$N,MATCH($O100,'Part 135 Data'!$A:$A,0),MATCH(AT$1,'Part 135 Data'!$A$1:$N$1,0))),"")</f>
        <v>4029918060</v>
      </c>
      <c r="AU100" t="str">
        <f>IFERROR(IF(LEN(INDEX('Part 135 Data'!$A:$N,MATCH($O100,'Part 135 Data'!$A:$A,0),MATCH(AU$1,'Part 135 Data'!$A$1:$N$1,0)))=0,"",INDEX('Part 135 Data'!$A:$N,MATCH($O100,'Part 135 Data'!$A:$A,0),MATCH(AU$1,'Part 135 Data'!$A$1:$N$1,0))),"")</f>
        <v/>
      </c>
      <c r="AV100" t="str">
        <f>IFERROR(IF(LEN(INDEX('Part 135 Data'!$A:$N,MATCH($O100,'Part 135 Data'!$A:$A,0),MATCH(AV$1,'Part 135 Data'!$A$1:$N$1,0)))=0,"",INDEX('Part 135 Data'!$A:$N,MATCH($O100,'Part 135 Data'!$A:$A,0),MATCH(AV$1,'Part 135 Data'!$A$1:$N$1,0))),"")</f>
        <v/>
      </c>
    </row>
    <row r="101" spans="1:48" x14ac:dyDescent="0.25">
      <c r="A101" t="s">
        <v>3921</v>
      </c>
      <c r="B101" t="str">
        <f>"C-"&amp;INDEX(Sheet6!$A$1:$U$11,MATCH(TRIM(A101),Sheet6!$A$1:$A$11,0),2)</f>
        <v>C-FEPH</v>
      </c>
      <c r="C101" t="str">
        <f>IF(LEN(INDEX('N-Numbers'!A:M,MATCH(A101&amp;"*",'N-Numbers'!A:A,0),2))=0,INDEX('N-Numbers'!A:M,MATCH(A101&amp;"*",'N-Numbers'!A:A,0),3),INDEX('N-Numbers'!A:M,MATCH(A101&amp;"*",'N-Numbers'!A:A,0),2))</f>
        <v xml:space="preserve">C- </v>
      </c>
      <c r="D101" t="str">
        <f>INDEX('ICAO Country Codes'!$A$1:$K$229,MATCH(IFERROR(LEFT(C101,SEARCH("-",C101)),LEFT(C101)),'ICAO Country Codes'!$A$1:$A$229,0),3)</f>
        <v>Canada</v>
      </c>
      <c r="E101" t="str">
        <f>IFERROR(IF(LEN(INDEX('N-Numbers'!$A:$M,MATCH($A101&amp;"*",'N-Numbers'!$A:$A,0),MATCH(E$1,'N-Numbers'!$A$1:$M$1,0)))=0,"",INDEX('N-Numbers'!$A:$M,MATCH($A101&amp;"*",'N-Numbers'!$A:$A,0),MATCH(E$1,'N-Numbers'!$A$1:$M$1,0))),"")</f>
        <v/>
      </c>
      <c r="F101" t="str">
        <f>IFERROR(IF(LEN(INDEX('N-Numbers'!$A:$M,MATCH($A101&amp;"*",'N-Numbers'!$A:$A,0),MATCH(F$1,'N-Numbers'!$A$1:$M$1,0)))=0,"",INDEX('N-Numbers'!$A:$M,MATCH($A101&amp;"*",'N-Numbers'!$A:$A,0),MATCH(F$1,'N-Numbers'!$A$1:$M$1,0))),"")</f>
        <v xml:space="preserve">ES-VSC </v>
      </c>
      <c r="G101" t="str">
        <f>INDEX(Sheet6!$A$1:$U$11,MATCH(TRIM(A101),Sheet6!$A$1:$A$11,0),MATCH("FULL_NAME",Sheet6!$A$1:$U$1,0))</f>
        <v>Colin Chester Cumming</v>
      </c>
      <c r="H101" t="str">
        <f>IFERROR(IF(LEN(INDEX('N-Numbers'!$A:$M,MATCH($A101&amp;"*",'N-Numbers'!$A:$A,0),MATCH(H$1,'N-Numbers'!$A$1:$M$1,0)))=0,"",INDEX('N-Numbers'!$A:$M,MATCH($A101&amp;"*",'N-Numbers'!$A:$A,0),MATCH(H$1,'N-Numbers'!$A$1:$M$1,0))),"")</f>
        <v/>
      </c>
      <c r="I101" t="str">
        <f>INDEX(Sheet6!$A$1:$U$11,MATCH(TRIM(A101),Sheet6!$A$1:$A$11,0),MATCH("CITY",Sheet6!$A$1:$U$1,0))</f>
        <v>Greely</v>
      </c>
      <c r="J101" t="str">
        <f>INDEX(Sheet6!$A$1:$U$11,MATCH(TRIM(A101),Sheet6!$A$1:$A$11,0),MATCH("PROVINCE_OR_STATE_E",Sheet6!$A$1:$U$1,0))</f>
        <v>Ontario</v>
      </c>
      <c r="L101" t="str">
        <f>IFERROR(IF(LEN(INDEX('N-Numbers'!$A:$M,MATCH($A101&amp;"*",'N-Numbers'!$A:$A,0),MATCH(L$1,'N-Numbers'!$A$1:$M$1,0)))=0,"",INDEX('N-Numbers'!$A:$M,MATCH($A101&amp;"*",'N-Numbers'!$A:$A,0),MATCH(L$1,'N-Numbers'!$A$1:$M$1,0))),"")</f>
        <v/>
      </c>
      <c r="M101" t="str">
        <f>IFERROR(IF(LEN(INDEX('N-Numbers'!$A:$M,MATCH($A101&amp;"*",'N-Numbers'!$A:$A,0),MATCH(M$1,'N-Numbers'!$A$1:$M$1,0)))=0,"",INDEX('N-Numbers'!$A:$M,MATCH($A101&amp;"*",'N-Numbers'!$A:$A,0),MATCH(M$1,'N-Numbers'!$A$1:$M$1,0))),"")</f>
        <v/>
      </c>
      <c r="N101" t="str">
        <f>IFERROR(IF(LEN(INDEX('N-Numbers'!$A:$M,MATCH($A101&amp;"*",'N-Numbers'!$A:$A,0),MATCH(N$1,'N-Numbers'!$A$1:$M$1,0)))=0,"",INDEX('N-Numbers'!$A:$M,MATCH($A101&amp;"*",'N-Numbers'!$A:$A,0),MATCH(N$1,'N-Numbers'!$A$1:$M$1,0))),"")</f>
        <v/>
      </c>
      <c r="R101" s="13"/>
      <c r="S101" s="13"/>
      <c r="T101" s="13"/>
      <c r="U101" s="13"/>
      <c r="V101" s="13"/>
      <c r="W101" s="13"/>
      <c r="Y101" t="str">
        <f>IFERROR(IF(LEN(INDEX('NBAA Data'!$A:$U,MATCH($C101,'NBAA Data'!$C:$C,0),MATCH(Y$1,'NBAA Data'!$A$1:$U$1,0)))=0,"",INDEX('NBAA Data'!$A:$U,MATCH($C101,'NBAA Data'!$C:$C,0),MATCH(Y$1,'NBAA Data'!$A$1:$U$1,0))),"")</f>
        <v/>
      </c>
      <c r="Z101" t="str">
        <f>IFERROR(IF(LEN(INDEX('NBAA Data'!$A:$U,MATCH($C101,'NBAA Data'!$C:$C,0),MATCH(Z$1,'NBAA Data'!$A$1:$U$1,0)))=0,"",INDEX('NBAA Data'!$A:$U,MATCH($C101,'NBAA Data'!$C:$C,0),MATCH(Z$1,'NBAA Data'!$A$1:$U$1,0))),"")</f>
        <v/>
      </c>
      <c r="AA101" t="str">
        <f>IFERROR(IF(LEN(INDEX('NBAA Data'!$A:$U,MATCH($C101,'NBAA Data'!$C:$C,0),MATCH(AA$1,'NBAA Data'!$A$1:$U$1,0)))=0,"",INDEX('NBAA Data'!$A:$U,MATCH($C101,'NBAA Data'!$C:$C,0),MATCH(AA$1,'NBAA Data'!$A$1:$U$1,0))),"")</f>
        <v/>
      </c>
      <c r="AB101" t="str">
        <f>IFERROR(IF(LEN(INDEX('NBAA Data'!$A:$U,MATCH($C101,'NBAA Data'!$C:$C,0),MATCH(AB$1,'NBAA Data'!$A$1:$U$1,0)))=0,"",INDEX('NBAA Data'!$A:$U,MATCH($C101,'NBAA Data'!$C:$C,0),MATCH(AB$1,'NBAA Data'!$A$1:$U$1,0))),"")</f>
        <v/>
      </c>
      <c r="AC101" t="str">
        <f>IFERROR(IF(LEN(INDEX('NBAA Data'!$A:$U,MATCH($C101,'NBAA Data'!$C:$C,0),MATCH(AC$1,'NBAA Data'!$A$1:$U$1,0)))=0,"",INDEX('NBAA Data'!$A:$U,MATCH($C101,'NBAA Data'!$C:$C,0),MATCH(AC$1,'NBAA Data'!$A$1:$U$1,0))),"")</f>
        <v/>
      </c>
      <c r="AD101" t="str">
        <f>IFERROR(IF(LEN(INDEX('NBAA Data'!$A:$U,MATCH($C101,'NBAA Data'!$C:$C,0),MATCH(AD$1,'NBAA Data'!$A$1:$U$1,0)))=0,"",INDEX('NBAA Data'!$A:$U,MATCH($C101,'NBAA Data'!$C:$C,0),MATCH(AD$1,'NBAA Data'!$A$1:$U$1,0))),"")</f>
        <v/>
      </c>
      <c r="AE101" t="str">
        <f>IFERROR(IF(LEN(INDEX('NBAA Data'!$A:$U,MATCH($C101,'NBAA Data'!$C:$C,0),MATCH(AE$1,'NBAA Data'!$A$1:$U$1,0)))=0,"",INDEX('NBAA Data'!$A:$U,MATCH($C101,'NBAA Data'!$C:$C,0),MATCH(AE$1,'NBAA Data'!$A$1:$U$1,0))),"")</f>
        <v/>
      </c>
      <c r="AF101" t="str">
        <f>IFERROR(IF(LEN(INDEX('NBAA Data'!$A:$U,MATCH($C101,'NBAA Data'!$C:$C,0),MATCH(AF$1,'NBAA Data'!$A$1:$U$1,0)))=0,"",INDEX('NBAA Data'!$A:$U,MATCH($C101,'NBAA Data'!$C:$C,0),MATCH(AF$1,'NBAA Data'!$A$1:$U$1,0))),"")</f>
        <v/>
      </c>
      <c r="AG101" t="str">
        <f>IFERROR(IF(LEN(INDEX('NBAA Data'!$A:$U,MATCH($C101,'NBAA Data'!$C:$C,0),MATCH(AG$1,'NBAA Data'!$A$1:$U$1,0)))=0,"",INDEX('NBAA Data'!$A:$U,MATCH($C101,'NBAA Data'!$C:$C,0),MATCH(AG$1,'NBAA Data'!$A$1:$U$1,0))),"")</f>
        <v/>
      </c>
      <c r="AH101" t="str">
        <f>IFERROR(IF(LEN(INDEX('NBAA Data'!$A:$U,MATCH($C101,'NBAA Data'!$C:$C,0),MATCH(AH$1,'NBAA Data'!$A$1:$U$1,0)))=0,"",INDEX('NBAA Data'!$A:$U,MATCH($C101,'NBAA Data'!$C:$C,0),MATCH(AH$1,'NBAA Data'!$A$1:$U$1,0))),"")</f>
        <v/>
      </c>
      <c r="AI101" t="str">
        <f>IFERROR(IF(LEN(INDEX('NBAA Data'!$A:$U,MATCH($C101,'NBAA Data'!$C:$C,0),MATCH(AI$1,'NBAA Data'!$A$1:$U$1,0)))=0,"",INDEX('NBAA Data'!$A:$U,MATCH($C101,'NBAA Data'!$C:$C,0),MATCH(AI$1,'NBAA Data'!$A$1:$U$1,0))),"")</f>
        <v/>
      </c>
    </row>
    <row r="102" spans="1:48" x14ac:dyDescent="0.25">
      <c r="A102" t="s">
        <v>3922</v>
      </c>
      <c r="B102" t="str">
        <f>IFERROR(IF(LEN(INDEX('N-Numbers'!$A:$M,MATCH($A102&amp;"*",'N-Numbers'!$A:$A,0),MATCH(B$1,'N-Numbers'!$A$1:$M$1,0)))=0,"",INDEX('N-Numbers'!$A:$M,MATCH($A102&amp;"*",'N-Numbers'!$A:$A,0),MATCH(B$1,'N-Numbers'!$A$1:$M$1,0))),"")</f>
        <v/>
      </c>
      <c r="C102" t="str">
        <f>IF(LEN(INDEX('N-Numbers'!A:M,MATCH(A102&amp;"*",'N-Numbers'!A:A,0),2))=0,INDEX('N-Numbers'!A:M,MATCH(A102&amp;"*",'N-Numbers'!A:A,0),3),INDEX('N-Numbers'!A:M,MATCH(A102&amp;"*",'N-Numbers'!A:A,0),2))</f>
        <v xml:space="preserve">PP-ESV </v>
      </c>
      <c r="D102" t="str">
        <f>INDEX('ICAO Country Codes'!$A$1:$K$229,MATCH(IFERROR(LEFT(C102,SEARCH("-",C102)),LEFT(C102)),'ICAO Country Codes'!$A$1:$A$229,0),3)</f>
        <v>Brazil</v>
      </c>
      <c r="E102" t="str">
        <f>IFERROR(IF(LEN(INDEX('N-Numbers'!$A:$M,MATCH($A102&amp;"*",'N-Numbers'!$A:$A,0),MATCH(E$1,'N-Numbers'!$A$1:$M$1,0)))=0,"",INDEX('N-Numbers'!$A:$M,MATCH($A102&amp;"*",'N-Numbers'!$A:$A,0),MATCH(E$1,'N-Numbers'!$A$1:$M$1,0))),"")</f>
        <v/>
      </c>
      <c r="F102" t="str">
        <f>IFERROR(IF(LEN(INDEX('N-Numbers'!$A:$M,MATCH($A102&amp;"*",'N-Numbers'!$A:$A,0),MATCH(F$1,'N-Numbers'!$A$1:$M$1,0)))=0,"",INDEX('N-Numbers'!$A:$M,MATCH($A102&amp;"*",'N-Numbers'!$A:$A,0),MATCH(F$1,'N-Numbers'!$A$1:$M$1,0))),"")</f>
        <v>delivered 10/11/12 rrg 10/19/12</v>
      </c>
      <c r="G102" t="s">
        <v>4606</v>
      </c>
      <c r="H102" t="str">
        <f>IFERROR(IF(LEN(INDEX('N-Numbers'!$A:$M,MATCH($A102&amp;"*",'N-Numbers'!$A:$A,0),MATCH(H$1,'N-Numbers'!$A$1:$M$1,0)))=0,"",INDEX('N-Numbers'!$A:$M,MATCH($A102&amp;"*",'N-Numbers'!$A:$A,0),MATCH(H$1,'N-Numbers'!$A$1:$M$1,0))),"")</f>
        <v/>
      </c>
      <c r="J102" t="str">
        <f>IFERROR(IF(LEN(INDEX('N-Numbers'!$A:$M,MATCH($A102&amp;"*",'N-Numbers'!$A:$A,0),MATCH(J$1,'N-Numbers'!$A$1:$M$1,0)))=0,"",INDEX('N-Numbers'!$A:$M,MATCH($A102&amp;"*",'N-Numbers'!$A:$A,0),MATCH(J$1,'N-Numbers'!$A$1:$M$1,0))),"")</f>
        <v/>
      </c>
      <c r="L102" t="str">
        <f>IFERROR(IF(LEN(INDEX('N-Numbers'!$A:$M,MATCH($A102&amp;"*",'N-Numbers'!$A:$A,0),MATCH(L$1,'N-Numbers'!$A$1:$M$1,0)))=0,"",INDEX('N-Numbers'!$A:$M,MATCH($A102&amp;"*",'N-Numbers'!$A:$A,0),MATCH(L$1,'N-Numbers'!$A$1:$M$1,0))),"")</f>
        <v/>
      </c>
      <c r="M102" t="str">
        <f>IFERROR(IF(LEN(INDEX('N-Numbers'!$A:$M,MATCH($A102&amp;"*",'N-Numbers'!$A:$A,0),MATCH(M$1,'N-Numbers'!$A$1:$M$1,0)))=0,"",INDEX('N-Numbers'!$A:$M,MATCH($A102&amp;"*",'N-Numbers'!$A:$A,0),MATCH(M$1,'N-Numbers'!$A$1:$M$1,0))),"")</f>
        <v/>
      </c>
      <c r="N102" t="str">
        <f>IFERROR(IF(LEN(INDEX('N-Numbers'!$A:$M,MATCH($A102&amp;"*",'N-Numbers'!$A:$A,0),MATCH(N$1,'N-Numbers'!$A$1:$M$1,0)))=0,"",INDEX('N-Numbers'!$A:$M,MATCH($A102&amp;"*",'N-Numbers'!$A:$A,0),MATCH(N$1,'N-Numbers'!$A$1:$M$1,0))),"")</f>
        <v/>
      </c>
      <c r="R102" s="13"/>
      <c r="S102" s="13"/>
      <c r="T102" s="13"/>
      <c r="U102" s="13"/>
      <c r="V102" s="13"/>
      <c r="W102" s="13"/>
      <c r="Y102" t="str">
        <f>IFERROR(IF(LEN(INDEX('NBAA Data'!$A:$U,MATCH($C102,'NBAA Data'!$C:$C,0),MATCH(Y$1,'NBAA Data'!$A$1:$U$1,0)))=0,"",INDEX('NBAA Data'!$A:$U,MATCH($C102,'NBAA Data'!$C:$C,0),MATCH(Y$1,'NBAA Data'!$A$1:$U$1,0))),"")</f>
        <v/>
      </c>
      <c r="Z102" t="str">
        <f>IFERROR(IF(LEN(INDEX('NBAA Data'!$A:$U,MATCH($C102,'NBAA Data'!$C:$C,0),MATCH(Z$1,'NBAA Data'!$A$1:$U$1,0)))=0,"",INDEX('NBAA Data'!$A:$U,MATCH($C102,'NBAA Data'!$C:$C,0),MATCH(Z$1,'NBAA Data'!$A$1:$U$1,0))),"")</f>
        <v/>
      </c>
      <c r="AA102" t="str">
        <f>IFERROR(IF(LEN(INDEX('NBAA Data'!$A:$U,MATCH($C102,'NBAA Data'!$C:$C,0),MATCH(AA$1,'NBAA Data'!$A$1:$U$1,0)))=0,"",INDEX('NBAA Data'!$A:$U,MATCH($C102,'NBAA Data'!$C:$C,0),MATCH(AA$1,'NBAA Data'!$A$1:$U$1,0))),"")</f>
        <v/>
      </c>
      <c r="AB102" t="str">
        <f>IFERROR(IF(LEN(INDEX('NBAA Data'!$A:$U,MATCH($C102,'NBAA Data'!$C:$C,0),MATCH(AB$1,'NBAA Data'!$A$1:$U$1,0)))=0,"",INDEX('NBAA Data'!$A:$U,MATCH($C102,'NBAA Data'!$C:$C,0),MATCH(AB$1,'NBAA Data'!$A$1:$U$1,0))),"")</f>
        <v/>
      </c>
      <c r="AC102" t="str">
        <f>IFERROR(IF(LEN(INDEX('NBAA Data'!$A:$U,MATCH($C102,'NBAA Data'!$C:$C,0),MATCH(AC$1,'NBAA Data'!$A$1:$U$1,0)))=0,"",INDEX('NBAA Data'!$A:$U,MATCH($C102,'NBAA Data'!$C:$C,0),MATCH(AC$1,'NBAA Data'!$A$1:$U$1,0))),"")</f>
        <v/>
      </c>
      <c r="AD102" t="str">
        <f>IFERROR(IF(LEN(INDEX('NBAA Data'!$A:$U,MATCH($C102,'NBAA Data'!$C:$C,0),MATCH(AD$1,'NBAA Data'!$A$1:$U$1,0)))=0,"",INDEX('NBAA Data'!$A:$U,MATCH($C102,'NBAA Data'!$C:$C,0),MATCH(AD$1,'NBAA Data'!$A$1:$U$1,0))),"")</f>
        <v/>
      </c>
      <c r="AE102" t="str">
        <f>IFERROR(IF(LEN(INDEX('NBAA Data'!$A:$U,MATCH($C102,'NBAA Data'!$C:$C,0),MATCH(AE$1,'NBAA Data'!$A$1:$U$1,0)))=0,"",INDEX('NBAA Data'!$A:$U,MATCH($C102,'NBAA Data'!$C:$C,0),MATCH(AE$1,'NBAA Data'!$A$1:$U$1,0))),"")</f>
        <v/>
      </c>
      <c r="AF102" t="str">
        <f>IFERROR(IF(LEN(INDEX('NBAA Data'!$A:$U,MATCH($C102,'NBAA Data'!$C:$C,0),MATCH(AF$1,'NBAA Data'!$A$1:$U$1,0)))=0,"",INDEX('NBAA Data'!$A:$U,MATCH($C102,'NBAA Data'!$C:$C,0),MATCH(AF$1,'NBAA Data'!$A$1:$U$1,0))),"")</f>
        <v/>
      </c>
      <c r="AG102" t="str">
        <f>IFERROR(IF(LEN(INDEX('NBAA Data'!$A:$U,MATCH($C102,'NBAA Data'!$C:$C,0),MATCH(AG$1,'NBAA Data'!$A$1:$U$1,0)))=0,"",INDEX('NBAA Data'!$A:$U,MATCH($C102,'NBAA Data'!$C:$C,0),MATCH(AG$1,'NBAA Data'!$A$1:$U$1,0))),"")</f>
        <v/>
      </c>
      <c r="AH102" t="str">
        <f>IFERROR(IF(LEN(INDEX('NBAA Data'!$A:$U,MATCH($C102,'NBAA Data'!$C:$C,0),MATCH(AH$1,'NBAA Data'!$A$1:$U$1,0)))=0,"",INDEX('NBAA Data'!$A:$U,MATCH($C102,'NBAA Data'!$C:$C,0),MATCH(AH$1,'NBAA Data'!$A$1:$U$1,0))),"")</f>
        <v/>
      </c>
      <c r="AI102" t="str">
        <f>IFERROR(IF(LEN(INDEX('NBAA Data'!$A:$U,MATCH($C102,'NBAA Data'!$C:$C,0),MATCH(AI$1,'NBAA Data'!$A$1:$U$1,0)))=0,"",INDEX('NBAA Data'!$A:$U,MATCH($C102,'NBAA Data'!$C:$C,0),MATCH(AI$1,'NBAA Data'!$A$1:$U$1,0))),"")</f>
        <v/>
      </c>
    </row>
    <row r="103" spans="1:48" x14ac:dyDescent="0.25">
      <c r="A103" t="s">
        <v>2150</v>
      </c>
      <c r="B103" t="str">
        <f>IFERROR(IF(LEN(INDEX('N-Numbers'!$A:$M,MATCH($A103&amp;"*",'N-Numbers'!$A:$A,0),MATCH(B$1,'N-Numbers'!$A$1:$M$1,0)))=0,"",INDEX('N-Numbers'!$A:$M,MATCH($A103&amp;"*",'N-Numbers'!$A:$A,0),MATCH(B$1,'N-Numbers'!$A$1:$M$1,0))),"")</f>
        <v/>
      </c>
      <c r="C103" t="str">
        <f>IF(LEN(INDEX('N-Numbers'!A:M,MATCH(A103&amp;"*",'N-Numbers'!A:A,0),2))=0,INDEX('N-Numbers'!A:M,MATCH(A103&amp;"*",'N-Numbers'!A:A,0),3),INDEX('N-Numbers'!A:M,MATCH(A103&amp;"*",'N-Numbers'!A:A,0),2))</f>
        <v>N730GA</v>
      </c>
      <c r="D103" t="str">
        <f>INDEX('ICAO Country Codes'!$A$1:$K$229,MATCH(IFERROR(LEFT(C103,SEARCH("-",C103)),LEFT(C103)),'ICAO Country Codes'!$A$1:$A$229,0),3)</f>
        <v>United States of America</v>
      </c>
      <c r="E103" t="str">
        <f>IFERROR(IF(LEN(INDEX('N-Numbers'!$A:$M,MATCH($A103&amp;"*",'N-Numbers'!$A:$A,0),MATCH(E$1,'N-Numbers'!$A$1:$M$1,0)))=0,"",INDEX('N-Numbers'!$A:$M,MATCH($A103&amp;"*",'N-Numbers'!$A:$A,0),MATCH(E$1,'N-Numbers'!$A$1:$M$1,0))),"")</f>
        <v/>
      </c>
      <c r="F103" t="str">
        <f>IFERROR(IF(LEN(INDEX('N-Numbers'!$A:$M,MATCH($A103&amp;"*",'N-Numbers'!$A:$A,0),MATCH(F$1,'N-Numbers'!$A$1:$M$1,0)))=0,"",INDEX('N-Numbers'!$A:$M,MATCH($A103&amp;"*",'N-Numbers'!$A:$A,0),MATCH(F$1,'N-Numbers'!$A$1:$M$1,0))),"")</f>
        <v>BTI Aviation LLC Colorado Springs CO bought 6/4/19</v>
      </c>
      <c r="G103" t="str">
        <f>IFERROR(IF(LEN(INDEX('N-Numbers'!$A:$M,MATCH($A103&amp;"*",'N-Numbers'!$A:$A,0),MATCH(G$1,'N-Numbers'!$A$1:$M$1,0)))=0,"",INDEX('N-Numbers'!$A:$M,MATCH($A103&amp;"*",'N-Numbers'!$A:$A,0),MATCH(G$1,'N-Numbers'!$A$1:$M$1,0))),"")</f>
        <v>BTI AVIATION LLC</v>
      </c>
      <c r="H103" t="str">
        <f>IFERROR(IF(LEN(INDEX('N-Numbers'!$A:$M,MATCH($A103&amp;"*",'N-Numbers'!$A:$A,0),MATCH(H$1,'N-Numbers'!$A$1:$M$1,0)))=0,"",INDEX('N-Numbers'!$A:$M,MATCH($A103&amp;"*",'N-Numbers'!$A:$A,0),MATCH(H$1,'N-Numbers'!$A$1:$M$1,0))),"")</f>
        <v>1 S NEVADA AVE STE 200</v>
      </c>
      <c r="I103" t="str">
        <f>IFERROR(IF(LEN(INDEX('N-Numbers'!$A:$M,MATCH($A103&amp;"*",'N-Numbers'!$A:$A,0),MATCH(I$1,'N-Numbers'!$A$1:$M$1,0)))=0,"",INDEX('N-Numbers'!$A:$M,MATCH($A103&amp;"*",'N-Numbers'!$A:$A,0),MATCH(I$1,'N-Numbers'!$A$1:$M$1,0))),"")</f>
        <v>COLORADO SPRINGS</v>
      </c>
      <c r="J103" t="str">
        <f>IFERROR(IF(LEN(INDEX('N-Numbers'!$A:$M,MATCH($A103&amp;"*",'N-Numbers'!$A:$A,0),MATCH(J$1,'N-Numbers'!$A$1:$M$1,0)))=0,"",INDEX('N-Numbers'!$A:$M,MATCH($A103&amp;"*",'N-Numbers'!$A:$A,0),MATCH(J$1,'N-Numbers'!$A$1:$M$1,0))),"")</f>
        <v>CO</v>
      </c>
      <c r="L103" t="str">
        <f>IFERROR(IF(LEN(INDEX('N-Numbers'!$A:$M,MATCH($A103&amp;"*",'N-Numbers'!$A:$A,0),MATCH(L$1,'N-Numbers'!$A$1:$M$1,0)))=0,"",INDEX('N-Numbers'!$A:$M,MATCH($A103&amp;"*",'N-Numbers'!$A:$A,0),MATCH(L$1,'N-Numbers'!$A$1:$M$1,0))),"")</f>
        <v>SNOWY RANGE AVIATION LLC</v>
      </c>
      <c r="M103" t="str">
        <f>IFERROR(IF(LEN(INDEX('N-Numbers'!$A:$M,MATCH($A103&amp;"*",'N-Numbers'!$A:$A,0),MATCH(M$1,'N-Numbers'!$A$1:$M$1,0)))=0,"",INDEX('N-Numbers'!$A:$M,MATCH($A103&amp;"*",'N-Numbers'!$A:$A,0),MATCH(M$1,'N-Numbers'!$A$1:$M$1,0))),"")</f>
        <v/>
      </c>
      <c r="N103" t="str">
        <f>IFERROR(IF(LEN(INDEX('N-Numbers'!$A:$M,MATCH($A103&amp;"*",'N-Numbers'!$A:$A,0),MATCH(N$1,'N-Numbers'!$A$1:$M$1,0)))=0,"",INDEX('N-Numbers'!$A:$M,MATCH($A103&amp;"*",'N-Numbers'!$A:$A,0),MATCH(N$1,'N-Numbers'!$A$1:$M$1,0))),"")</f>
        <v/>
      </c>
      <c r="R103" s="13"/>
      <c r="S103" s="13"/>
      <c r="T103" s="13"/>
      <c r="U103" s="13"/>
      <c r="V103" s="13"/>
      <c r="W103" s="13"/>
      <c r="Y103" t="str">
        <f>IFERROR(IF(LEN(INDEX('NBAA Data'!$A:$U,MATCH($C103,'NBAA Data'!$C:$C,0),MATCH(Y$1,'NBAA Data'!$A$1:$U$1,0)))=0,"",INDEX('NBAA Data'!$A:$U,MATCH($C103,'NBAA Data'!$C:$C,0),MATCH(Y$1,'NBAA Data'!$A$1:$U$1,0))),"")</f>
        <v/>
      </c>
      <c r="Z103" t="str">
        <f>IFERROR(IF(LEN(INDEX('NBAA Data'!$A:$U,MATCH($C103,'NBAA Data'!$C:$C,0),MATCH(Z$1,'NBAA Data'!$A$1:$U$1,0)))=0,"",INDEX('NBAA Data'!$A:$U,MATCH($C103,'NBAA Data'!$C:$C,0),MATCH(Z$1,'NBAA Data'!$A$1:$U$1,0))),"")</f>
        <v/>
      </c>
      <c r="AA103" t="str">
        <f>IFERROR(IF(LEN(INDEX('NBAA Data'!$A:$U,MATCH($C103,'NBAA Data'!$C:$C,0),MATCH(AA$1,'NBAA Data'!$A$1:$U$1,0)))=0,"",INDEX('NBAA Data'!$A:$U,MATCH($C103,'NBAA Data'!$C:$C,0),MATCH(AA$1,'NBAA Data'!$A$1:$U$1,0))),"")</f>
        <v/>
      </c>
      <c r="AB103" t="str">
        <f>IFERROR(IF(LEN(INDEX('NBAA Data'!$A:$U,MATCH($C103,'NBAA Data'!$C:$C,0),MATCH(AB$1,'NBAA Data'!$A$1:$U$1,0)))=0,"",INDEX('NBAA Data'!$A:$U,MATCH($C103,'NBAA Data'!$C:$C,0),MATCH(AB$1,'NBAA Data'!$A$1:$U$1,0))),"")</f>
        <v/>
      </c>
      <c r="AC103" t="str">
        <f>IFERROR(IF(LEN(INDEX('NBAA Data'!$A:$U,MATCH($C103,'NBAA Data'!$C:$C,0),MATCH(AC$1,'NBAA Data'!$A$1:$U$1,0)))=0,"",INDEX('NBAA Data'!$A:$U,MATCH($C103,'NBAA Data'!$C:$C,0),MATCH(AC$1,'NBAA Data'!$A$1:$U$1,0))),"")</f>
        <v/>
      </c>
      <c r="AD103" t="str">
        <f>IFERROR(IF(LEN(INDEX('NBAA Data'!$A:$U,MATCH($C103,'NBAA Data'!$C:$C,0),MATCH(AD$1,'NBAA Data'!$A$1:$U$1,0)))=0,"",INDEX('NBAA Data'!$A:$U,MATCH($C103,'NBAA Data'!$C:$C,0),MATCH(AD$1,'NBAA Data'!$A$1:$U$1,0))),"")</f>
        <v/>
      </c>
      <c r="AE103" t="str">
        <f>IFERROR(IF(LEN(INDEX('NBAA Data'!$A:$U,MATCH($C103,'NBAA Data'!$C:$C,0),MATCH(AE$1,'NBAA Data'!$A$1:$U$1,0)))=0,"",INDEX('NBAA Data'!$A:$U,MATCH($C103,'NBAA Data'!$C:$C,0),MATCH(AE$1,'NBAA Data'!$A$1:$U$1,0))),"")</f>
        <v/>
      </c>
      <c r="AF103" t="str">
        <f>IFERROR(IF(LEN(INDEX('NBAA Data'!$A:$U,MATCH($C103,'NBAA Data'!$C:$C,0),MATCH(AF$1,'NBAA Data'!$A$1:$U$1,0)))=0,"",INDEX('NBAA Data'!$A:$U,MATCH($C103,'NBAA Data'!$C:$C,0),MATCH(AF$1,'NBAA Data'!$A$1:$U$1,0))),"")</f>
        <v/>
      </c>
      <c r="AG103" t="str">
        <f>IFERROR(IF(LEN(INDEX('NBAA Data'!$A:$U,MATCH($C103,'NBAA Data'!$C:$C,0),MATCH(AG$1,'NBAA Data'!$A$1:$U$1,0)))=0,"",INDEX('NBAA Data'!$A:$U,MATCH($C103,'NBAA Data'!$C:$C,0),MATCH(AG$1,'NBAA Data'!$A$1:$U$1,0))),"")</f>
        <v/>
      </c>
      <c r="AH103" t="str">
        <f>IFERROR(IF(LEN(INDEX('NBAA Data'!$A:$U,MATCH($C103,'NBAA Data'!$C:$C,0),MATCH(AH$1,'NBAA Data'!$A$1:$U$1,0)))=0,"",INDEX('NBAA Data'!$A:$U,MATCH($C103,'NBAA Data'!$C:$C,0),MATCH(AH$1,'NBAA Data'!$A$1:$U$1,0))),"")</f>
        <v/>
      </c>
      <c r="AI103" t="str">
        <f>IFERROR(IF(LEN(INDEX('NBAA Data'!$A:$U,MATCH($C103,'NBAA Data'!$C:$C,0),MATCH(AI$1,'NBAA Data'!$A$1:$U$1,0)))=0,"",INDEX('NBAA Data'!$A:$U,MATCH($C103,'NBAA Data'!$C:$C,0),MATCH(AI$1,'NBAA Data'!$A$1:$U$1,0))),"")</f>
        <v/>
      </c>
    </row>
    <row r="104" spans="1:48" x14ac:dyDescent="0.25">
      <c r="A104" t="s">
        <v>1544</v>
      </c>
      <c r="B104" t="str">
        <f>IFERROR(IF(LEN(INDEX('N-Numbers'!$A:$M,MATCH($A104&amp;"*",'N-Numbers'!$A:$A,0),MATCH(B$1,'N-Numbers'!$A$1:$M$1,0)))=0,"",INDEX('N-Numbers'!$A:$M,MATCH($A104&amp;"*",'N-Numbers'!$A:$A,0),MATCH(B$1,'N-Numbers'!$A$1:$M$1,0))),"")</f>
        <v/>
      </c>
      <c r="C104" t="str">
        <f>IF(LEN(INDEX('N-Numbers'!A:M,MATCH(A104&amp;"*",'N-Numbers'!A:A,0),2))=0,INDEX('N-Numbers'!A:M,MATCH(A104&amp;"*",'N-Numbers'!A:A,0),3),INDEX('N-Numbers'!A:M,MATCH(A104&amp;"*",'N-Numbers'!A:A,0),2))</f>
        <v>N13WF</v>
      </c>
      <c r="D104" t="str">
        <f>INDEX('ICAO Country Codes'!$A$1:$K$229,MATCH(IFERROR(LEFT(C104,SEARCH("-",C104)),LEFT(C104)),'ICAO Country Codes'!$A$1:$A$229,0),3)</f>
        <v>United States of America</v>
      </c>
      <c r="E104" t="str">
        <f>IFERROR(IF(LEN(INDEX('N-Numbers'!$A:$M,MATCH($A104&amp;"*",'N-Numbers'!$A:$A,0),MATCH(E$1,'N-Numbers'!$A$1:$M$1,0)))=0,"",INDEX('N-Numbers'!$A:$M,MATCH($A104&amp;"*",'N-Numbers'!$A:$A,0),MATCH(E$1,'N-Numbers'!$A$1:$M$1,0))),"")</f>
        <v/>
      </c>
      <c r="F104" t="str">
        <f>IFERROR(IF(LEN(INDEX('N-Numbers'!$A:$M,MATCH($A104&amp;"*",'N-Numbers'!$A:$A,0),MATCH(F$1,'N-Numbers'!$A$1:$M$1,0)))=0,"",INDEX('N-Numbers'!$A:$M,MATCH($A104&amp;"*",'N-Numbers'!$A:$A,0),MATCH(F$1,'N-Numbers'!$A$1:$M$1,0))),"")</f>
        <v>Flower Foods Inc. Thomasville GA delivered 1/24/13</v>
      </c>
      <c r="G104" t="str">
        <f>IFERROR(IF(LEN(INDEX('N-Numbers'!$A:$M,MATCH($A104&amp;"*",'N-Numbers'!$A:$A,0),MATCH(G$1,'N-Numbers'!$A$1:$M$1,0)))=0,"",INDEX('N-Numbers'!$A:$M,MATCH($A104&amp;"*",'N-Numbers'!$A:$A,0),MATCH(G$1,'N-Numbers'!$A$1:$M$1,0))),"")</f>
        <v>TRUIST EQUIPMENT FINANCE CORP</v>
      </c>
      <c r="H104" t="str">
        <f>IFERROR(IF(LEN(INDEX('N-Numbers'!$A:$M,MATCH($A104&amp;"*",'N-Numbers'!$A:$A,0),MATCH(H$1,'N-Numbers'!$A$1:$M$1,0)))=0,"",INDEX('N-Numbers'!$A:$M,MATCH($A104&amp;"*",'N-Numbers'!$A:$A,0),MATCH(H$1,'N-Numbers'!$A$1:$M$1,0))),"")</f>
        <v>245 PEACHTREE CENTER AVE NE</v>
      </c>
      <c r="I104" t="str">
        <f>IFERROR(IF(LEN(INDEX('N-Numbers'!$A:$M,MATCH($A104&amp;"*",'N-Numbers'!$A:$A,0),MATCH(I$1,'N-Numbers'!$A$1:$M$1,0)))=0,"",INDEX('N-Numbers'!$A:$M,MATCH($A104&amp;"*",'N-Numbers'!$A:$A,0),MATCH(I$1,'N-Numbers'!$A$1:$M$1,0))),"")</f>
        <v>ATLANTA</v>
      </c>
      <c r="J104" t="str">
        <f>IFERROR(IF(LEN(INDEX('N-Numbers'!$A:$M,MATCH($A104&amp;"*",'N-Numbers'!$A:$A,0),MATCH(J$1,'N-Numbers'!$A$1:$M$1,0)))=0,"",INDEX('N-Numbers'!$A:$M,MATCH($A104&amp;"*",'N-Numbers'!$A:$A,0),MATCH(J$1,'N-Numbers'!$A$1:$M$1,0))),"")</f>
        <v>GA</v>
      </c>
      <c r="L104" t="str">
        <f>IFERROR(IF(LEN(INDEX('N-Numbers'!$A:$M,MATCH($A104&amp;"*",'N-Numbers'!$A:$A,0),MATCH(L$1,'N-Numbers'!$A$1:$M$1,0)))=0,"",INDEX('N-Numbers'!$A:$M,MATCH($A104&amp;"*",'N-Numbers'!$A:$A,0),MATCH(L$1,'N-Numbers'!$A$1:$M$1,0))),"")</f>
        <v/>
      </c>
      <c r="M104" t="str">
        <f>IFERROR(IF(LEN(INDEX('N-Numbers'!$A:$M,MATCH($A104&amp;"*",'N-Numbers'!$A:$A,0),MATCH(M$1,'N-Numbers'!$A$1:$M$1,0)))=0,"",INDEX('N-Numbers'!$A:$M,MATCH($A104&amp;"*",'N-Numbers'!$A:$A,0),MATCH(M$1,'N-Numbers'!$A$1:$M$1,0))),"")</f>
        <v/>
      </c>
      <c r="N104" t="str">
        <f>IFERROR(IF(LEN(INDEX('N-Numbers'!$A:$M,MATCH($A104&amp;"*",'N-Numbers'!$A:$A,0),MATCH(N$1,'N-Numbers'!$A$1:$M$1,0)))=0,"",INDEX('N-Numbers'!$A:$M,MATCH($A104&amp;"*",'N-Numbers'!$A:$A,0),MATCH(N$1,'N-Numbers'!$A$1:$M$1,0))),"")</f>
        <v/>
      </c>
      <c r="R104" s="13"/>
      <c r="S104" s="13"/>
      <c r="T104" s="13"/>
      <c r="U104" s="13"/>
      <c r="V104" s="13"/>
      <c r="W104" s="13"/>
      <c r="Y104" t="str">
        <f>IFERROR(IF(LEN(INDEX('NBAA Data'!$A:$U,MATCH($C104,'NBAA Data'!$C:$C,0),MATCH(Y$1,'NBAA Data'!$A$1:$U$1,0)))=0,"",INDEX('NBAA Data'!$A:$U,MATCH($C104,'NBAA Data'!$C:$C,0),MATCH(Y$1,'NBAA Data'!$A$1:$U$1,0))),"")</f>
        <v xml:space="preserve">Flowers Foods, Inc. </v>
      </c>
      <c r="Z104" t="str">
        <f>IFERROR(IF(LEN(INDEX('NBAA Data'!$A:$U,MATCH($C104,'NBAA Data'!$C:$C,0),MATCH(Z$1,'NBAA Data'!$A$1:$U$1,0)))=0,"",INDEX('NBAA Data'!$A:$U,MATCH($C104,'NBAA Data'!$C:$C,0),MATCH(Z$1,'NBAA Data'!$A$1:$U$1,0))),"")</f>
        <v>1919 Flowers Circle</v>
      </c>
      <c r="AA104" t="str">
        <f>IFERROR(IF(LEN(INDEX('NBAA Data'!$A:$U,MATCH($C104,'NBAA Data'!$C:$C,0),MATCH(AA$1,'NBAA Data'!$A$1:$U$1,0)))=0,"",INDEX('NBAA Data'!$A:$U,MATCH($C104,'NBAA Data'!$C:$C,0),MATCH(AA$1,'NBAA Data'!$A$1:$U$1,0))),"")</f>
        <v/>
      </c>
      <c r="AB104" t="str">
        <f>IFERROR(IF(LEN(INDEX('NBAA Data'!$A:$U,MATCH($C104,'NBAA Data'!$C:$C,0),MATCH(AB$1,'NBAA Data'!$A$1:$U$1,0)))=0,"",INDEX('NBAA Data'!$A:$U,MATCH($C104,'NBAA Data'!$C:$C,0),MATCH(AB$1,'NBAA Data'!$A$1:$U$1,0))),"")</f>
        <v>Baton Rouge</v>
      </c>
      <c r="AC104" t="str">
        <f>IFERROR(IF(LEN(INDEX('NBAA Data'!$A:$U,MATCH($C104,'NBAA Data'!$C:$C,0),MATCH(AC$1,'NBAA Data'!$A$1:$U$1,0)))=0,"",INDEX('NBAA Data'!$A:$U,MATCH($C104,'NBAA Data'!$C:$C,0),MATCH(AC$1,'NBAA Data'!$A$1:$U$1,0))),"")</f>
        <v>Thomasville</v>
      </c>
      <c r="AD104" t="str">
        <f>IFERROR(IF(LEN(INDEX('NBAA Data'!$A:$U,MATCH($C104,'NBAA Data'!$C:$C,0),MATCH(AD$1,'NBAA Data'!$A$1:$U$1,0)))=0,"",INDEX('NBAA Data'!$A:$U,MATCH($C104,'NBAA Data'!$C:$C,0),MATCH(AD$1,'NBAA Data'!$A$1:$U$1,0))),"")</f>
        <v>Thomasville Georgia 31757-1137</v>
      </c>
      <c r="AE104" t="str">
        <f>IFERROR(IF(LEN(INDEX('NBAA Data'!$A:$U,MATCH($C104,'NBAA Data'!$C:$C,0),MATCH(AE$1,'NBAA Data'!$A$1:$U$1,0)))=0,"",INDEX('NBAA Data'!$A:$U,MATCH($C104,'NBAA Data'!$C:$C,0),MATCH(AE$1,'NBAA Data'!$A$1:$U$1,0))),"")</f>
        <v>+1 229.221.4604</v>
      </c>
      <c r="AF104" t="str">
        <f>IFERROR(IF(LEN(INDEX('NBAA Data'!$A:$U,MATCH($C104,'NBAA Data'!$C:$C,0),MATCH(AF$1,'NBAA Data'!$A$1:$U$1,0)))=0,"",INDEX('NBAA Data'!$A:$U,MATCH($C104,'NBAA Data'!$C:$C,0),MATCH(AF$1,'NBAA Data'!$A$1:$U$1,0))),"")</f>
        <v/>
      </c>
      <c r="AG104" t="str">
        <f>IFERROR(IF(LEN(INDEX('NBAA Data'!$A:$U,MATCH($C104,'NBAA Data'!$C:$C,0),MATCH(AG$1,'NBAA Data'!$A$1:$U$1,0)))=0,"",INDEX('NBAA Data'!$A:$U,MATCH($C104,'NBAA Data'!$C:$C,0),MATCH(AG$1,'NBAA Data'!$A$1:$U$1,0))),"")</f>
        <v/>
      </c>
      <c r="AH104" t="str">
        <f>IFERROR(IF(LEN(INDEX('NBAA Data'!$A:$U,MATCH($C104,'NBAA Data'!$C:$C,0),MATCH(AH$1,'NBAA Data'!$A$1:$U$1,0)))=0,"",INDEX('NBAA Data'!$A:$U,MATCH($C104,'NBAA Data'!$C:$C,0),MATCH(AH$1,'NBAA Data'!$A$1:$U$1,0))),"")</f>
        <v/>
      </c>
      <c r="AI104" t="str">
        <f>IFERROR(IF(LEN(INDEX('NBAA Data'!$A:$U,MATCH($C104,'NBAA Data'!$C:$C,0),MATCH(AI$1,'NBAA Data'!$A$1:$U$1,0)))=0,"",INDEX('NBAA Data'!$A:$U,MATCH($C104,'NBAA Data'!$C:$C,0),MATCH(AI$1,'NBAA Data'!$A$1:$U$1,0))),"")</f>
        <v/>
      </c>
    </row>
    <row r="105" spans="1:48" x14ac:dyDescent="0.25">
      <c r="A105" t="s">
        <v>3923</v>
      </c>
      <c r="B105" t="str">
        <f>IFERROR(IF(LEN(INDEX('N-Numbers'!$A:$M,MATCH($A105&amp;"*",'N-Numbers'!$A:$A,0),MATCH(B$1,'N-Numbers'!$A$1:$M$1,0)))=0,"",INDEX('N-Numbers'!$A:$M,MATCH($A105&amp;"*",'N-Numbers'!$A:$A,0),MATCH(B$1,'N-Numbers'!$A$1:$M$1,0))),"")</f>
        <v/>
      </c>
      <c r="C105" t="str">
        <f>IF(LEN(INDEX('N-Numbers'!A:M,MATCH(A105&amp;"*",'N-Numbers'!A:A,0),2))=0,INDEX('N-Numbers'!A:M,MATCH(A105&amp;"*",'N-Numbers'!A:A,0),3),INDEX('N-Numbers'!A:M,MATCH(A105&amp;"*",'N-Numbers'!A:A,0),2))</f>
        <v xml:space="preserve">PR-CBA </v>
      </c>
      <c r="D105" t="str">
        <f>INDEX('ICAO Country Codes'!$A$1:$K$229,MATCH(IFERROR(LEFT(C105,SEARCH("-",C105)),LEFT(C105)),'ICAO Country Codes'!$A$1:$A$229,0),3)</f>
        <v>Brazil</v>
      </c>
      <c r="E105" t="str">
        <f>IFERROR(IF(LEN(INDEX('N-Numbers'!$A:$M,MATCH($A105&amp;"*",'N-Numbers'!$A:$A,0),MATCH(E$1,'N-Numbers'!$A$1:$M$1,0)))=0,"",INDEX('N-Numbers'!$A:$M,MATCH($A105&amp;"*",'N-Numbers'!$A:$A,0),MATCH(E$1,'N-Numbers'!$A$1:$M$1,0))),"")</f>
        <v/>
      </c>
      <c r="F105" t="str">
        <f>IFERROR(IF(LEN(INDEX('N-Numbers'!$A:$M,MATCH($A105&amp;"*",'N-Numbers'!$A:$A,0),MATCH(F$1,'N-Numbers'!$A$1:$M$1,0)))=0,"",INDEX('N-Numbers'!$A:$M,MATCH($A105&amp;"*",'N-Numbers'!$A:$A,0),MATCH(F$1,'N-Numbers'!$A$1:$M$1,0))),"")</f>
        <v>Ambev S.A rg 06/20/13</v>
      </c>
      <c r="G105" t="s">
        <v>4607</v>
      </c>
      <c r="H105" t="str">
        <f>IFERROR(IF(LEN(INDEX('N-Numbers'!$A:$M,MATCH($A105&amp;"*",'N-Numbers'!$A:$A,0),MATCH(H$1,'N-Numbers'!$A$1:$M$1,0)))=0,"",INDEX('N-Numbers'!$A:$M,MATCH($A105&amp;"*",'N-Numbers'!$A:$A,0),MATCH(H$1,'N-Numbers'!$A$1:$M$1,0))),"")</f>
        <v/>
      </c>
      <c r="I105" t="str">
        <f>IFERROR(IF(LEN(INDEX('N-Numbers'!$A:$M,MATCH($A105&amp;"*",'N-Numbers'!$A:$A,0),MATCH(I$1,'N-Numbers'!$A$1:$M$1,0)))=0,"",INDEX('N-Numbers'!$A:$M,MATCH($A105&amp;"*",'N-Numbers'!$A:$A,0),MATCH(I$1,'N-Numbers'!$A$1:$M$1,0))),"")</f>
        <v/>
      </c>
      <c r="J105" t="str">
        <f>IFERROR(IF(LEN(INDEX('N-Numbers'!$A:$M,MATCH($A105&amp;"*",'N-Numbers'!$A:$A,0),MATCH(J$1,'N-Numbers'!$A$1:$M$1,0)))=0,"",INDEX('N-Numbers'!$A:$M,MATCH($A105&amp;"*",'N-Numbers'!$A:$A,0),MATCH(J$1,'N-Numbers'!$A$1:$M$1,0))),"")</f>
        <v/>
      </c>
      <c r="L105" t="str">
        <f>IFERROR(IF(LEN(INDEX('N-Numbers'!$A:$M,MATCH($A105&amp;"*",'N-Numbers'!$A:$A,0),MATCH(L$1,'N-Numbers'!$A$1:$M$1,0)))=0,"",INDEX('N-Numbers'!$A:$M,MATCH($A105&amp;"*",'N-Numbers'!$A:$A,0),MATCH(L$1,'N-Numbers'!$A$1:$M$1,0))),"")</f>
        <v/>
      </c>
      <c r="M105" t="str">
        <f>IFERROR(IF(LEN(INDEX('N-Numbers'!$A:$M,MATCH($A105&amp;"*",'N-Numbers'!$A:$A,0),MATCH(M$1,'N-Numbers'!$A$1:$M$1,0)))=0,"",INDEX('N-Numbers'!$A:$M,MATCH($A105&amp;"*",'N-Numbers'!$A:$A,0),MATCH(M$1,'N-Numbers'!$A$1:$M$1,0))),"")</f>
        <v/>
      </c>
      <c r="N105" t="str">
        <f>IFERROR(IF(LEN(INDEX('N-Numbers'!$A:$M,MATCH($A105&amp;"*",'N-Numbers'!$A:$A,0),MATCH(N$1,'N-Numbers'!$A$1:$M$1,0)))=0,"",INDEX('N-Numbers'!$A:$M,MATCH($A105&amp;"*",'N-Numbers'!$A:$A,0),MATCH(N$1,'N-Numbers'!$A$1:$M$1,0))),"")</f>
        <v/>
      </c>
      <c r="R105" s="13"/>
      <c r="S105" s="13"/>
      <c r="T105" s="13"/>
      <c r="U105" s="13"/>
      <c r="V105" s="13"/>
      <c r="W105" s="13"/>
      <c r="Y105" t="str">
        <f>IFERROR(IF(LEN(INDEX('NBAA Data'!$A:$U,MATCH($C105,'NBAA Data'!$C:$C,0),MATCH(Y$1,'NBAA Data'!$A$1:$U$1,0)))=0,"",INDEX('NBAA Data'!$A:$U,MATCH($C105,'NBAA Data'!$C:$C,0),MATCH(Y$1,'NBAA Data'!$A$1:$U$1,0))),"")</f>
        <v/>
      </c>
      <c r="Z105" t="str">
        <f>IFERROR(IF(LEN(INDEX('NBAA Data'!$A:$U,MATCH($C105,'NBAA Data'!$C:$C,0),MATCH(Z$1,'NBAA Data'!$A$1:$U$1,0)))=0,"",INDEX('NBAA Data'!$A:$U,MATCH($C105,'NBAA Data'!$C:$C,0),MATCH(Z$1,'NBAA Data'!$A$1:$U$1,0))),"")</f>
        <v/>
      </c>
      <c r="AA105" t="str">
        <f>IFERROR(IF(LEN(INDEX('NBAA Data'!$A:$U,MATCH($C105,'NBAA Data'!$C:$C,0),MATCH(AA$1,'NBAA Data'!$A$1:$U$1,0)))=0,"",INDEX('NBAA Data'!$A:$U,MATCH($C105,'NBAA Data'!$C:$C,0),MATCH(AA$1,'NBAA Data'!$A$1:$U$1,0))),"")</f>
        <v/>
      </c>
      <c r="AB105" t="str">
        <f>IFERROR(IF(LEN(INDEX('NBAA Data'!$A:$U,MATCH($C105,'NBAA Data'!$C:$C,0),MATCH(AB$1,'NBAA Data'!$A$1:$U$1,0)))=0,"",INDEX('NBAA Data'!$A:$U,MATCH($C105,'NBAA Data'!$C:$C,0),MATCH(AB$1,'NBAA Data'!$A$1:$U$1,0))),"")</f>
        <v/>
      </c>
      <c r="AC105" t="str">
        <f>IFERROR(IF(LEN(INDEX('NBAA Data'!$A:$U,MATCH($C105,'NBAA Data'!$C:$C,0),MATCH(AC$1,'NBAA Data'!$A$1:$U$1,0)))=0,"",INDEX('NBAA Data'!$A:$U,MATCH($C105,'NBAA Data'!$C:$C,0),MATCH(AC$1,'NBAA Data'!$A$1:$U$1,0))),"")</f>
        <v/>
      </c>
      <c r="AD105" t="str">
        <f>IFERROR(IF(LEN(INDEX('NBAA Data'!$A:$U,MATCH($C105,'NBAA Data'!$C:$C,0),MATCH(AD$1,'NBAA Data'!$A$1:$U$1,0)))=0,"",INDEX('NBAA Data'!$A:$U,MATCH($C105,'NBAA Data'!$C:$C,0),MATCH(AD$1,'NBAA Data'!$A$1:$U$1,0))),"")</f>
        <v/>
      </c>
      <c r="AE105" t="str">
        <f>IFERROR(IF(LEN(INDEX('NBAA Data'!$A:$U,MATCH($C105,'NBAA Data'!$C:$C,0),MATCH(AE$1,'NBAA Data'!$A$1:$U$1,0)))=0,"",INDEX('NBAA Data'!$A:$U,MATCH($C105,'NBAA Data'!$C:$C,0),MATCH(AE$1,'NBAA Data'!$A$1:$U$1,0))),"")</f>
        <v/>
      </c>
      <c r="AF105" t="str">
        <f>IFERROR(IF(LEN(INDEX('NBAA Data'!$A:$U,MATCH($C105,'NBAA Data'!$C:$C,0),MATCH(AF$1,'NBAA Data'!$A$1:$U$1,0)))=0,"",INDEX('NBAA Data'!$A:$U,MATCH($C105,'NBAA Data'!$C:$C,0),MATCH(AF$1,'NBAA Data'!$A$1:$U$1,0))),"")</f>
        <v/>
      </c>
      <c r="AG105" t="str">
        <f>IFERROR(IF(LEN(INDEX('NBAA Data'!$A:$U,MATCH($C105,'NBAA Data'!$C:$C,0),MATCH(AG$1,'NBAA Data'!$A$1:$U$1,0)))=0,"",INDEX('NBAA Data'!$A:$U,MATCH($C105,'NBAA Data'!$C:$C,0),MATCH(AG$1,'NBAA Data'!$A$1:$U$1,0))),"")</f>
        <v/>
      </c>
      <c r="AH105" t="str">
        <f>IFERROR(IF(LEN(INDEX('NBAA Data'!$A:$U,MATCH($C105,'NBAA Data'!$C:$C,0),MATCH(AH$1,'NBAA Data'!$A$1:$U$1,0)))=0,"",INDEX('NBAA Data'!$A:$U,MATCH($C105,'NBAA Data'!$C:$C,0),MATCH(AH$1,'NBAA Data'!$A$1:$U$1,0))),"")</f>
        <v/>
      </c>
      <c r="AI105" t="str">
        <f>IFERROR(IF(LEN(INDEX('NBAA Data'!$A:$U,MATCH($C105,'NBAA Data'!$C:$C,0),MATCH(AI$1,'NBAA Data'!$A$1:$U$1,0)))=0,"",INDEX('NBAA Data'!$A:$U,MATCH($C105,'NBAA Data'!$C:$C,0),MATCH(AI$1,'NBAA Data'!$A$1:$U$1,0))),"")</f>
        <v/>
      </c>
    </row>
    <row r="106" spans="1:48" x14ac:dyDescent="0.25">
      <c r="A106" t="s">
        <v>1822</v>
      </c>
      <c r="B106" t="str">
        <f>IFERROR(IF(LEN(INDEX('N-Numbers'!$A:$M,MATCH($A106&amp;"*",'N-Numbers'!$A:$A,0),MATCH(B$1,'N-Numbers'!$A$1:$M$1,0)))=0,"",INDEX('N-Numbers'!$A:$M,MATCH($A106&amp;"*",'N-Numbers'!$A:$A,0),MATCH(B$1,'N-Numbers'!$A$1:$M$1,0))),"")</f>
        <v/>
      </c>
      <c r="C106" t="str">
        <f>IF(LEN(INDEX('N-Numbers'!A:M,MATCH(A106&amp;"*",'N-Numbers'!A:A,0),2))=0,INDEX('N-Numbers'!A:M,MATCH(A106&amp;"*",'N-Numbers'!A:A,0),3),INDEX('N-Numbers'!A:M,MATCH(A106&amp;"*",'N-Numbers'!A:A,0),2))</f>
        <v>N390KX</v>
      </c>
      <c r="D106" t="str">
        <f>INDEX('ICAO Country Codes'!$A$1:$K$229,MATCH(IFERROR(LEFT(C106,SEARCH("-",C106)),LEFT(C106)),'ICAO Country Codes'!$A$1:$A$229,0),3)</f>
        <v>United States of America</v>
      </c>
      <c r="E106" t="str">
        <f>IFERROR(IF(LEN(INDEX('N-Numbers'!$A:$M,MATCH($A106&amp;"*",'N-Numbers'!$A:$A,0),MATCH(E$1,'N-Numbers'!$A$1:$M$1,0)))=0,"",INDEX('N-Numbers'!$A:$M,MATCH($A106&amp;"*",'N-Numbers'!$A:$A,0),MATCH(E$1,'N-Numbers'!$A$1:$M$1,0))),"")</f>
        <v/>
      </c>
      <c r="F106" t="str">
        <f>IFERROR(IF(LEN(INDEX('N-Numbers'!$A:$M,MATCH($A106&amp;"*",'N-Numbers'!$A:$A,0),MATCH(F$1,'N-Numbers'!$A$1:$M$1,0)))=0,"",INDEX('N-Numbers'!$A:$M,MATCH($A106&amp;"*",'N-Numbers'!$A:$A,0),MATCH(F$1,'N-Numbers'!$A$1:$M$1,0))),"")</f>
        <v>Knight Air LLC, Phoenix AZ bought 8/7/19 (Knight-Swift Transportation Holdings)</v>
      </c>
      <c r="G106" t="str">
        <f>IFERROR(IF(LEN(INDEX('N-Numbers'!$A:$M,MATCH($A106&amp;"*",'N-Numbers'!$A:$A,0),MATCH(G$1,'N-Numbers'!$A$1:$M$1,0)))=0,"",INDEX('N-Numbers'!$A:$M,MATCH($A106&amp;"*",'N-Numbers'!$A:$A,0),MATCH(G$1,'N-Numbers'!$A$1:$M$1,0))),"")</f>
        <v>KNIGHT AIR LLC</v>
      </c>
      <c r="H106" t="str">
        <f>IFERROR(IF(LEN(INDEX('N-Numbers'!$A:$M,MATCH($A106&amp;"*",'N-Numbers'!$A:$A,0),MATCH(H$1,'N-Numbers'!$A$1:$M$1,0)))=0,"",INDEX('N-Numbers'!$A:$M,MATCH($A106&amp;"*",'N-Numbers'!$A:$A,0),MATCH(H$1,'N-Numbers'!$A$1:$M$1,0))),"")</f>
        <v>20002 NORTH 19TH AVE</v>
      </c>
      <c r="I106" t="str">
        <f>IFERROR(IF(LEN(INDEX('N-Numbers'!$A:$M,MATCH($A106&amp;"*",'N-Numbers'!$A:$A,0),MATCH(I$1,'N-Numbers'!$A$1:$M$1,0)))=0,"",INDEX('N-Numbers'!$A:$M,MATCH($A106&amp;"*",'N-Numbers'!$A:$A,0),MATCH(I$1,'N-Numbers'!$A$1:$M$1,0))),"")</f>
        <v>PHOENIX</v>
      </c>
      <c r="J106" t="str">
        <f>IFERROR(IF(LEN(INDEX('N-Numbers'!$A:$M,MATCH($A106&amp;"*",'N-Numbers'!$A:$A,0),MATCH(J$1,'N-Numbers'!$A$1:$M$1,0)))=0,"",INDEX('N-Numbers'!$A:$M,MATCH($A106&amp;"*",'N-Numbers'!$A:$A,0),MATCH(J$1,'N-Numbers'!$A$1:$M$1,0))),"")</f>
        <v>AZ</v>
      </c>
      <c r="L106" t="str">
        <f>IFERROR(IF(LEN(INDEX('N-Numbers'!$A:$M,MATCH($A106&amp;"*",'N-Numbers'!$A:$A,0),MATCH(L$1,'N-Numbers'!$A$1:$M$1,0)))=0,"",INDEX('N-Numbers'!$A:$M,MATCH($A106&amp;"*",'N-Numbers'!$A:$A,0),MATCH(L$1,'N-Numbers'!$A$1:$M$1,0))),"")</f>
        <v/>
      </c>
      <c r="M106" t="str">
        <f>IFERROR(IF(LEN(INDEX('N-Numbers'!$A:$M,MATCH($A106&amp;"*",'N-Numbers'!$A:$A,0),MATCH(M$1,'N-Numbers'!$A$1:$M$1,0)))=0,"",INDEX('N-Numbers'!$A:$M,MATCH($A106&amp;"*",'N-Numbers'!$A:$A,0),MATCH(M$1,'N-Numbers'!$A$1:$M$1,0))),"")</f>
        <v/>
      </c>
      <c r="N106" t="str">
        <f>IFERROR(IF(LEN(INDEX('N-Numbers'!$A:$M,MATCH($A106&amp;"*",'N-Numbers'!$A:$A,0),MATCH(N$1,'N-Numbers'!$A$1:$M$1,0)))=0,"",INDEX('N-Numbers'!$A:$M,MATCH($A106&amp;"*",'N-Numbers'!$A:$A,0),MATCH(N$1,'N-Numbers'!$A$1:$M$1,0))),"")</f>
        <v/>
      </c>
      <c r="R106" s="13"/>
      <c r="S106" s="13"/>
      <c r="T106" s="13"/>
      <c r="U106" s="13"/>
      <c r="V106" s="13"/>
      <c r="W106" s="13"/>
      <c r="Y106" t="str">
        <f>IFERROR(IF(LEN(INDEX('NBAA Data'!$A:$U,MATCH($C106,'NBAA Data'!$C:$C,0),MATCH(Y$1,'NBAA Data'!$A$1:$U$1,0)))=0,"",INDEX('NBAA Data'!$A:$U,MATCH($C106,'NBAA Data'!$C:$C,0),MATCH(Y$1,'NBAA Data'!$A$1:$U$1,0))),"")</f>
        <v/>
      </c>
      <c r="Z106" t="str">
        <f>IFERROR(IF(LEN(INDEX('NBAA Data'!$A:$U,MATCH($C106,'NBAA Data'!$C:$C,0),MATCH(Z$1,'NBAA Data'!$A$1:$U$1,0)))=0,"",INDEX('NBAA Data'!$A:$U,MATCH($C106,'NBAA Data'!$C:$C,0),MATCH(Z$1,'NBAA Data'!$A$1:$U$1,0))),"")</f>
        <v/>
      </c>
      <c r="AA106" t="str">
        <f>IFERROR(IF(LEN(INDEX('NBAA Data'!$A:$U,MATCH($C106,'NBAA Data'!$C:$C,0),MATCH(AA$1,'NBAA Data'!$A$1:$U$1,0)))=0,"",INDEX('NBAA Data'!$A:$U,MATCH($C106,'NBAA Data'!$C:$C,0),MATCH(AA$1,'NBAA Data'!$A$1:$U$1,0))),"")</f>
        <v/>
      </c>
      <c r="AB106" t="str">
        <f>IFERROR(IF(LEN(INDEX('NBAA Data'!$A:$U,MATCH($C106,'NBAA Data'!$C:$C,0),MATCH(AB$1,'NBAA Data'!$A$1:$U$1,0)))=0,"",INDEX('NBAA Data'!$A:$U,MATCH($C106,'NBAA Data'!$C:$C,0),MATCH(AB$1,'NBAA Data'!$A$1:$U$1,0))),"")</f>
        <v/>
      </c>
      <c r="AC106" t="str">
        <f>IFERROR(IF(LEN(INDEX('NBAA Data'!$A:$U,MATCH($C106,'NBAA Data'!$C:$C,0),MATCH(AC$1,'NBAA Data'!$A$1:$U$1,0)))=0,"",INDEX('NBAA Data'!$A:$U,MATCH($C106,'NBAA Data'!$C:$C,0),MATCH(AC$1,'NBAA Data'!$A$1:$U$1,0))),"")</f>
        <v/>
      </c>
      <c r="AD106" t="str">
        <f>IFERROR(IF(LEN(INDEX('NBAA Data'!$A:$U,MATCH($C106,'NBAA Data'!$C:$C,0),MATCH(AD$1,'NBAA Data'!$A$1:$U$1,0)))=0,"",INDEX('NBAA Data'!$A:$U,MATCH($C106,'NBAA Data'!$C:$C,0),MATCH(AD$1,'NBAA Data'!$A$1:$U$1,0))),"")</f>
        <v/>
      </c>
      <c r="AE106" t="str">
        <f>IFERROR(IF(LEN(INDEX('NBAA Data'!$A:$U,MATCH($C106,'NBAA Data'!$C:$C,0),MATCH(AE$1,'NBAA Data'!$A$1:$U$1,0)))=0,"",INDEX('NBAA Data'!$A:$U,MATCH($C106,'NBAA Data'!$C:$C,0),MATCH(AE$1,'NBAA Data'!$A$1:$U$1,0))),"")</f>
        <v/>
      </c>
      <c r="AF106" t="str">
        <f>IFERROR(IF(LEN(INDEX('NBAA Data'!$A:$U,MATCH($C106,'NBAA Data'!$C:$C,0),MATCH(AF$1,'NBAA Data'!$A$1:$U$1,0)))=0,"",INDEX('NBAA Data'!$A:$U,MATCH($C106,'NBAA Data'!$C:$C,0),MATCH(AF$1,'NBAA Data'!$A$1:$U$1,0))),"")</f>
        <v/>
      </c>
      <c r="AG106" t="str">
        <f>IFERROR(IF(LEN(INDEX('NBAA Data'!$A:$U,MATCH($C106,'NBAA Data'!$C:$C,0),MATCH(AG$1,'NBAA Data'!$A$1:$U$1,0)))=0,"",INDEX('NBAA Data'!$A:$U,MATCH($C106,'NBAA Data'!$C:$C,0),MATCH(AG$1,'NBAA Data'!$A$1:$U$1,0))),"")</f>
        <v/>
      </c>
      <c r="AH106" t="str">
        <f>IFERROR(IF(LEN(INDEX('NBAA Data'!$A:$U,MATCH($C106,'NBAA Data'!$C:$C,0),MATCH(AH$1,'NBAA Data'!$A$1:$U$1,0)))=0,"",INDEX('NBAA Data'!$A:$U,MATCH($C106,'NBAA Data'!$C:$C,0),MATCH(AH$1,'NBAA Data'!$A$1:$U$1,0))),"")</f>
        <v/>
      </c>
      <c r="AI106" t="str">
        <f>IFERROR(IF(LEN(INDEX('NBAA Data'!$A:$U,MATCH($C106,'NBAA Data'!$C:$C,0),MATCH(AI$1,'NBAA Data'!$A$1:$U$1,0)))=0,"",INDEX('NBAA Data'!$A:$U,MATCH($C106,'NBAA Data'!$C:$C,0),MATCH(AI$1,'NBAA Data'!$A$1:$U$1,0))),"")</f>
        <v/>
      </c>
    </row>
    <row r="107" spans="1:48" x14ac:dyDescent="0.25">
      <c r="A107" t="s">
        <v>1910</v>
      </c>
      <c r="B107" t="str">
        <f>IFERROR(IF(LEN(INDEX('N-Numbers'!$A:$M,MATCH($A107&amp;"*",'N-Numbers'!$A:$A,0),MATCH(B$1,'N-Numbers'!$A$1:$M$1,0)))=0,"",INDEX('N-Numbers'!$A:$M,MATCH($A107&amp;"*",'N-Numbers'!$A:$A,0),MATCH(B$1,'N-Numbers'!$A$1:$M$1,0))),"")</f>
        <v/>
      </c>
      <c r="C107" t="str">
        <f>IF(LEN(INDEX('N-Numbers'!A:M,MATCH(A107&amp;"*",'N-Numbers'!A:A,0),2))=0,INDEX('N-Numbers'!A:M,MATCH(A107&amp;"*",'N-Numbers'!A:A,0),3),INDEX('N-Numbers'!A:M,MATCH(A107&amp;"*",'N-Numbers'!A:A,0),2))</f>
        <v>N508RP</v>
      </c>
      <c r="D107" t="str">
        <f>INDEX('ICAO Country Codes'!$A$1:$K$229,MATCH(IFERROR(LEFT(C107,SEARCH("-",C107)),LEFT(C107)),'ICAO Country Codes'!$A$1:$A$229,0),3)</f>
        <v>United States of America</v>
      </c>
      <c r="E107" t="str">
        <f>IFERROR(IF(LEN(INDEX('N-Numbers'!$A:$M,MATCH($A107&amp;"*",'N-Numbers'!$A:$A,0),MATCH(E$1,'N-Numbers'!$A$1:$M$1,0)))=0,"",INDEX('N-Numbers'!$A:$M,MATCH($A107&amp;"*",'N-Numbers'!$A:$A,0),MATCH(E$1,'N-Numbers'!$A$1:$M$1,0))),"")</f>
        <v xml:space="preserve">Executive Jet Management </v>
      </c>
      <c r="F107" t="str">
        <f>IFERROR(IF(LEN(INDEX('N-Numbers'!$A:$M,MATCH($A107&amp;"*",'N-Numbers'!$A:$A,0),MATCH(F$1,'N-Numbers'!$A$1:$M$1,0)))=0,"",INDEX('N-Numbers'!$A:$M,MATCH($A107&amp;"*",'N-Numbers'!$A:$A,0),MATCH(F$1,'N-Numbers'!$A$1:$M$1,0))),"")</f>
        <v>(Unknown Trust) bought 5/4/21</v>
      </c>
      <c r="G107" t="str">
        <f>IFERROR(IF(LEN(INDEX('N-Numbers'!$A:$M,MATCH($A107&amp;"*",'N-Numbers'!$A:$A,0),MATCH(G$1,'N-Numbers'!$A$1:$M$1,0)))=0,"",INDEX('N-Numbers'!$A:$M,MATCH($A107&amp;"*",'N-Numbers'!$A:$A,0),MATCH(G$1,'N-Numbers'!$A$1:$M$1,0))),"")</f>
        <v>TVPX AIRCRAFT SOLUTIONS INC TRUSTEE</v>
      </c>
      <c r="H107" t="str">
        <f>IFERROR(IF(LEN(INDEX('N-Numbers'!$A:$M,MATCH($A107&amp;"*",'N-Numbers'!$A:$A,0),MATCH(H$1,'N-Numbers'!$A$1:$M$1,0)))=0,"",INDEX('N-Numbers'!$A:$M,MATCH($A107&amp;"*",'N-Numbers'!$A:$A,0),MATCH(H$1,'N-Numbers'!$A$1:$M$1,0))),"")</f>
        <v>39 E EAGLE RIDGE DR STE 201</v>
      </c>
      <c r="I107" t="str">
        <f>IFERROR(IF(LEN(INDEX('N-Numbers'!$A:$M,MATCH($A107&amp;"*",'N-Numbers'!$A:$A,0),MATCH(I$1,'N-Numbers'!$A$1:$M$1,0)))=0,"",INDEX('N-Numbers'!$A:$M,MATCH($A107&amp;"*",'N-Numbers'!$A:$A,0),MATCH(I$1,'N-Numbers'!$A$1:$M$1,0))),"")</f>
        <v>NORTH SALT LAKE</v>
      </c>
      <c r="J107" t="str">
        <f>IFERROR(IF(LEN(INDEX('N-Numbers'!$A:$M,MATCH($A107&amp;"*",'N-Numbers'!$A:$A,0),MATCH(J$1,'N-Numbers'!$A$1:$M$1,0)))=0,"",INDEX('N-Numbers'!$A:$M,MATCH($A107&amp;"*",'N-Numbers'!$A:$A,0),MATCH(J$1,'N-Numbers'!$A$1:$M$1,0))),"")</f>
        <v>UT</v>
      </c>
      <c r="L107" t="str">
        <f>IFERROR(IF(LEN(INDEX('N-Numbers'!$A:$M,MATCH($A107&amp;"*",'N-Numbers'!$A:$A,0),MATCH(L$1,'N-Numbers'!$A$1:$M$1,0)))=0,"",INDEX('N-Numbers'!$A:$M,MATCH($A107&amp;"*",'N-Numbers'!$A:$A,0),MATCH(L$1,'N-Numbers'!$A$1:$M$1,0))),"")</f>
        <v/>
      </c>
      <c r="M107" t="str">
        <f>IFERROR(IF(LEN(INDEX('N-Numbers'!$A:$M,MATCH($A107&amp;"*",'N-Numbers'!$A:$A,0),MATCH(M$1,'N-Numbers'!$A$1:$M$1,0)))=0,"",INDEX('N-Numbers'!$A:$M,MATCH($A107&amp;"*",'N-Numbers'!$A:$A,0),MATCH(M$1,'N-Numbers'!$A$1:$M$1,0))),"")</f>
        <v/>
      </c>
      <c r="N107" t="str">
        <f>IFERROR(IF(LEN(INDEX('N-Numbers'!$A:$M,MATCH($A107&amp;"*",'N-Numbers'!$A:$A,0),MATCH(N$1,'N-Numbers'!$A$1:$M$1,0)))=0,"",INDEX('N-Numbers'!$A:$M,MATCH($A107&amp;"*",'N-Numbers'!$A:$A,0),MATCH(N$1,'N-Numbers'!$A$1:$M$1,0))),"")</f>
        <v>Executive Jet Management, Inc.</v>
      </c>
      <c r="O107" t="s">
        <v>4645</v>
      </c>
      <c r="R107" s="13"/>
      <c r="S107" s="13"/>
      <c r="T107" s="13"/>
      <c r="U107" s="13"/>
      <c r="V107" s="13"/>
      <c r="W107" s="13"/>
      <c r="Y107" t="str">
        <f>IFERROR(IF(LEN(INDEX('NBAA Data'!$A:$U,MATCH($C107,'NBAA Data'!$C:$C,0),MATCH(Y$1,'NBAA Data'!$A$1:$U$1,0)))=0,"",INDEX('NBAA Data'!$A:$U,MATCH($C107,'NBAA Data'!$C:$C,0),MATCH(Y$1,'NBAA Data'!$A$1:$U$1,0))),"")</f>
        <v/>
      </c>
      <c r="Z107" t="str">
        <f>IFERROR(IF(LEN(INDEX('NBAA Data'!$A:$U,MATCH($C107,'NBAA Data'!$C:$C,0),MATCH(Z$1,'NBAA Data'!$A$1:$U$1,0)))=0,"",INDEX('NBAA Data'!$A:$U,MATCH($C107,'NBAA Data'!$C:$C,0),MATCH(Z$1,'NBAA Data'!$A$1:$U$1,0))),"")</f>
        <v/>
      </c>
      <c r="AA107" t="str">
        <f>IFERROR(IF(LEN(INDEX('NBAA Data'!$A:$U,MATCH($C107,'NBAA Data'!$C:$C,0),MATCH(AA$1,'NBAA Data'!$A$1:$U$1,0)))=0,"",INDEX('NBAA Data'!$A:$U,MATCH($C107,'NBAA Data'!$C:$C,0),MATCH(AA$1,'NBAA Data'!$A$1:$U$1,0))),"")</f>
        <v/>
      </c>
      <c r="AB107" t="str">
        <f>IFERROR(IF(LEN(INDEX('NBAA Data'!$A:$U,MATCH($C107,'NBAA Data'!$C:$C,0),MATCH(AB$1,'NBAA Data'!$A$1:$U$1,0)))=0,"",INDEX('NBAA Data'!$A:$U,MATCH($C107,'NBAA Data'!$C:$C,0),MATCH(AB$1,'NBAA Data'!$A$1:$U$1,0))),"")</f>
        <v/>
      </c>
      <c r="AC107" t="str">
        <f>IFERROR(IF(LEN(INDEX('NBAA Data'!$A:$U,MATCH($C107,'NBAA Data'!$C:$C,0),MATCH(AC$1,'NBAA Data'!$A$1:$U$1,0)))=0,"",INDEX('NBAA Data'!$A:$U,MATCH($C107,'NBAA Data'!$C:$C,0),MATCH(AC$1,'NBAA Data'!$A$1:$U$1,0))),"")</f>
        <v/>
      </c>
      <c r="AD107" t="str">
        <f>IFERROR(IF(LEN(INDEX('NBAA Data'!$A:$U,MATCH($C107,'NBAA Data'!$C:$C,0),MATCH(AD$1,'NBAA Data'!$A$1:$U$1,0)))=0,"",INDEX('NBAA Data'!$A:$U,MATCH($C107,'NBAA Data'!$C:$C,0),MATCH(AD$1,'NBAA Data'!$A$1:$U$1,0))),"")</f>
        <v/>
      </c>
      <c r="AE107" t="str">
        <f>IFERROR(IF(LEN(INDEX('NBAA Data'!$A:$U,MATCH($C107,'NBAA Data'!$C:$C,0),MATCH(AE$1,'NBAA Data'!$A$1:$U$1,0)))=0,"",INDEX('NBAA Data'!$A:$U,MATCH($C107,'NBAA Data'!$C:$C,0),MATCH(AE$1,'NBAA Data'!$A$1:$U$1,0))),"")</f>
        <v/>
      </c>
      <c r="AF107" t="str">
        <f>IFERROR(IF(LEN(INDEX('NBAA Data'!$A:$U,MATCH($C107,'NBAA Data'!$C:$C,0),MATCH(AF$1,'NBAA Data'!$A$1:$U$1,0)))=0,"",INDEX('NBAA Data'!$A:$U,MATCH($C107,'NBAA Data'!$C:$C,0),MATCH(AF$1,'NBAA Data'!$A$1:$U$1,0))),"")</f>
        <v/>
      </c>
      <c r="AG107" t="str">
        <f>IFERROR(IF(LEN(INDEX('NBAA Data'!$A:$U,MATCH($C107,'NBAA Data'!$C:$C,0),MATCH(AG$1,'NBAA Data'!$A$1:$U$1,0)))=0,"",INDEX('NBAA Data'!$A:$U,MATCH($C107,'NBAA Data'!$C:$C,0),MATCH(AG$1,'NBAA Data'!$A$1:$U$1,0))),"")</f>
        <v/>
      </c>
      <c r="AH107" t="str">
        <f>IFERROR(IF(LEN(INDEX('NBAA Data'!$A:$U,MATCH($C107,'NBAA Data'!$C:$C,0),MATCH(AH$1,'NBAA Data'!$A$1:$U$1,0)))=0,"",INDEX('NBAA Data'!$A:$U,MATCH($C107,'NBAA Data'!$C:$C,0),MATCH(AH$1,'NBAA Data'!$A$1:$U$1,0))),"")</f>
        <v/>
      </c>
      <c r="AI107" t="str">
        <f>IFERROR(IF(LEN(INDEX('Part 135 Data'!$A:$N,MATCH($O107,'Part 135 Data'!$A:$A,0),MATCH(AI$1,'Part 135 Data'!$A$1:$N$1,0)))=0,"",INDEX('Part 135 Data'!$A:$N,MATCH($O107,'Part 135 Data'!$A:$A,0),MATCH(AI$1,'Part 135 Data'!$A$1:$N$1,0))),"")</f>
        <v>CWQA</v>
      </c>
      <c r="AJ107" t="str">
        <f>IFERROR(IF(LEN(INDEX('Part 135 Data'!$A:$N,MATCH($O107,'Part 135 Data'!$A:$A,0),MATCH(AJ$1,'Part 135 Data'!$A$1:$N$1,0)))=0,"",INDEX('Part 135 Data'!$A:$N,MATCH($O107,'Part 135 Data'!$A:$A,0),MATCH(AJ$1,'Part 135 Data'!$A$1:$N$1,0))),"")</f>
        <v>EXECUTIVE JET MANAGEMENT INC</v>
      </c>
      <c r="AK107" t="str">
        <f>IFERROR(IF(LEN(INDEX('Part 135 Data'!$A:$N,MATCH($O107,'Part 135 Data'!$A:$A,0),MATCH(AK$1,'Part 135 Data'!$A$1:$N$1,0)))=0,"",INDEX('Part 135 Data'!$A:$N,MATCH($O107,'Part 135 Data'!$A:$A,0),MATCH(AK$1,'Part 135 Data'!$A$1:$N$1,0))),"")</f>
        <v>HIRSH, BRIAN</v>
      </c>
      <c r="AL107" t="str">
        <f>IFERROR(IF(LEN(INDEX('Part 135 Data'!$A:$N,MATCH($O107,'Part 135 Data'!$A:$A,0),MATCH(AL$1,'Part 135 Data'!$A$1:$N$1,0)))=0,"",INDEX('Part 135 Data'!$A:$N,MATCH($O107,'Part 135 Data'!$A:$A,0),MATCH(AL$1,'Part 135 Data'!$A$1:$N$1,0))),"")</f>
        <v>PRESIDENT</v>
      </c>
      <c r="AM107" t="str">
        <f>IFERROR(IF(LEN(INDEX('Part 135 Data'!$A:$N,MATCH($O107,'Part 135 Data'!$A:$A,0),MATCH(AM$1,'Part 135 Data'!$A$1:$N$1,0)))=0,"",INDEX('Part 135 Data'!$A:$N,MATCH($O107,'Part 135 Data'!$A:$A,0),MATCH(AM$1,'Part 135 Data'!$A$1:$N$1,0))),"")</f>
        <v>4556 AIRPORT ROAD</v>
      </c>
      <c r="AN107" t="str">
        <f>IFERROR(IF(LEN(INDEX('Part 135 Data'!$A:$N,MATCH($O107,'Part 135 Data'!$A:$A,0),MATCH(AN$1,'Part 135 Data'!$A$1:$N$1,0)))=0,"",INDEX('Part 135 Data'!$A:$N,MATCH($O107,'Part 135 Data'!$A:$A,0),MATCH(AN$1,'Part 135 Data'!$A$1:$N$1,0))),"")</f>
        <v/>
      </c>
      <c r="AO107" t="str">
        <f>IFERROR(IF(LEN(INDEX('Part 135 Data'!$A:$N,MATCH($O107,'Part 135 Data'!$A:$A,0),MATCH(AO$1,'Part 135 Data'!$A$1:$N$1,0)))=0,"",INDEX('Part 135 Data'!$A:$N,MATCH($O107,'Part 135 Data'!$A:$A,0),MATCH(AO$1,'Part 135 Data'!$A$1:$N$1,0))),"")</f>
        <v/>
      </c>
      <c r="AP107" t="str">
        <f>IFERROR(IF(LEN(INDEX('Part 135 Data'!$A:$N,MATCH($O107,'Part 135 Data'!$A:$A,0),MATCH(AP$1,'Part 135 Data'!$A$1:$N$1,0)))=0,"",INDEX('Part 135 Data'!$A:$N,MATCH($O107,'Part 135 Data'!$A:$A,0),MATCH(AP$1,'Part 135 Data'!$A$1:$N$1,0))),"")</f>
        <v>CINCINNATI</v>
      </c>
      <c r="AQ107" t="str">
        <f>IFERROR(IF(LEN(INDEX('Part 135 Data'!$A:$N,MATCH($O107,'Part 135 Data'!$A:$A,0),MATCH(AQ$1,'Part 135 Data'!$A$1:$N$1,0)))=0,"",INDEX('Part 135 Data'!$A:$N,MATCH($O107,'Part 135 Data'!$A:$A,0),MATCH(AQ$1,'Part 135 Data'!$A$1:$N$1,0))),"")</f>
        <v>OH</v>
      </c>
      <c r="AR107" t="str">
        <f>IFERROR(IF(LEN(INDEX('Part 135 Data'!$A:$N,MATCH($O107,'Part 135 Data'!$A:$A,0),MATCH(AR$1,'Part 135 Data'!$A$1:$N$1,0)))=0,"",INDEX('Part 135 Data'!$A:$N,MATCH($O107,'Part 135 Data'!$A:$A,0),MATCH(AR$1,'Part 135 Data'!$A$1:$N$1,0))),"")</f>
        <v>45226</v>
      </c>
      <c r="AS107" t="str">
        <f>IFERROR(IF(LEN(INDEX('Part 135 Data'!$A:$N,MATCH($O107,'Part 135 Data'!$A:$A,0),MATCH(AS$1,'Part 135 Data'!$A$1:$N$1,0)))=0,"",INDEX('Part 135 Data'!$A:$N,MATCH($O107,'Part 135 Data'!$A:$A,0),MATCH(AS$1,'Part 135 Data'!$A$1:$N$1,0))),"")</f>
        <v>US</v>
      </c>
      <c r="AT107" t="str">
        <f>IFERROR(IF(LEN(INDEX('Part 135 Data'!$A:$N,MATCH($O107,'Part 135 Data'!$A:$A,0),MATCH(AT$1,'Part 135 Data'!$A$1:$N$1,0)))=0,"",INDEX('Part 135 Data'!$A:$N,MATCH($O107,'Part 135 Data'!$A:$A,0),MATCH(AT$1,'Part 135 Data'!$A$1:$N$1,0))),"")</f>
        <v>5139796601</v>
      </c>
      <c r="AU107" t="str">
        <f>IFERROR(IF(LEN(INDEX('Part 135 Data'!$A:$N,MATCH($O107,'Part 135 Data'!$A:$A,0),MATCH(AU$1,'Part 135 Data'!$A$1:$N$1,0)))=0,"",INDEX('Part 135 Data'!$A:$N,MATCH($O107,'Part 135 Data'!$A:$A,0),MATCH(AU$1,'Part 135 Data'!$A$1:$N$1,0))),"")</f>
        <v/>
      </c>
      <c r="AV107" t="str">
        <f>IFERROR(IF(LEN(INDEX('Part 135 Data'!$A:$N,MATCH($O107,'Part 135 Data'!$A:$A,0),MATCH(AV$1,'Part 135 Data'!$A$1:$N$1,0)))=0,"",INDEX('Part 135 Data'!$A:$N,MATCH($O107,'Part 135 Data'!$A:$A,0),MATCH(AV$1,'Part 135 Data'!$A$1:$N$1,0))),"")</f>
        <v/>
      </c>
    </row>
    <row r="108" spans="1:48" x14ac:dyDescent="0.25">
      <c r="A108" t="s">
        <v>1901</v>
      </c>
      <c r="B108" t="str">
        <f>IFERROR(IF(LEN(INDEX('N-Numbers'!$A:$M,MATCH($A108&amp;"*",'N-Numbers'!$A:$A,0),MATCH(B$1,'N-Numbers'!$A$1:$M$1,0)))=0,"",INDEX('N-Numbers'!$A:$M,MATCH($A108&amp;"*",'N-Numbers'!$A:$A,0),MATCH(B$1,'N-Numbers'!$A$1:$M$1,0))),"")</f>
        <v/>
      </c>
      <c r="C108" t="str">
        <f>IF(LEN(INDEX('N-Numbers'!A:M,MATCH(A108&amp;"*",'N-Numbers'!A:A,0),2))=0,INDEX('N-Numbers'!A:M,MATCH(A108&amp;"*",'N-Numbers'!A:A,0),3),INDEX('N-Numbers'!A:M,MATCH(A108&amp;"*",'N-Numbers'!A:A,0),2))</f>
        <v>N503RP</v>
      </c>
      <c r="D108" t="str">
        <f>INDEX('ICAO Country Codes'!$A$1:$K$229,MATCH(IFERROR(LEFT(C108,SEARCH("-",C108)),LEFT(C108)),'ICAO Country Codes'!$A$1:$A$229,0),3)</f>
        <v>United States of America</v>
      </c>
      <c r="E108" t="str">
        <f>IFERROR(IF(LEN(INDEX('N-Numbers'!$A:$M,MATCH($A108&amp;"*",'N-Numbers'!$A:$A,0),MATCH(E$1,'N-Numbers'!$A$1:$M$1,0)))=0,"",INDEX('N-Numbers'!$A:$M,MATCH($A108&amp;"*",'N-Numbers'!$A:$A,0),MATCH(E$1,'N-Numbers'!$A$1:$M$1,0))),"")</f>
        <v/>
      </c>
      <c r="F108" t="str">
        <f>IFERROR(IF(LEN(INDEX('N-Numbers'!$A:$M,MATCH($A108&amp;"*",'N-Numbers'!$A:$A,0),MATCH(F$1,'N-Numbers'!$A$1:$M$1,0)))=0,"",INDEX('N-Numbers'!$A:$M,MATCH($A108&amp;"*",'N-Numbers'!$A:$A,0),MATCH(F$1,'N-Numbers'!$A$1:$M$1,0))),"")</f>
        <v>Penske Corp. delivered 3/25/14, rrg 4/28/14. Became PTS AS LLC.</v>
      </c>
      <c r="G108" t="str">
        <f>IFERROR(IF(LEN(INDEX('N-Numbers'!$A:$M,MATCH($A108&amp;"*",'N-Numbers'!$A:$A,0),MATCH(G$1,'N-Numbers'!$A$1:$M$1,0)))=0,"",INDEX('N-Numbers'!$A:$M,MATCH($A108&amp;"*",'N-Numbers'!$A:$A,0),MATCH(G$1,'N-Numbers'!$A$1:$M$1,0))),"")</f>
        <v>PTS AS LLC</v>
      </c>
      <c r="H108" t="str">
        <f>IFERROR(IF(LEN(INDEX('N-Numbers'!$A:$M,MATCH($A108&amp;"*",'N-Numbers'!$A:$A,0),MATCH(H$1,'N-Numbers'!$A$1:$M$1,0)))=0,"",INDEX('N-Numbers'!$A:$M,MATCH($A108&amp;"*",'N-Numbers'!$A:$A,0),MATCH(H$1,'N-Numbers'!$A$1:$M$1,0))),"")</f>
        <v>2675 MORGANTOWN RD</v>
      </c>
      <c r="I108" t="str">
        <f>IFERROR(IF(LEN(INDEX('N-Numbers'!$A:$M,MATCH($A108&amp;"*",'N-Numbers'!$A:$A,0),MATCH(I$1,'N-Numbers'!$A$1:$M$1,0)))=0,"",INDEX('N-Numbers'!$A:$M,MATCH($A108&amp;"*",'N-Numbers'!$A:$A,0),MATCH(I$1,'N-Numbers'!$A$1:$M$1,0))),"")</f>
        <v>READING</v>
      </c>
      <c r="J108" t="str">
        <f>IFERROR(IF(LEN(INDEX('N-Numbers'!$A:$M,MATCH($A108&amp;"*",'N-Numbers'!$A:$A,0),MATCH(J$1,'N-Numbers'!$A$1:$M$1,0)))=0,"",INDEX('N-Numbers'!$A:$M,MATCH($A108&amp;"*",'N-Numbers'!$A:$A,0),MATCH(J$1,'N-Numbers'!$A$1:$M$1,0))),"")</f>
        <v>PA</v>
      </c>
      <c r="L108" t="str">
        <f>IFERROR(IF(LEN(INDEX('N-Numbers'!$A:$M,MATCH($A108&amp;"*",'N-Numbers'!$A:$A,0),MATCH(L$1,'N-Numbers'!$A$1:$M$1,0)))=0,"",INDEX('N-Numbers'!$A:$M,MATCH($A108&amp;"*",'N-Numbers'!$A:$A,0),MATCH(L$1,'N-Numbers'!$A$1:$M$1,0))),"")</f>
        <v/>
      </c>
      <c r="M108" t="str">
        <f>IFERROR(IF(LEN(INDEX('N-Numbers'!$A:$M,MATCH($A108&amp;"*",'N-Numbers'!$A:$A,0),MATCH(M$1,'N-Numbers'!$A$1:$M$1,0)))=0,"",INDEX('N-Numbers'!$A:$M,MATCH($A108&amp;"*",'N-Numbers'!$A:$A,0),MATCH(M$1,'N-Numbers'!$A$1:$M$1,0))),"")</f>
        <v/>
      </c>
      <c r="N108" t="str">
        <f>IFERROR(IF(LEN(INDEX('N-Numbers'!$A:$M,MATCH($A108&amp;"*",'N-Numbers'!$A:$A,0),MATCH(N$1,'N-Numbers'!$A$1:$M$1,0)))=0,"",INDEX('N-Numbers'!$A:$M,MATCH($A108&amp;"*",'N-Numbers'!$A:$A,0),MATCH(N$1,'N-Numbers'!$A$1:$M$1,0))),"")</f>
        <v/>
      </c>
      <c r="R108" s="13"/>
      <c r="S108" s="13"/>
      <c r="T108" s="13"/>
      <c r="U108" s="13"/>
      <c r="V108" s="13"/>
      <c r="W108" s="13"/>
      <c r="Y108" t="str">
        <f>IFERROR(IF(LEN(INDEX('NBAA Data'!$A:$U,MATCH($C108,'NBAA Data'!$C:$C,0),MATCH(Y$1,'NBAA Data'!$A$1:$U$1,0)))=0,"",INDEX('NBAA Data'!$A:$U,MATCH($C108,'NBAA Data'!$C:$C,0),MATCH(Y$1,'NBAA Data'!$A$1:$U$1,0))),"")</f>
        <v xml:space="preserve">Penske Jet, Inc. </v>
      </c>
      <c r="Z108" t="str">
        <f>IFERROR(IF(LEN(INDEX('NBAA Data'!$A:$U,MATCH($C108,'NBAA Data'!$C:$C,0),MATCH(Z$1,'NBAA Data'!$A$1:$U$1,0)))=0,"",INDEX('NBAA Data'!$A:$U,MATCH($C108,'NBAA Data'!$C:$C,0),MATCH(Z$1,'NBAA Data'!$A$1:$U$1,0))),"")</f>
        <v>6340 Highland Road</v>
      </c>
      <c r="AA108" t="str">
        <f>IFERROR(IF(LEN(INDEX('NBAA Data'!$A:$U,MATCH($C108,'NBAA Data'!$C:$C,0),MATCH(AA$1,'NBAA Data'!$A$1:$U$1,0)))=0,"",INDEX('NBAA Data'!$A:$U,MATCH($C108,'NBAA Data'!$C:$C,0),MATCH(AA$1,'NBAA Data'!$A$1:$U$1,0))),"")</f>
        <v/>
      </c>
      <c r="AB108" t="str">
        <f>IFERROR(IF(LEN(INDEX('NBAA Data'!$A:$U,MATCH($C108,'NBAA Data'!$C:$C,0),MATCH(AB$1,'NBAA Data'!$A$1:$U$1,0)))=0,"",INDEX('NBAA Data'!$A:$U,MATCH($C108,'NBAA Data'!$C:$C,0),MATCH(AB$1,'NBAA Data'!$A$1:$U$1,0))),"")</f>
        <v>Baton Rouge</v>
      </c>
      <c r="AC108" t="str">
        <f>IFERROR(IF(LEN(INDEX('NBAA Data'!$A:$U,MATCH($C108,'NBAA Data'!$C:$C,0),MATCH(AC$1,'NBAA Data'!$A$1:$U$1,0)))=0,"",INDEX('NBAA Data'!$A:$U,MATCH($C108,'NBAA Data'!$C:$C,0),MATCH(AC$1,'NBAA Data'!$A$1:$U$1,0))),"")</f>
        <v>Waterford</v>
      </c>
      <c r="AD108" t="str">
        <f>IFERROR(IF(LEN(INDEX('NBAA Data'!$A:$U,MATCH($C108,'NBAA Data'!$C:$C,0),MATCH(AD$1,'NBAA Data'!$A$1:$U$1,0)))=0,"",INDEX('NBAA Data'!$A:$U,MATCH($C108,'NBAA Data'!$C:$C,0),MATCH(AD$1,'NBAA Data'!$A$1:$U$1,0))),"")</f>
        <v>Waterford Michigan 48327-1835</v>
      </c>
      <c r="AE108" t="str">
        <f>IFERROR(IF(LEN(INDEX('NBAA Data'!$A:$U,MATCH($C108,'NBAA Data'!$C:$C,0),MATCH(AE$1,'NBAA Data'!$A$1:$U$1,0)))=0,"",INDEX('NBAA Data'!$A:$U,MATCH($C108,'NBAA Data'!$C:$C,0),MATCH(AE$1,'NBAA Data'!$A$1:$U$1,0))),"")</f>
        <v>+1 248.666.3910</v>
      </c>
      <c r="AF108" t="str">
        <f>IFERROR(IF(LEN(INDEX('NBAA Data'!$A:$U,MATCH($C108,'NBAA Data'!$C:$C,0),MATCH(AF$1,'NBAA Data'!$A$1:$U$1,0)))=0,"",INDEX('NBAA Data'!$A:$U,MATCH($C108,'NBAA Data'!$C:$C,0),MATCH(AF$1,'NBAA Data'!$A$1:$U$1,0))),"")</f>
        <v/>
      </c>
      <c r="AG108" t="str">
        <f>IFERROR(IF(LEN(INDEX('NBAA Data'!$A:$U,MATCH($C108,'NBAA Data'!$C:$C,0),MATCH(AG$1,'NBAA Data'!$A$1:$U$1,0)))=0,"",INDEX('NBAA Data'!$A:$U,MATCH($C108,'NBAA Data'!$C:$C,0),MATCH(AG$1,'NBAA Data'!$A$1:$U$1,0))),"")</f>
        <v/>
      </c>
      <c r="AH108" t="str">
        <f>IFERROR(IF(LEN(INDEX('NBAA Data'!$A:$U,MATCH($C108,'NBAA Data'!$C:$C,0),MATCH(AH$1,'NBAA Data'!$A$1:$U$1,0)))=0,"",INDEX('NBAA Data'!$A:$U,MATCH($C108,'NBAA Data'!$C:$C,0),MATCH(AH$1,'NBAA Data'!$A$1:$U$1,0))),"")</f>
        <v/>
      </c>
      <c r="AI108" t="str">
        <f>IFERROR(IF(LEN(INDEX('NBAA Data'!$A:$U,MATCH($C108,'NBAA Data'!$C:$C,0),MATCH(AI$1,'NBAA Data'!$A$1:$U$1,0)))=0,"",INDEX('NBAA Data'!$A:$U,MATCH($C108,'NBAA Data'!$C:$C,0),MATCH(AI$1,'NBAA Data'!$A$1:$U$1,0))),"")</f>
        <v/>
      </c>
    </row>
    <row r="109" spans="1:48" x14ac:dyDescent="0.25">
      <c r="A109" t="s">
        <v>1887</v>
      </c>
      <c r="B109" t="str">
        <f>IFERROR(IF(LEN(INDEX('N-Numbers'!$A:$M,MATCH($A109&amp;"*",'N-Numbers'!$A:$A,0),MATCH(B$1,'N-Numbers'!$A$1:$M$1,0)))=0,"",INDEX('N-Numbers'!$A:$M,MATCH($A109&amp;"*",'N-Numbers'!$A:$A,0),MATCH(B$1,'N-Numbers'!$A$1:$M$1,0))),"")</f>
        <v/>
      </c>
      <c r="C109" t="str">
        <f>IF(LEN(INDEX('N-Numbers'!A:M,MATCH(A109&amp;"*",'N-Numbers'!A:A,0),2))=0,INDEX('N-Numbers'!A:M,MATCH(A109&amp;"*",'N-Numbers'!A:A,0),3),INDEX('N-Numbers'!A:M,MATCH(A109&amp;"*",'N-Numbers'!A:A,0),2))</f>
        <v>N501RP</v>
      </c>
      <c r="D109" t="str">
        <f>INDEX('ICAO Country Codes'!$A$1:$K$229,MATCH(IFERROR(LEFT(C109,SEARCH("-",C109)),LEFT(C109)),'ICAO Country Codes'!$A$1:$A$229,0),3)</f>
        <v>United States of America</v>
      </c>
      <c r="E109" t="str">
        <f>IFERROR(IF(LEN(INDEX('N-Numbers'!$A:$M,MATCH($A109&amp;"*",'N-Numbers'!$A:$A,0),MATCH(E$1,'N-Numbers'!$A$1:$M$1,0)))=0,"",INDEX('N-Numbers'!$A:$M,MATCH($A109&amp;"*",'N-Numbers'!$A:$A,0),MATCH(E$1,'N-Numbers'!$A$1:$M$1,0))),"")</f>
        <v/>
      </c>
      <c r="F109" t="str">
        <f>IFERROR(IF(LEN(INDEX('N-Numbers'!$A:$M,MATCH($A109&amp;"*",'N-Numbers'!$A:$A,0),MATCH(F$1,'N-Numbers'!$A$1:$M$1,0)))=0,"",INDEX('N-Numbers'!$A:$M,MATCH($A109&amp;"*",'N-Numbers'!$A:$A,0),MATCH(F$1,'N-Numbers'!$A$1:$M$1,0))),"")</f>
        <v>Penske Corp. delivered 4/11/14 rrg 5/17/14</v>
      </c>
      <c r="G109" t="str">
        <f>IFERROR(IF(LEN(INDEX('N-Numbers'!$A:$M,MATCH($A109&amp;"*",'N-Numbers'!$A:$A,0),MATCH(G$1,'N-Numbers'!$A$1:$M$1,0)))=0,"",INDEX('N-Numbers'!$A:$M,MATCH($A109&amp;"*",'N-Numbers'!$A:$A,0),MATCH(G$1,'N-Numbers'!$A$1:$M$1,0))),"")</f>
        <v>HUNTINGTON NATIONAL BANK</v>
      </c>
      <c r="H109" t="str">
        <f>IFERROR(IF(LEN(INDEX('N-Numbers'!$A:$M,MATCH($A109&amp;"*",'N-Numbers'!$A:$A,0),MATCH(H$1,'N-Numbers'!$A$1:$M$1,0)))=0,"",INDEX('N-Numbers'!$A:$M,MATCH($A109&amp;"*",'N-Numbers'!$A:$A,0),MATCH(H$1,'N-Numbers'!$A$1:$M$1,0))),"")</f>
        <v>525 VINE ST FL 14</v>
      </c>
      <c r="I109" t="str">
        <f>IFERROR(IF(LEN(INDEX('N-Numbers'!$A:$M,MATCH($A109&amp;"*",'N-Numbers'!$A:$A,0),MATCH(I$1,'N-Numbers'!$A$1:$M$1,0)))=0,"",INDEX('N-Numbers'!$A:$M,MATCH($A109&amp;"*",'N-Numbers'!$A:$A,0),MATCH(I$1,'N-Numbers'!$A$1:$M$1,0))),"")</f>
        <v>CINCINNATI</v>
      </c>
      <c r="J109" t="str">
        <f>IFERROR(IF(LEN(INDEX('N-Numbers'!$A:$M,MATCH($A109&amp;"*",'N-Numbers'!$A:$A,0),MATCH(J$1,'N-Numbers'!$A$1:$M$1,0)))=0,"",INDEX('N-Numbers'!$A:$M,MATCH($A109&amp;"*",'N-Numbers'!$A:$A,0),MATCH(J$1,'N-Numbers'!$A$1:$M$1,0))),"")</f>
        <v>OH</v>
      </c>
      <c r="L109" t="str">
        <f>IFERROR(IF(LEN(INDEX('N-Numbers'!$A:$M,MATCH($A109&amp;"*",'N-Numbers'!$A:$A,0),MATCH(L$1,'N-Numbers'!$A$1:$M$1,0)))=0,"",INDEX('N-Numbers'!$A:$M,MATCH($A109&amp;"*",'N-Numbers'!$A:$A,0),MATCH(L$1,'N-Numbers'!$A$1:$M$1,0))),"")</f>
        <v/>
      </c>
      <c r="M109" t="str">
        <f>IFERROR(IF(LEN(INDEX('N-Numbers'!$A:$M,MATCH($A109&amp;"*",'N-Numbers'!$A:$A,0),MATCH(M$1,'N-Numbers'!$A$1:$M$1,0)))=0,"",INDEX('N-Numbers'!$A:$M,MATCH($A109&amp;"*",'N-Numbers'!$A:$A,0),MATCH(M$1,'N-Numbers'!$A$1:$M$1,0))),"")</f>
        <v/>
      </c>
      <c r="N109" t="str">
        <f>IFERROR(IF(LEN(INDEX('N-Numbers'!$A:$M,MATCH($A109&amp;"*",'N-Numbers'!$A:$A,0),MATCH(N$1,'N-Numbers'!$A$1:$M$1,0)))=0,"",INDEX('N-Numbers'!$A:$M,MATCH($A109&amp;"*",'N-Numbers'!$A:$A,0),MATCH(N$1,'N-Numbers'!$A$1:$M$1,0))),"")</f>
        <v/>
      </c>
      <c r="R109" s="13"/>
      <c r="S109" s="13"/>
      <c r="T109" s="13"/>
      <c r="U109" s="13"/>
      <c r="V109" s="13"/>
      <c r="W109" s="13"/>
      <c r="Y109" t="str">
        <f>IFERROR(IF(LEN(INDEX('NBAA Data'!$A:$U,MATCH($C109,'NBAA Data'!$C:$C,0),MATCH(Y$1,'NBAA Data'!$A$1:$U$1,0)))=0,"",INDEX('NBAA Data'!$A:$U,MATCH($C109,'NBAA Data'!$C:$C,0),MATCH(Y$1,'NBAA Data'!$A$1:$U$1,0))),"")</f>
        <v xml:space="preserve">Penske Jet, Inc. </v>
      </c>
      <c r="Z109" t="str">
        <f>IFERROR(IF(LEN(INDEX('NBAA Data'!$A:$U,MATCH($C109,'NBAA Data'!$C:$C,0),MATCH(Z$1,'NBAA Data'!$A$1:$U$1,0)))=0,"",INDEX('NBAA Data'!$A:$U,MATCH($C109,'NBAA Data'!$C:$C,0),MATCH(Z$1,'NBAA Data'!$A$1:$U$1,0))),"")</f>
        <v>6340 Highland Road</v>
      </c>
      <c r="AA109" t="str">
        <f>IFERROR(IF(LEN(INDEX('NBAA Data'!$A:$U,MATCH($C109,'NBAA Data'!$C:$C,0),MATCH(AA$1,'NBAA Data'!$A$1:$U$1,0)))=0,"",INDEX('NBAA Data'!$A:$U,MATCH($C109,'NBAA Data'!$C:$C,0),MATCH(AA$1,'NBAA Data'!$A$1:$U$1,0))),"")</f>
        <v/>
      </c>
      <c r="AB109" t="str">
        <f>IFERROR(IF(LEN(INDEX('NBAA Data'!$A:$U,MATCH($C109,'NBAA Data'!$C:$C,0),MATCH(AB$1,'NBAA Data'!$A$1:$U$1,0)))=0,"",INDEX('NBAA Data'!$A:$U,MATCH($C109,'NBAA Data'!$C:$C,0),MATCH(AB$1,'NBAA Data'!$A$1:$U$1,0))),"")</f>
        <v>Baton Rouge</v>
      </c>
      <c r="AC109" t="str">
        <f>IFERROR(IF(LEN(INDEX('NBAA Data'!$A:$U,MATCH($C109,'NBAA Data'!$C:$C,0),MATCH(AC$1,'NBAA Data'!$A$1:$U$1,0)))=0,"",INDEX('NBAA Data'!$A:$U,MATCH($C109,'NBAA Data'!$C:$C,0),MATCH(AC$1,'NBAA Data'!$A$1:$U$1,0))),"")</f>
        <v>Waterford</v>
      </c>
      <c r="AD109" t="str">
        <f>IFERROR(IF(LEN(INDEX('NBAA Data'!$A:$U,MATCH($C109,'NBAA Data'!$C:$C,0),MATCH(AD$1,'NBAA Data'!$A$1:$U$1,0)))=0,"",INDEX('NBAA Data'!$A:$U,MATCH($C109,'NBAA Data'!$C:$C,0),MATCH(AD$1,'NBAA Data'!$A$1:$U$1,0))),"")</f>
        <v>Waterford Michigan 48327-1835</v>
      </c>
      <c r="AE109" t="str">
        <f>IFERROR(IF(LEN(INDEX('NBAA Data'!$A:$U,MATCH($C109,'NBAA Data'!$C:$C,0),MATCH(AE$1,'NBAA Data'!$A$1:$U$1,0)))=0,"",INDEX('NBAA Data'!$A:$U,MATCH($C109,'NBAA Data'!$C:$C,0),MATCH(AE$1,'NBAA Data'!$A$1:$U$1,0))),"")</f>
        <v>+1 248.666.3910</v>
      </c>
      <c r="AF109" t="str">
        <f>IFERROR(IF(LEN(INDEX('NBAA Data'!$A:$U,MATCH($C109,'NBAA Data'!$C:$C,0),MATCH(AF$1,'NBAA Data'!$A$1:$U$1,0)))=0,"",INDEX('NBAA Data'!$A:$U,MATCH($C109,'NBAA Data'!$C:$C,0),MATCH(AF$1,'NBAA Data'!$A$1:$U$1,0))),"")</f>
        <v/>
      </c>
      <c r="AG109" t="str">
        <f>IFERROR(IF(LEN(INDEX('NBAA Data'!$A:$U,MATCH($C109,'NBAA Data'!$C:$C,0),MATCH(AG$1,'NBAA Data'!$A$1:$U$1,0)))=0,"",INDEX('NBAA Data'!$A:$U,MATCH($C109,'NBAA Data'!$C:$C,0),MATCH(AG$1,'NBAA Data'!$A$1:$U$1,0))),"")</f>
        <v/>
      </c>
      <c r="AH109" t="str">
        <f>IFERROR(IF(LEN(INDEX('NBAA Data'!$A:$U,MATCH($C109,'NBAA Data'!$C:$C,0),MATCH(AH$1,'NBAA Data'!$A$1:$U$1,0)))=0,"",INDEX('NBAA Data'!$A:$U,MATCH($C109,'NBAA Data'!$C:$C,0),MATCH(AH$1,'NBAA Data'!$A$1:$U$1,0))),"")</f>
        <v/>
      </c>
      <c r="AI109" t="str">
        <f>IFERROR(IF(LEN(INDEX('NBAA Data'!$A:$U,MATCH($C109,'NBAA Data'!$C:$C,0),MATCH(AI$1,'NBAA Data'!$A$1:$U$1,0)))=0,"",INDEX('NBAA Data'!$A:$U,MATCH($C109,'NBAA Data'!$C:$C,0),MATCH(AI$1,'NBAA Data'!$A$1:$U$1,0))),"")</f>
        <v/>
      </c>
    </row>
    <row r="110" spans="1:48" x14ac:dyDescent="0.25">
      <c r="A110" t="s">
        <v>1502</v>
      </c>
      <c r="B110" t="str">
        <f>IFERROR(IF(LEN(INDEX('N-Numbers'!$A:$M,MATCH($A110&amp;"*",'N-Numbers'!$A:$A,0),MATCH(B$1,'N-Numbers'!$A$1:$M$1,0)))=0,"",INDEX('N-Numbers'!$A:$M,MATCH($A110&amp;"*",'N-Numbers'!$A:$A,0),MATCH(B$1,'N-Numbers'!$A$1:$M$1,0))),"")</f>
        <v/>
      </c>
      <c r="C110" t="str">
        <f>IF(LEN(INDEX('N-Numbers'!A:M,MATCH(A110&amp;"*",'N-Numbers'!A:A,0),2))=0,INDEX('N-Numbers'!A:M,MATCH(A110&amp;"*",'N-Numbers'!A:A,0),3),INDEX('N-Numbers'!A:M,MATCH(A110&amp;"*",'N-Numbers'!A:A,0),2))</f>
        <v>N116NC</v>
      </c>
      <c r="D110" t="str">
        <f>INDEX('ICAO Country Codes'!$A$1:$K$229,MATCH(IFERROR(LEFT(C110,SEARCH("-",C110)),LEFT(C110)),'ICAO Country Codes'!$A$1:$A$229,0),3)</f>
        <v>United States of America</v>
      </c>
      <c r="E110" t="str">
        <f>IFERROR(IF(LEN(INDEX('N-Numbers'!$A:$M,MATCH($A110&amp;"*",'N-Numbers'!$A:$A,0),MATCH(E$1,'N-Numbers'!$A$1:$M$1,0)))=0,"",INDEX('N-Numbers'!$A:$M,MATCH($A110&amp;"*",'N-Numbers'!$A:$A,0),MATCH(E$1,'N-Numbers'!$A$1:$M$1,0))),"")</f>
        <v/>
      </c>
      <c r="F110" t="str">
        <f>IFERROR(IF(LEN(INDEX('N-Numbers'!$A:$M,MATCH($A110&amp;"*",'N-Numbers'!$A:$A,0),MATCH(F$1,'N-Numbers'!$A$1:$M$1,0)))=0,"",INDEX('N-Numbers'!$A:$M,MATCH($A110&amp;"*",'N-Numbers'!$A:$A,0),MATCH(F$1,'N-Numbers'!$A$1:$M$1,0))),"")</f>
        <v>Benson Legacy LLC, Ft Wayne IN bought 10/13/21</v>
      </c>
      <c r="G110" t="str">
        <f>IFERROR(IF(LEN(INDEX('N-Numbers'!$A:$M,MATCH($A110&amp;"*",'N-Numbers'!$A:$A,0),MATCH(G$1,'N-Numbers'!$A$1:$M$1,0)))=0,"",INDEX('N-Numbers'!$A:$M,MATCH($A110&amp;"*",'N-Numbers'!$A:$A,0),MATCH(G$1,'N-Numbers'!$A$1:$M$1,0))),"")</f>
        <v>BENSON LEGACY LLC</v>
      </c>
      <c r="H110" t="str">
        <f>IFERROR(IF(LEN(INDEX('N-Numbers'!$A:$M,MATCH($A110&amp;"*",'N-Numbers'!$A:$A,0),MATCH(H$1,'N-Numbers'!$A$1:$M$1,0)))=0,"",INDEX('N-Numbers'!$A:$M,MATCH($A110&amp;"*",'N-Numbers'!$A:$A,0),MATCH(H$1,'N-Numbers'!$A$1:$M$1,0))),"")</f>
        <v>7120 POINTE INVERNESS WAY</v>
      </c>
      <c r="I110" t="str">
        <f>IFERROR(IF(LEN(INDEX('N-Numbers'!$A:$M,MATCH($A110&amp;"*",'N-Numbers'!$A:$A,0),MATCH(I$1,'N-Numbers'!$A$1:$M$1,0)))=0,"",INDEX('N-Numbers'!$A:$M,MATCH($A110&amp;"*",'N-Numbers'!$A:$A,0),MATCH(I$1,'N-Numbers'!$A$1:$M$1,0))),"")</f>
        <v>FORT WAYNE</v>
      </c>
      <c r="J110" t="str">
        <f>IFERROR(IF(LEN(INDEX('N-Numbers'!$A:$M,MATCH($A110&amp;"*",'N-Numbers'!$A:$A,0),MATCH(J$1,'N-Numbers'!$A$1:$M$1,0)))=0,"",INDEX('N-Numbers'!$A:$M,MATCH($A110&amp;"*",'N-Numbers'!$A:$A,0),MATCH(J$1,'N-Numbers'!$A$1:$M$1,0))),"")</f>
        <v>IN</v>
      </c>
      <c r="L110" t="str">
        <f>IFERROR(IF(LEN(INDEX('N-Numbers'!$A:$M,MATCH($A110&amp;"*",'N-Numbers'!$A:$A,0),MATCH(L$1,'N-Numbers'!$A$1:$M$1,0)))=0,"",INDEX('N-Numbers'!$A:$M,MATCH($A110&amp;"*",'N-Numbers'!$A:$A,0),MATCH(L$1,'N-Numbers'!$A$1:$M$1,0))),"")</f>
        <v/>
      </c>
      <c r="M110" t="str">
        <f>IFERROR(IF(LEN(INDEX('N-Numbers'!$A:$M,MATCH($A110&amp;"*",'N-Numbers'!$A:$A,0),MATCH(M$1,'N-Numbers'!$A$1:$M$1,0)))=0,"",INDEX('N-Numbers'!$A:$M,MATCH($A110&amp;"*",'N-Numbers'!$A:$A,0),MATCH(M$1,'N-Numbers'!$A$1:$M$1,0))),"")</f>
        <v/>
      </c>
      <c r="N110" t="str">
        <f>IFERROR(IF(LEN(INDEX('N-Numbers'!$A:$M,MATCH($A110&amp;"*",'N-Numbers'!$A:$A,0),MATCH(N$1,'N-Numbers'!$A$1:$M$1,0)))=0,"",INDEX('N-Numbers'!$A:$M,MATCH($A110&amp;"*",'N-Numbers'!$A:$A,0),MATCH(N$1,'N-Numbers'!$A$1:$M$1,0))),"")</f>
        <v/>
      </c>
      <c r="R110" s="13"/>
      <c r="S110" s="13"/>
      <c r="T110" s="13"/>
      <c r="U110" s="13"/>
      <c r="V110" s="13"/>
      <c r="W110" s="13"/>
      <c r="Y110" t="str">
        <f>IFERROR(IF(LEN(INDEX('NBAA Data'!$A:$U,MATCH($C110,'NBAA Data'!$C:$C,0),MATCH(Y$1,'NBAA Data'!$A$1:$U$1,0)))=0,"",INDEX('NBAA Data'!$A:$U,MATCH($C110,'NBAA Data'!$C:$C,0),MATCH(Y$1,'NBAA Data'!$A$1:$U$1,0))),"")</f>
        <v/>
      </c>
      <c r="Z110" t="str">
        <f>IFERROR(IF(LEN(INDEX('NBAA Data'!$A:$U,MATCH($C110,'NBAA Data'!$C:$C,0),MATCH(Z$1,'NBAA Data'!$A$1:$U$1,0)))=0,"",INDEX('NBAA Data'!$A:$U,MATCH($C110,'NBAA Data'!$C:$C,0),MATCH(Z$1,'NBAA Data'!$A$1:$U$1,0))),"")</f>
        <v/>
      </c>
      <c r="AA110" t="str">
        <f>IFERROR(IF(LEN(INDEX('NBAA Data'!$A:$U,MATCH($C110,'NBAA Data'!$C:$C,0),MATCH(AA$1,'NBAA Data'!$A$1:$U$1,0)))=0,"",INDEX('NBAA Data'!$A:$U,MATCH($C110,'NBAA Data'!$C:$C,0),MATCH(AA$1,'NBAA Data'!$A$1:$U$1,0))),"")</f>
        <v/>
      </c>
      <c r="AB110" t="str">
        <f>IFERROR(IF(LEN(INDEX('NBAA Data'!$A:$U,MATCH($C110,'NBAA Data'!$C:$C,0),MATCH(AB$1,'NBAA Data'!$A$1:$U$1,0)))=0,"",INDEX('NBAA Data'!$A:$U,MATCH($C110,'NBAA Data'!$C:$C,0),MATCH(AB$1,'NBAA Data'!$A$1:$U$1,0))),"")</f>
        <v/>
      </c>
      <c r="AC110" t="str">
        <f>IFERROR(IF(LEN(INDEX('NBAA Data'!$A:$U,MATCH($C110,'NBAA Data'!$C:$C,0),MATCH(AC$1,'NBAA Data'!$A$1:$U$1,0)))=0,"",INDEX('NBAA Data'!$A:$U,MATCH($C110,'NBAA Data'!$C:$C,0),MATCH(AC$1,'NBAA Data'!$A$1:$U$1,0))),"")</f>
        <v/>
      </c>
      <c r="AD110" t="str">
        <f>IFERROR(IF(LEN(INDEX('NBAA Data'!$A:$U,MATCH($C110,'NBAA Data'!$C:$C,0),MATCH(AD$1,'NBAA Data'!$A$1:$U$1,0)))=0,"",INDEX('NBAA Data'!$A:$U,MATCH($C110,'NBAA Data'!$C:$C,0),MATCH(AD$1,'NBAA Data'!$A$1:$U$1,0))),"")</f>
        <v/>
      </c>
      <c r="AE110" t="str">
        <f>IFERROR(IF(LEN(INDEX('NBAA Data'!$A:$U,MATCH($C110,'NBAA Data'!$C:$C,0),MATCH(AE$1,'NBAA Data'!$A$1:$U$1,0)))=0,"",INDEX('NBAA Data'!$A:$U,MATCH($C110,'NBAA Data'!$C:$C,0),MATCH(AE$1,'NBAA Data'!$A$1:$U$1,0))),"")</f>
        <v/>
      </c>
      <c r="AF110" t="str">
        <f>IFERROR(IF(LEN(INDEX('NBAA Data'!$A:$U,MATCH($C110,'NBAA Data'!$C:$C,0),MATCH(AF$1,'NBAA Data'!$A$1:$U$1,0)))=0,"",INDEX('NBAA Data'!$A:$U,MATCH($C110,'NBAA Data'!$C:$C,0),MATCH(AF$1,'NBAA Data'!$A$1:$U$1,0))),"")</f>
        <v/>
      </c>
      <c r="AG110" t="str">
        <f>IFERROR(IF(LEN(INDEX('NBAA Data'!$A:$U,MATCH($C110,'NBAA Data'!$C:$C,0),MATCH(AG$1,'NBAA Data'!$A$1:$U$1,0)))=0,"",INDEX('NBAA Data'!$A:$U,MATCH($C110,'NBAA Data'!$C:$C,0),MATCH(AG$1,'NBAA Data'!$A$1:$U$1,0))),"")</f>
        <v/>
      </c>
      <c r="AH110" t="str">
        <f>IFERROR(IF(LEN(INDEX('NBAA Data'!$A:$U,MATCH($C110,'NBAA Data'!$C:$C,0),MATCH(AH$1,'NBAA Data'!$A$1:$U$1,0)))=0,"",INDEX('NBAA Data'!$A:$U,MATCH($C110,'NBAA Data'!$C:$C,0),MATCH(AH$1,'NBAA Data'!$A$1:$U$1,0))),"")</f>
        <v/>
      </c>
      <c r="AI110" t="str">
        <f>IFERROR(IF(LEN(INDEX('NBAA Data'!$A:$U,MATCH($C110,'NBAA Data'!$C:$C,0),MATCH(AI$1,'NBAA Data'!$A$1:$U$1,0)))=0,"",INDEX('NBAA Data'!$A:$U,MATCH($C110,'NBAA Data'!$C:$C,0),MATCH(AI$1,'NBAA Data'!$A$1:$U$1,0))),"")</f>
        <v/>
      </c>
    </row>
    <row r="111" spans="1:48" x14ac:dyDescent="0.25">
      <c r="A111" t="s">
        <v>1619</v>
      </c>
      <c r="B111" t="str">
        <f>IFERROR(IF(LEN(INDEX('N-Numbers'!$A:$M,MATCH($A111&amp;"*",'N-Numbers'!$A:$A,0),MATCH(B$1,'N-Numbers'!$A$1:$M$1,0)))=0,"",INDEX('N-Numbers'!$A:$M,MATCH($A111&amp;"*",'N-Numbers'!$A:$A,0),MATCH(B$1,'N-Numbers'!$A$1:$M$1,0))),"")</f>
        <v/>
      </c>
      <c r="C111" t="str">
        <f>IF(LEN(INDEX('N-Numbers'!A:M,MATCH(A111&amp;"*",'N-Numbers'!A:A,0),2))=0,INDEX('N-Numbers'!A:M,MATCH(A111&amp;"*",'N-Numbers'!A:A,0),3),INDEX('N-Numbers'!A:M,MATCH(A111&amp;"*",'N-Numbers'!A:A,0),2))</f>
        <v>N151PW</v>
      </c>
      <c r="D111" t="str">
        <f>INDEX('ICAO Country Codes'!$A$1:$K$229,MATCH(IFERROR(LEFT(C111,SEARCH("-",C111)),LEFT(C111)),'ICAO Country Codes'!$A$1:$A$229,0),3)</f>
        <v>United States of America</v>
      </c>
      <c r="E111" t="str">
        <f>IFERROR(IF(LEN(INDEX('N-Numbers'!$A:$M,MATCH($A111&amp;"*",'N-Numbers'!$A:$A,0),MATCH(E$1,'N-Numbers'!$A$1:$M$1,0)))=0,"",INDEX('N-Numbers'!$A:$M,MATCH($A111&amp;"*",'N-Numbers'!$A:$A,0),MATCH(E$1,'N-Numbers'!$A$1:$M$1,0))),"")</f>
        <v/>
      </c>
      <c r="F111" t="str">
        <f>IFERROR(IF(LEN(INDEX('N-Numbers'!$A:$M,MATCH($A111&amp;"*",'N-Numbers'!$A:$A,0),MATCH(F$1,'N-Numbers'!$A$1:$M$1,0)))=0,"",INDEX('N-Numbers'!$A:$M,MATCH($A111&amp;"*",'N-Numbers'!$A:$A,0),MATCH(F$1,'N-Numbers'!$A$1:$M$1,0))),"")</f>
        <v>Talon Tactical Managements LLC bought 5/25/21</v>
      </c>
      <c r="G111" t="str">
        <f>IFERROR(IF(LEN(INDEX('N-Numbers'!$A:$M,MATCH($A111&amp;"*",'N-Numbers'!$A:$A,0),MATCH(G$1,'N-Numbers'!$A$1:$M$1,0)))=0,"",INDEX('N-Numbers'!$A:$M,MATCH($A111&amp;"*",'N-Numbers'!$A:$A,0),MATCH(G$1,'N-Numbers'!$A$1:$M$1,0))),"")</f>
        <v>TALON TACTICAL MANAGEMENT LLC</v>
      </c>
      <c r="H111" t="str">
        <f>IFERROR(IF(LEN(INDEX('N-Numbers'!$A:$M,MATCH($A111&amp;"*",'N-Numbers'!$A:$A,0),MATCH(H$1,'N-Numbers'!$A$1:$M$1,0)))=0,"",INDEX('N-Numbers'!$A:$M,MATCH($A111&amp;"*",'N-Numbers'!$A:$A,0),MATCH(H$1,'N-Numbers'!$A$1:$M$1,0))),"")</f>
        <v>9 E LOOCKERMAN ST STE 311</v>
      </c>
      <c r="I111" t="str">
        <f>IFERROR(IF(LEN(INDEX('N-Numbers'!$A:$M,MATCH($A111&amp;"*",'N-Numbers'!$A:$A,0),MATCH(I$1,'N-Numbers'!$A$1:$M$1,0)))=0,"",INDEX('N-Numbers'!$A:$M,MATCH($A111&amp;"*",'N-Numbers'!$A:$A,0),MATCH(I$1,'N-Numbers'!$A$1:$M$1,0))),"")</f>
        <v>DOVER</v>
      </c>
      <c r="J111" t="str">
        <f>IFERROR(IF(LEN(INDEX('N-Numbers'!$A:$M,MATCH($A111&amp;"*",'N-Numbers'!$A:$A,0),MATCH(J$1,'N-Numbers'!$A$1:$M$1,0)))=0,"",INDEX('N-Numbers'!$A:$M,MATCH($A111&amp;"*",'N-Numbers'!$A:$A,0),MATCH(J$1,'N-Numbers'!$A$1:$M$1,0))),"")</f>
        <v>DE</v>
      </c>
      <c r="L111" t="str">
        <f>IFERROR(IF(LEN(INDEX('N-Numbers'!$A:$M,MATCH($A111&amp;"*",'N-Numbers'!$A:$A,0),MATCH(L$1,'N-Numbers'!$A$1:$M$1,0)))=0,"",INDEX('N-Numbers'!$A:$M,MATCH($A111&amp;"*",'N-Numbers'!$A:$A,0),MATCH(L$1,'N-Numbers'!$A$1:$M$1,0))),"")</f>
        <v/>
      </c>
      <c r="M111" t="str">
        <f>IFERROR(IF(LEN(INDEX('N-Numbers'!$A:$M,MATCH($A111&amp;"*",'N-Numbers'!$A:$A,0),MATCH(M$1,'N-Numbers'!$A$1:$M$1,0)))=0,"",INDEX('N-Numbers'!$A:$M,MATCH($A111&amp;"*",'N-Numbers'!$A:$A,0),MATCH(M$1,'N-Numbers'!$A$1:$M$1,0))),"")</f>
        <v/>
      </c>
      <c r="N111" t="str">
        <f>IFERROR(IF(LEN(INDEX('N-Numbers'!$A:$M,MATCH($A111&amp;"*",'N-Numbers'!$A:$A,0),MATCH(N$1,'N-Numbers'!$A$1:$M$1,0)))=0,"",INDEX('N-Numbers'!$A:$M,MATCH($A111&amp;"*",'N-Numbers'!$A:$A,0),MATCH(N$1,'N-Numbers'!$A$1:$M$1,0))),"")</f>
        <v>MAYO AVIATION INC</v>
      </c>
      <c r="O111" t="s">
        <v>4652</v>
      </c>
      <c r="R111" s="13"/>
      <c r="S111" s="13"/>
      <c r="T111" s="13"/>
      <c r="U111" s="13"/>
      <c r="V111" s="13"/>
      <c r="W111" s="13"/>
      <c r="Y111" t="str">
        <f>IFERROR(IF(LEN(INDEX('NBAA Data'!$A:$U,MATCH($C111,'NBAA Data'!$C:$C,0),MATCH(Y$1,'NBAA Data'!$A$1:$U$1,0)))=0,"",INDEX('NBAA Data'!$A:$U,MATCH($C111,'NBAA Data'!$C:$C,0),MATCH(Y$1,'NBAA Data'!$A$1:$U$1,0))),"")</f>
        <v xml:space="preserve">Mayo Aviation, Inc. </v>
      </c>
      <c r="Z111" t="str">
        <f>IFERROR(IF(LEN(INDEX('NBAA Data'!$A:$U,MATCH($C111,'NBAA Data'!$C:$C,0),MATCH(Z$1,'NBAA Data'!$A$1:$U$1,0)))=0,"",INDEX('NBAA Data'!$A:$U,MATCH($C111,'NBAA Data'!$C:$C,0),MATCH(Z$1,'NBAA Data'!$A$1:$U$1,0))),"")</f>
        <v>7735 S. Peoria Street</v>
      </c>
      <c r="AA111" t="str">
        <f>IFERROR(IF(LEN(INDEX('NBAA Data'!$A:$U,MATCH($C111,'NBAA Data'!$C:$C,0),MATCH(AA$1,'NBAA Data'!$A$1:$U$1,0)))=0,"",INDEX('NBAA Data'!$A:$U,MATCH($C111,'NBAA Data'!$C:$C,0),MATCH(AA$1,'NBAA Data'!$A$1:$U$1,0))),"")</f>
        <v/>
      </c>
      <c r="AB111" t="str">
        <f>IFERROR(IF(LEN(INDEX('NBAA Data'!$A:$U,MATCH($C111,'NBAA Data'!$C:$C,0),MATCH(AB$1,'NBAA Data'!$A$1:$U$1,0)))=0,"",INDEX('NBAA Data'!$A:$U,MATCH($C111,'NBAA Data'!$C:$C,0),MATCH(AB$1,'NBAA Data'!$A$1:$U$1,0))),"")</f>
        <v>Englewood</v>
      </c>
      <c r="AC111" t="str">
        <f>IFERROR(IF(LEN(INDEX('NBAA Data'!$A:$U,MATCH($C111,'NBAA Data'!$C:$C,0),MATCH(AC$1,'NBAA Data'!$A$1:$U$1,0)))=0,"",INDEX('NBAA Data'!$A:$U,MATCH($C111,'NBAA Data'!$C:$C,0),MATCH(AC$1,'NBAA Data'!$A$1:$U$1,0))),"")</f>
        <v>Colorado</v>
      </c>
      <c r="AD111" t="str">
        <f>IFERROR(IF(LEN(INDEX('NBAA Data'!$A:$U,MATCH($C111,'NBAA Data'!$C:$C,0),MATCH(AD$1,'NBAA Data'!$A$1:$U$1,0)))=0,"",INDEX('NBAA Data'!$A:$U,MATCH($C111,'NBAA Data'!$C:$C,0),MATCH(AD$1,'NBAA Data'!$A$1:$U$1,0))),"")</f>
        <v>80112-4102</v>
      </c>
      <c r="AE111" t="str">
        <f>IFERROR(IF(LEN(INDEX('NBAA Data'!$A:$U,MATCH($C111,'NBAA Data'!$C:$C,0),MATCH(AE$1,'NBAA Data'!$A$1:$U$1,0)))=0,"",INDEX('NBAA Data'!$A:$U,MATCH($C111,'NBAA Data'!$C:$C,0),MATCH(AE$1,'NBAA Data'!$A$1:$U$1,0))),"")</f>
        <v>+1 303.810.7844</v>
      </c>
      <c r="AF111" t="str">
        <f>IFERROR(IF(LEN(INDEX('NBAA Data'!$A:$U,MATCH($C111,'NBAA Data'!$C:$C,0),MATCH(AF$1,'NBAA Data'!$A$1:$U$1,0)))=0,"",INDEX('NBAA Data'!$A:$U,MATCH($C111,'NBAA Data'!$C:$C,0),MATCH(AF$1,'NBAA Data'!$A$1:$U$1,0))),"")</f>
        <v>www.mayoaviation.com</v>
      </c>
      <c r="AG111" t="str">
        <f>IFERROR(IF(LEN(INDEX('NBAA Data'!$A:$U,MATCH($C111,'NBAA Data'!$C:$C,0),MATCH(AG$1,'NBAA Data'!$A$1:$U$1,0)))=0,"",INDEX('NBAA Data'!$A:$U,MATCH($C111,'NBAA Data'!$C:$C,0),MATCH(AG$1,'NBAA Data'!$A$1:$U$1,0))),"")</f>
        <v/>
      </c>
      <c r="AH111" t="str">
        <f>IFERROR(IF(LEN(INDEX('NBAA Data'!$A:$U,MATCH($C111,'NBAA Data'!$C:$C,0),MATCH(AH$1,'NBAA Data'!$A$1:$U$1,0)))=0,"",INDEX('NBAA Data'!$A:$U,MATCH($C111,'NBAA Data'!$C:$C,0),MATCH(AH$1,'NBAA Data'!$A$1:$U$1,0))),"")</f>
        <v/>
      </c>
      <c r="AI111" t="str">
        <f>IFERROR(IF(LEN(INDEX('Part 135 Data'!$A:$N,MATCH($O111,'Part 135 Data'!$A:$A,0),MATCH(AI$1,'Part 135 Data'!$A$1:$N$1,0)))=0,"",INDEX('Part 135 Data'!$A:$N,MATCH($O111,'Part 135 Data'!$A:$A,0),MATCH(AI$1,'Part 135 Data'!$A$1:$N$1,0))),"")</f>
        <v>CIEA</v>
      </c>
      <c r="AJ111" t="str">
        <f>IFERROR(IF(LEN(INDEX('Part 135 Data'!$A:$N,MATCH($O111,'Part 135 Data'!$A:$A,0),MATCH(AJ$1,'Part 135 Data'!$A$1:$N$1,0)))=0,"",INDEX('Part 135 Data'!$A:$N,MATCH($O111,'Part 135 Data'!$A:$A,0),MATCH(AJ$1,'Part 135 Data'!$A$1:$N$1,0))),"")</f>
        <v>MAYO AVIATION INC</v>
      </c>
      <c r="AK111" t="str">
        <f>IFERROR(IF(LEN(INDEX('Part 135 Data'!$A:$N,MATCH($O111,'Part 135 Data'!$A:$A,0),MATCH(AK$1,'Part 135 Data'!$A$1:$N$1,0)))=0,"",INDEX('Part 135 Data'!$A:$N,MATCH($O111,'Part 135 Data'!$A:$A,0),MATCH(AK$1,'Part 135 Data'!$A$1:$N$1,0))),"")</f>
        <v>MAYO, WILLIAM J. III</v>
      </c>
      <c r="AL111" t="str">
        <f>IFERROR(IF(LEN(INDEX('Part 135 Data'!$A:$N,MATCH($O111,'Part 135 Data'!$A:$A,0),MATCH(AL$1,'Part 135 Data'!$A$1:$N$1,0)))=0,"",INDEX('Part 135 Data'!$A:$N,MATCH($O111,'Part 135 Data'!$A:$A,0),MATCH(AL$1,'Part 135 Data'!$A$1:$N$1,0))),"")</f>
        <v>CEO</v>
      </c>
      <c r="AM111" t="str">
        <f>IFERROR(IF(LEN(INDEX('Part 135 Data'!$A:$N,MATCH($O111,'Part 135 Data'!$A:$A,0),MATCH(AM$1,'Part 135 Data'!$A$1:$N$1,0)))=0,"",INDEX('Part 135 Data'!$A:$N,MATCH($O111,'Part 135 Data'!$A:$A,0),MATCH(AM$1,'Part 135 Data'!$A$1:$N$1,0))),"")</f>
        <v>7735 SOUTH PEORIA STREET</v>
      </c>
      <c r="AN111" t="str">
        <f>IFERROR(IF(LEN(INDEX('Part 135 Data'!$A:$N,MATCH($O111,'Part 135 Data'!$A:$A,0),MATCH(AN$1,'Part 135 Data'!$A$1:$N$1,0)))=0,"",INDEX('Part 135 Data'!$A:$N,MATCH($O111,'Part 135 Data'!$A:$A,0),MATCH(AN$1,'Part 135 Data'!$A$1:$N$1,0))),"")</f>
        <v/>
      </c>
      <c r="AO111" t="str">
        <f>IFERROR(IF(LEN(INDEX('Part 135 Data'!$A:$N,MATCH($O111,'Part 135 Data'!$A:$A,0),MATCH(AO$1,'Part 135 Data'!$A$1:$N$1,0)))=0,"",INDEX('Part 135 Data'!$A:$N,MATCH($O111,'Part 135 Data'!$A:$A,0),MATCH(AO$1,'Part 135 Data'!$A$1:$N$1,0))),"")</f>
        <v/>
      </c>
      <c r="AP111" t="str">
        <f>IFERROR(IF(LEN(INDEX('Part 135 Data'!$A:$N,MATCH($O111,'Part 135 Data'!$A:$A,0),MATCH(AP$1,'Part 135 Data'!$A$1:$N$1,0)))=0,"",INDEX('Part 135 Data'!$A:$N,MATCH($O111,'Part 135 Data'!$A:$A,0),MATCH(AP$1,'Part 135 Data'!$A$1:$N$1,0))),"")</f>
        <v>ENGLEWOOD</v>
      </c>
      <c r="AQ111" t="str">
        <f>IFERROR(IF(LEN(INDEX('Part 135 Data'!$A:$N,MATCH($O111,'Part 135 Data'!$A:$A,0),MATCH(AQ$1,'Part 135 Data'!$A$1:$N$1,0)))=0,"",INDEX('Part 135 Data'!$A:$N,MATCH($O111,'Part 135 Data'!$A:$A,0),MATCH(AQ$1,'Part 135 Data'!$A$1:$N$1,0))),"")</f>
        <v>CO</v>
      </c>
      <c r="AR111" t="str">
        <f>IFERROR(IF(LEN(INDEX('Part 135 Data'!$A:$N,MATCH($O111,'Part 135 Data'!$A:$A,0),MATCH(AR$1,'Part 135 Data'!$A$1:$N$1,0)))=0,"",INDEX('Part 135 Data'!$A:$N,MATCH($O111,'Part 135 Data'!$A:$A,0),MATCH(AR$1,'Part 135 Data'!$A$1:$N$1,0))),"")</f>
        <v>80112</v>
      </c>
      <c r="AS111" t="str">
        <f>IFERROR(IF(LEN(INDEX('Part 135 Data'!$A:$N,MATCH($O111,'Part 135 Data'!$A:$A,0),MATCH(AS$1,'Part 135 Data'!$A$1:$N$1,0)))=0,"",INDEX('Part 135 Data'!$A:$N,MATCH($O111,'Part 135 Data'!$A:$A,0),MATCH(AS$1,'Part 135 Data'!$A$1:$N$1,0))),"")</f>
        <v>US</v>
      </c>
      <c r="AT111" t="str">
        <f>IFERROR(IF(LEN(INDEX('Part 135 Data'!$A:$N,MATCH($O111,'Part 135 Data'!$A:$A,0),MATCH(AT$1,'Part 135 Data'!$A$1:$N$1,0)))=0,"",INDEX('Part 135 Data'!$A:$N,MATCH($O111,'Part 135 Data'!$A:$A,0),MATCH(AT$1,'Part 135 Data'!$A$1:$N$1,0))),"")</f>
        <v>3037924050</v>
      </c>
      <c r="AU111" t="str">
        <f>IFERROR(IF(LEN(INDEX('Part 135 Data'!$A:$N,MATCH($O111,'Part 135 Data'!$A:$A,0),MATCH(AU$1,'Part 135 Data'!$A$1:$N$1,0)))=0,"",INDEX('Part 135 Data'!$A:$N,MATCH($O111,'Part 135 Data'!$A:$A,0),MATCH(AU$1,'Part 135 Data'!$A$1:$N$1,0))),"")</f>
        <v/>
      </c>
      <c r="AV111" t="str">
        <f>IFERROR(IF(LEN(INDEX('Part 135 Data'!$A:$N,MATCH($O111,'Part 135 Data'!$A:$A,0),MATCH(AV$1,'Part 135 Data'!$A$1:$N$1,0)))=0,"",INDEX('Part 135 Data'!$A:$N,MATCH($O111,'Part 135 Data'!$A:$A,0),MATCH(AV$1,'Part 135 Data'!$A$1:$N$1,0))),"")</f>
        <v/>
      </c>
    </row>
    <row r="112" spans="1:48" x14ac:dyDescent="0.25">
      <c r="A112" t="s">
        <v>3924</v>
      </c>
      <c r="B112" t="str">
        <f>"C-"&amp;INDEX(Sheet6!$A$1:$U$11,MATCH(TRIM(A112),Sheet6!$A$1:$A$11,0),2)</f>
        <v>C-FBBV</v>
      </c>
      <c r="C112" t="str">
        <f>IF(LEN(INDEX('N-Numbers'!A:M,MATCH(A112&amp;"*",'N-Numbers'!A:A,0),2))=0,INDEX('N-Numbers'!A:M,MATCH(A112&amp;"*",'N-Numbers'!A:A,0),3),INDEX('N-Numbers'!A:M,MATCH(A112&amp;"*",'N-Numbers'!A:A,0),2))</f>
        <v xml:space="preserve">C-GGGT </v>
      </c>
      <c r="D112" t="str">
        <f>INDEX('ICAO Country Codes'!$A$1:$K$229,MATCH(IFERROR(LEFT(C112,SEARCH("-",C112)),LEFT(C112)),'ICAO Country Codes'!$A$1:$A$229,0),3)</f>
        <v>Canada</v>
      </c>
      <c r="E112" t="str">
        <f>IFERROR(IF(LEN(INDEX('N-Numbers'!$A:$M,MATCH($A112&amp;"*",'N-Numbers'!$A:$A,0),MATCH(E$1,'N-Numbers'!$A$1:$M$1,0)))=0,"",INDEX('N-Numbers'!$A:$M,MATCH($A112&amp;"*",'N-Numbers'!$A:$A,0),MATCH(E$1,'N-Numbers'!$A$1:$M$1,0))),"")</f>
        <v xml:space="preserve">Flightexec Ltd </v>
      </c>
      <c r="F112" t="str">
        <f>IFERROR(IF(LEN(INDEX('N-Numbers'!$A:$M,MATCH($A112&amp;"*",'N-Numbers'!$A:$A,0),MATCH(F$1,'N-Numbers'!$A$1:$M$1,0)))=0,"",INDEX('N-Numbers'!$A:$M,MATCH($A112&amp;"*",'N-Numbers'!$A:$A,0),MATCH(F$1,'N-Numbers'!$A$1:$M$1,0))),"")</f>
        <v>bought 11/22/21</v>
      </c>
      <c r="G112" t="str">
        <f>INDEX(Sheet6!$A$1:$U$11,MATCH(TRIM(A112),Sheet6!$A$1:$A$11,0),MATCH("FULL_NAME",Sheet6!$A$1:$U$1,0))</f>
        <v>Kenn Borek Air Ltd</v>
      </c>
      <c r="H112" t="str">
        <f>IFERROR(IF(LEN(INDEX('N-Numbers'!$A:$M,MATCH($A112&amp;"*",'N-Numbers'!$A:$A,0),MATCH(H$1,'N-Numbers'!$A$1:$M$1,0)))=0,"",INDEX('N-Numbers'!$A:$M,MATCH($A112&amp;"*",'N-Numbers'!$A:$A,0),MATCH(H$1,'N-Numbers'!$A$1:$M$1,0))),"")</f>
        <v/>
      </c>
      <c r="I112" t="str">
        <f>INDEX(Sheet6!$A$1:$U$11,MATCH(TRIM(A112),Sheet6!$A$1:$A$11,0),MATCH("CITY",Sheet6!$A$1:$U$1,0))</f>
        <v>Calgary</v>
      </c>
      <c r="J112" t="str">
        <f>INDEX(Sheet6!$A$1:$U$11,MATCH(TRIM(A112),Sheet6!$A$1:$A$11,0),MATCH("PROVINCE_OR_STATE_E",Sheet6!$A$1:$U$1,0))</f>
        <v>Alberta</v>
      </c>
      <c r="L112" t="str">
        <f>IFERROR(IF(LEN(INDEX('N-Numbers'!$A:$M,MATCH($A112&amp;"*",'N-Numbers'!$A:$A,0),MATCH(L$1,'N-Numbers'!$A$1:$M$1,0)))=0,"",INDEX('N-Numbers'!$A:$M,MATCH($A112&amp;"*",'N-Numbers'!$A:$A,0),MATCH(L$1,'N-Numbers'!$A$1:$M$1,0))),"")</f>
        <v/>
      </c>
      <c r="M112" t="str">
        <f>IFERROR(IF(LEN(INDEX('N-Numbers'!$A:$M,MATCH($A112&amp;"*",'N-Numbers'!$A:$A,0),MATCH(M$1,'N-Numbers'!$A$1:$M$1,0)))=0,"",INDEX('N-Numbers'!$A:$M,MATCH($A112&amp;"*",'N-Numbers'!$A:$A,0),MATCH(M$1,'N-Numbers'!$A$1:$M$1,0))),"")</f>
        <v/>
      </c>
      <c r="N112" t="str">
        <f>IFERROR(IF(LEN(INDEX('N-Numbers'!$A:$M,MATCH($A112&amp;"*",'N-Numbers'!$A:$A,0),MATCH(N$1,'N-Numbers'!$A$1:$M$1,0)))=0,"",INDEX('N-Numbers'!$A:$M,MATCH($A112&amp;"*",'N-Numbers'!$A:$A,0),MATCH(N$1,'N-Numbers'!$A$1:$M$1,0))),"")</f>
        <v/>
      </c>
      <c r="R112" s="13"/>
      <c r="S112" s="13"/>
      <c r="T112" s="13"/>
      <c r="U112" s="13"/>
      <c r="V112" s="13"/>
      <c r="W112" s="13"/>
      <c r="Y112" t="str">
        <f>IFERROR(IF(LEN(INDEX('NBAA Data'!$A:$U,MATCH($C112,'NBAA Data'!$C:$C,0),MATCH(Y$1,'NBAA Data'!$A$1:$U$1,0)))=0,"",INDEX('NBAA Data'!$A:$U,MATCH($C112,'NBAA Data'!$C:$C,0),MATCH(Y$1,'NBAA Data'!$A$1:$U$1,0))),"")</f>
        <v/>
      </c>
      <c r="Z112" t="str">
        <f>IFERROR(IF(LEN(INDEX('NBAA Data'!$A:$U,MATCH($C112,'NBAA Data'!$C:$C,0),MATCH(Z$1,'NBAA Data'!$A$1:$U$1,0)))=0,"",INDEX('NBAA Data'!$A:$U,MATCH($C112,'NBAA Data'!$C:$C,0),MATCH(Z$1,'NBAA Data'!$A$1:$U$1,0))),"")</f>
        <v/>
      </c>
      <c r="AA112" t="str">
        <f>IFERROR(IF(LEN(INDEX('NBAA Data'!$A:$U,MATCH($C112,'NBAA Data'!$C:$C,0),MATCH(AA$1,'NBAA Data'!$A$1:$U$1,0)))=0,"",INDEX('NBAA Data'!$A:$U,MATCH($C112,'NBAA Data'!$C:$C,0),MATCH(AA$1,'NBAA Data'!$A$1:$U$1,0))),"")</f>
        <v/>
      </c>
      <c r="AB112" t="str">
        <f>IFERROR(IF(LEN(INDEX('NBAA Data'!$A:$U,MATCH($C112,'NBAA Data'!$C:$C,0),MATCH(AB$1,'NBAA Data'!$A$1:$U$1,0)))=0,"",INDEX('NBAA Data'!$A:$U,MATCH($C112,'NBAA Data'!$C:$C,0),MATCH(AB$1,'NBAA Data'!$A$1:$U$1,0))),"")</f>
        <v/>
      </c>
      <c r="AC112" t="str">
        <f>IFERROR(IF(LEN(INDEX('NBAA Data'!$A:$U,MATCH($C112,'NBAA Data'!$C:$C,0),MATCH(AC$1,'NBAA Data'!$A$1:$U$1,0)))=0,"",INDEX('NBAA Data'!$A:$U,MATCH($C112,'NBAA Data'!$C:$C,0),MATCH(AC$1,'NBAA Data'!$A$1:$U$1,0))),"")</f>
        <v/>
      </c>
      <c r="AD112" t="str">
        <f>IFERROR(IF(LEN(INDEX('NBAA Data'!$A:$U,MATCH($C112,'NBAA Data'!$C:$C,0),MATCH(AD$1,'NBAA Data'!$A$1:$U$1,0)))=0,"",INDEX('NBAA Data'!$A:$U,MATCH($C112,'NBAA Data'!$C:$C,0),MATCH(AD$1,'NBAA Data'!$A$1:$U$1,0))),"")</f>
        <v/>
      </c>
      <c r="AE112" t="str">
        <f>IFERROR(IF(LEN(INDEX('NBAA Data'!$A:$U,MATCH($C112,'NBAA Data'!$C:$C,0),MATCH(AE$1,'NBAA Data'!$A$1:$U$1,0)))=0,"",INDEX('NBAA Data'!$A:$U,MATCH($C112,'NBAA Data'!$C:$C,0),MATCH(AE$1,'NBAA Data'!$A$1:$U$1,0))),"")</f>
        <v/>
      </c>
      <c r="AF112" t="str">
        <f>IFERROR(IF(LEN(INDEX('NBAA Data'!$A:$U,MATCH($C112,'NBAA Data'!$C:$C,0),MATCH(AF$1,'NBAA Data'!$A$1:$U$1,0)))=0,"",INDEX('NBAA Data'!$A:$U,MATCH($C112,'NBAA Data'!$C:$C,0),MATCH(AF$1,'NBAA Data'!$A$1:$U$1,0))),"")</f>
        <v/>
      </c>
      <c r="AG112" t="str">
        <f>IFERROR(IF(LEN(INDEX('NBAA Data'!$A:$U,MATCH($C112,'NBAA Data'!$C:$C,0),MATCH(AG$1,'NBAA Data'!$A$1:$U$1,0)))=0,"",INDEX('NBAA Data'!$A:$U,MATCH($C112,'NBAA Data'!$C:$C,0),MATCH(AG$1,'NBAA Data'!$A$1:$U$1,0))),"")</f>
        <v/>
      </c>
      <c r="AH112" t="str">
        <f>IFERROR(IF(LEN(INDEX('NBAA Data'!$A:$U,MATCH($C112,'NBAA Data'!$C:$C,0),MATCH(AH$1,'NBAA Data'!$A$1:$U$1,0)))=0,"",INDEX('NBAA Data'!$A:$U,MATCH($C112,'NBAA Data'!$C:$C,0),MATCH(AH$1,'NBAA Data'!$A$1:$U$1,0))),"")</f>
        <v/>
      </c>
      <c r="AI112" t="str">
        <f>IFERROR(IF(LEN(INDEX('NBAA Data'!$A:$U,MATCH($C112,'NBAA Data'!$C:$C,0),MATCH(AI$1,'NBAA Data'!$A$1:$U$1,0)))=0,"",INDEX('NBAA Data'!$A:$U,MATCH($C112,'NBAA Data'!$C:$C,0),MATCH(AI$1,'NBAA Data'!$A$1:$U$1,0))),"")</f>
        <v/>
      </c>
    </row>
    <row r="113" spans="1:48" x14ac:dyDescent="0.25">
      <c r="A113" t="s">
        <v>3925</v>
      </c>
      <c r="B113" t="str">
        <f>IFERROR(IF(LEN(INDEX('N-Numbers'!$A:$M,MATCH($A113&amp;"*",'N-Numbers'!$A:$A,0),MATCH(B$1,'N-Numbers'!$A$1:$M$1,0)))=0,"",INDEX('N-Numbers'!$A:$M,MATCH($A113&amp;"*",'N-Numbers'!$A:$A,0),MATCH(B$1,'N-Numbers'!$A$1:$M$1,0))),"")</f>
        <v/>
      </c>
      <c r="C113" t="str">
        <f>IF(LEN(INDEX('N-Numbers'!A:M,MATCH(A113&amp;"*",'N-Numbers'!A:A,0),2))=0,INDEX('N-Numbers'!A:M,MATCH(A113&amp;"*",'N-Numbers'!A:A,0),3),INDEX('N-Numbers'!A:M,MATCH(A113&amp;"*",'N-Numbers'!A:A,0),2))</f>
        <v xml:space="preserve">YV3119 </v>
      </c>
      <c r="D113" t="str">
        <f>INDEX('ICAO Country Codes'!$A$1:$K$229,MATCH(LEFT(C113,2)&amp;"-",'ICAO Country Codes'!$A$1:$A$229,0),3)</f>
        <v>Venezuela</v>
      </c>
      <c r="E113" t="str">
        <f>IFERROR(IF(LEN(INDEX('N-Numbers'!$A:$M,MATCH($A113&amp;"*",'N-Numbers'!$A:$A,0),MATCH(E$1,'N-Numbers'!$A$1:$M$1,0)))=0,"",INDEX('N-Numbers'!$A:$M,MATCH($A113&amp;"*",'N-Numbers'!$A:$A,0),MATCH(E$1,'N-Numbers'!$A$1:$M$1,0))),"")</f>
        <v/>
      </c>
      <c r="F113" t="str">
        <f>IFERROR(IF(LEN(INDEX('N-Numbers'!$A:$M,MATCH($A113&amp;"*",'N-Numbers'!$A:$A,0),MATCH(F$1,'N-Numbers'!$A$1:$M$1,0)))=0,"",INDEX('N-Numbers'!$A:$M,MATCH($A113&amp;"*",'N-Numbers'!$A:$A,0),MATCH(F$1,'N-Numbers'!$A$1:$M$1,0))),"")</f>
        <v>Banco de Venwzuela rg 6/19/15</v>
      </c>
      <c r="G113" t="str">
        <f>IFERROR(IF(LEN(INDEX('N-Numbers'!$A:$M,MATCH($A113&amp;"*",'N-Numbers'!$A:$A,0),MATCH(G$1,'N-Numbers'!$A$1:$M$1,0)))=0,"",INDEX('N-Numbers'!$A:$M,MATCH($A113&amp;"*",'N-Numbers'!$A:$A,0),MATCH(G$1,'N-Numbers'!$A$1:$M$1,0))),"")</f>
        <v/>
      </c>
      <c r="H113" t="str">
        <f>IFERROR(IF(LEN(INDEX('N-Numbers'!$A:$M,MATCH($A113&amp;"*",'N-Numbers'!$A:$A,0),MATCH(H$1,'N-Numbers'!$A$1:$M$1,0)))=0,"",INDEX('N-Numbers'!$A:$M,MATCH($A113&amp;"*",'N-Numbers'!$A:$A,0),MATCH(H$1,'N-Numbers'!$A$1:$M$1,0))),"")</f>
        <v/>
      </c>
      <c r="I113" t="str">
        <f>IFERROR(IF(LEN(INDEX('N-Numbers'!$A:$M,MATCH($A113&amp;"*",'N-Numbers'!$A:$A,0),MATCH(I$1,'N-Numbers'!$A$1:$M$1,0)))=0,"",INDEX('N-Numbers'!$A:$M,MATCH($A113&amp;"*",'N-Numbers'!$A:$A,0),MATCH(I$1,'N-Numbers'!$A$1:$M$1,0))),"")</f>
        <v/>
      </c>
      <c r="J113" t="str">
        <f>IFERROR(IF(LEN(INDEX('N-Numbers'!$A:$M,MATCH($A113&amp;"*",'N-Numbers'!$A:$A,0),MATCH(J$1,'N-Numbers'!$A$1:$M$1,0)))=0,"",INDEX('N-Numbers'!$A:$M,MATCH($A113&amp;"*",'N-Numbers'!$A:$A,0),MATCH(J$1,'N-Numbers'!$A$1:$M$1,0))),"")</f>
        <v/>
      </c>
      <c r="L113" t="str">
        <f>IFERROR(IF(LEN(INDEX('N-Numbers'!$A:$M,MATCH($A113&amp;"*",'N-Numbers'!$A:$A,0),MATCH(L$1,'N-Numbers'!$A$1:$M$1,0)))=0,"",INDEX('N-Numbers'!$A:$M,MATCH($A113&amp;"*",'N-Numbers'!$A:$A,0),MATCH(L$1,'N-Numbers'!$A$1:$M$1,0))),"")</f>
        <v/>
      </c>
      <c r="M113" t="str">
        <f>IFERROR(IF(LEN(INDEX('N-Numbers'!$A:$M,MATCH($A113&amp;"*",'N-Numbers'!$A:$A,0),MATCH(M$1,'N-Numbers'!$A$1:$M$1,0)))=0,"",INDEX('N-Numbers'!$A:$M,MATCH($A113&amp;"*",'N-Numbers'!$A:$A,0),MATCH(M$1,'N-Numbers'!$A$1:$M$1,0))),"")</f>
        <v/>
      </c>
      <c r="N113" t="str">
        <f>IFERROR(IF(LEN(INDEX('N-Numbers'!$A:$M,MATCH($A113&amp;"*",'N-Numbers'!$A:$A,0),MATCH(N$1,'N-Numbers'!$A$1:$M$1,0)))=0,"",INDEX('N-Numbers'!$A:$M,MATCH($A113&amp;"*",'N-Numbers'!$A:$A,0),MATCH(N$1,'N-Numbers'!$A$1:$M$1,0))),"")</f>
        <v/>
      </c>
      <c r="R113" s="13"/>
      <c r="S113" s="13"/>
      <c r="T113" s="13"/>
      <c r="U113" s="13"/>
      <c r="V113" s="13"/>
      <c r="W113" s="13"/>
      <c r="Y113" t="str">
        <f>IFERROR(IF(LEN(INDEX('NBAA Data'!$A:$U,MATCH($C113,'NBAA Data'!$C:$C,0),MATCH(Y$1,'NBAA Data'!$A$1:$U$1,0)))=0,"",INDEX('NBAA Data'!$A:$U,MATCH($C113,'NBAA Data'!$C:$C,0),MATCH(Y$1,'NBAA Data'!$A$1:$U$1,0))),"")</f>
        <v/>
      </c>
      <c r="Z113" t="str">
        <f>IFERROR(IF(LEN(INDEX('NBAA Data'!$A:$U,MATCH($C113,'NBAA Data'!$C:$C,0),MATCH(Z$1,'NBAA Data'!$A$1:$U$1,0)))=0,"",INDEX('NBAA Data'!$A:$U,MATCH($C113,'NBAA Data'!$C:$C,0),MATCH(Z$1,'NBAA Data'!$A$1:$U$1,0))),"")</f>
        <v/>
      </c>
      <c r="AA113" t="str">
        <f>IFERROR(IF(LEN(INDEX('NBAA Data'!$A:$U,MATCH($C113,'NBAA Data'!$C:$C,0),MATCH(AA$1,'NBAA Data'!$A$1:$U$1,0)))=0,"",INDEX('NBAA Data'!$A:$U,MATCH($C113,'NBAA Data'!$C:$C,0),MATCH(AA$1,'NBAA Data'!$A$1:$U$1,0))),"")</f>
        <v/>
      </c>
      <c r="AB113" t="str">
        <f>IFERROR(IF(LEN(INDEX('NBAA Data'!$A:$U,MATCH($C113,'NBAA Data'!$C:$C,0),MATCH(AB$1,'NBAA Data'!$A$1:$U$1,0)))=0,"",INDEX('NBAA Data'!$A:$U,MATCH($C113,'NBAA Data'!$C:$C,0),MATCH(AB$1,'NBAA Data'!$A$1:$U$1,0))),"")</f>
        <v/>
      </c>
      <c r="AC113" t="str">
        <f>IFERROR(IF(LEN(INDEX('NBAA Data'!$A:$U,MATCH($C113,'NBAA Data'!$C:$C,0),MATCH(AC$1,'NBAA Data'!$A$1:$U$1,0)))=0,"",INDEX('NBAA Data'!$A:$U,MATCH($C113,'NBAA Data'!$C:$C,0),MATCH(AC$1,'NBAA Data'!$A$1:$U$1,0))),"")</f>
        <v/>
      </c>
      <c r="AD113" t="str">
        <f>IFERROR(IF(LEN(INDEX('NBAA Data'!$A:$U,MATCH($C113,'NBAA Data'!$C:$C,0),MATCH(AD$1,'NBAA Data'!$A$1:$U$1,0)))=0,"",INDEX('NBAA Data'!$A:$U,MATCH($C113,'NBAA Data'!$C:$C,0),MATCH(AD$1,'NBAA Data'!$A$1:$U$1,0))),"")</f>
        <v/>
      </c>
      <c r="AE113" t="str">
        <f>IFERROR(IF(LEN(INDEX('NBAA Data'!$A:$U,MATCH($C113,'NBAA Data'!$C:$C,0),MATCH(AE$1,'NBAA Data'!$A$1:$U$1,0)))=0,"",INDEX('NBAA Data'!$A:$U,MATCH($C113,'NBAA Data'!$C:$C,0),MATCH(AE$1,'NBAA Data'!$A$1:$U$1,0))),"")</f>
        <v/>
      </c>
      <c r="AF113" t="str">
        <f>IFERROR(IF(LEN(INDEX('NBAA Data'!$A:$U,MATCH($C113,'NBAA Data'!$C:$C,0),MATCH(AF$1,'NBAA Data'!$A$1:$U$1,0)))=0,"",INDEX('NBAA Data'!$A:$U,MATCH($C113,'NBAA Data'!$C:$C,0),MATCH(AF$1,'NBAA Data'!$A$1:$U$1,0))),"")</f>
        <v/>
      </c>
      <c r="AG113" t="str">
        <f>IFERROR(IF(LEN(INDEX('NBAA Data'!$A:$U,MATCH($C113,'NBAA Data'!$C:$C,0),MATCH(AG$1,'NBAA Data'!$A$1:$U$1,0)))=0,"",INDEX('NBAA Data'!$A:$U,MATCH($C113,'NBAA Data'!$C:$C,0),MATCH(AG$1,'NBAA Data'!$A$1:$U$1,0))),"")</f>
        <v/>
      </c>
      <c r="AH113" t="str">
        <f>IFERROR(IF(LEN(INDEX('NBAA Data'!$A:$U,MATCH($C113,'NBAA Data'!$C:$C,0),MATCH(AH$1,'NBAA Data'!$A$1:$U$1,0)))=0,"",INDEX('NBAA Data'!$A:$U,MATCH($C113,'NBAA Data'!$C:$C,0),MATCH(AH$1,'NBAA Data'!$A$1:$U$1,0))),"")</f>
        <v/>
      </c>
      <c r="AI113" t="str">
        <f>IFERROR(IF(LEN(INDEX('NBAA Data'!$A:$U,MATCH($C113,'NBAA Data'!$C:$C,0),MATCH(AI$1,'NBAA Data'!$A$1:$U$1,0)))=0,"",INDEX('NBAA Data'!$A:$U,MATCH($C113,'NBAA Data'!$C:$C,0),MATCH(AI$1,'NBAA Data'!$A$1:$U$1,0))),"")</f>
        <v/>
      </c>
    </row>
    <row r="114" spans="1:48" x14ac:dyDescent="0.25">
      <c r="A114" t="s">
        <v>3926</v>
      </c>
      <c r="B114" t="str">
        <f>IFERROR(IF(LEN(INDEX('N-Numbers'!$A:$M,MATCH($A114&amp;"*",'N-Numbers'!$A:$A,0),MATCH(B$1,'N-Numbers'!$A$1:$M$1,0)))=0,"",INDEX('N-Numbers'!$A:$M,MATCH($A114&amp;"*",'N-Numbers'!$A:$A,0),MATCH(B$1,'N-Numbers'!$A$1:$M$1,0))),"")</f>
        <v/>
      </c>
      <c r="C114" t="str">
        <f>IF(LEN(INDEX('N-Numbers'!A:M,MATCH(A114&amp;"*",'N-Numbers'!A:A,0),2))=0,INDEX('N-Numbers'!A:M,MATCH(A114&amp;"*",'N-Numbers'!A:A,0),3),INDEX('N-Numbers'!A:M,MATCH(A114&amp;"*",'N-Numbers'!A:A,0),2))</f>
        <v xml:space="preserve">XC-LOH </v>
      </c>
      <c r="D114" t="str">
        <f>INDEX('ICAO Country Codes'!$A$1:$K$229,MATCH(IFERROR(LEFT(C114,SEARCH("-",C114)),LEFT(C114)),'ICAO Country Codes'!$A$1:$A$229,0),3)</f>
        <v>Mexico</v>
      </c>
      <c r="E114" t="str">
        <f>IFERROR(IF(LEN(INDEX('N-Numbers'!$A:$M,MATCH($A114&amp;"*",'N-Numbers'!$A:$A,0),MATCH(E$1,'N-Numbers'!$A$1:$M$1,0)))=0,"",INDEX('N-Numbers'!$A:$M,MATCH($A114&amp;"*",'N-Numbers'!$A:$A,0),MATCH(E$1,'N-Numbers'!$A$1:$M$1,0))),"")</f>
        <v xml:space="preserve">Fuerza Aerea Mexicana </v>
      </c>
      <c r="F114" t="str">
        <f>IFERROR(IF(LEN(INDEX('N-Numbers'!$A:$M,MATCH($A114&amp;"*",'N-Numbers'!$A:$A,0),MATCH(F$1,'N-Numbers'!$A$1:$M$1,0)))=0,"",INDEX('N-Numbers'!$A:$M,MATCH($A114&amp;"*",'N-Numbers'!$A:$A,0),MATCH(F$1,'N-Numbers'!$A$1:$M$1,0))),"")</f>
        <v>joint reg TP-08</v>
      </c>
      <c r="G114" t="str">
        <f>IFERROR(IF(LEN(INDEX('N-Numbers'!$A:$M,MATCH($A114&amp;"*",'N-Numbers'!$A:$A,0),MATCH(G$1,'N-Numbers'!$A$1:$M$1,0)))=0,"",INDEX('N-Numbers'!$A:$M,MATCH($A114&amp;"*",'N-Numbers'!$A:$A,0),MATCH(G$1,'N-Numbers'!$A$1:$M$1,0))),"")</f>
        <v/>
      </c>
      <c r="H114" t="str">
        <f>IFERROR(IF(LEN(INDEX('N-Numbers'!$A:$M,MATCH($A114&amp;"*",'N-Numbers'!$A:$A,0),MATCH(H$1,'N-Numbers'!$A$1:$M$1,0)))=0,"",INDEX('N-Numbers'!$A:$M,MATCH($A114&amp;"*",'N-Numbers'!$A:$A,0),MATCH(H$1,'N-Numbers'!$A$1:$M$1,0))),"")</f>
        <v/>
      </c>
      <c r="I114" t="str">
        <f>IFERROR(IF(LEN(INDEX('N-Numbers'!$A:$M,MATCH($A114&amp;"*",'N-Numbers'!$A:$A,0),MATCH(I$1,'N-Numbers'!$A$1:$M$1,0)))=0,"",INDEX('N-Numbers'!$A:$M,MATCH($A114&amp;"*",'N-Numbers'!$A:$A,0),MATCH(I$1,'N-Numbers'!$A$1:$M$1,0))),"")</f>
        <v/>
      </c>
      <c r="J114" t="str">
        <f>IFERROR(IF(LEN(INDEX('N-Numbers'!$A:$M,MATCH($A114&amp;"*",'N-Numbers'!$A:$A,0),MATCH(J$1,'N-Numbers'!$A$1:$M$1,0)))=0,"",INDEX('N-Numbers'!$A:$M,MATCH($A114&amp;"*",'N-Numbers'!$A:$A,0),MATCH(J$1,'N-Numbers'!$A$1:$M$1,0))),"")</f>
        <v/>
      </c>
      <c r="L114" t="str">
        <f>IFERROR(IF(LEN(INDEX('N-Numbers'!$A:$M,MATCH($A114&amp;"*",'N-Numbers'!$A:$A,0),MATCH(L$1,'N-Numbers'!$A$1:$M$1,0)))=0,"",INDEX('N-Numbers'!$A:$M,MATCH($A114&amp;"*",'N-Numbers'!$A:$A,0),MATCH(L$1,'N-Numbers'!$A$1:$M$1,0))),"")</f>
        <v/>
      </c>
      <c r="M114" t="str">
        <f>IFERROR(IF(LEN(INDEX('N-Numbers'!$A:$M,MATCH($A114&amp;"*",'N-Numbers'!$A:$A,0),MATCH(M$1,'N-Numbers'!$A$1:$M$1,0)))=0,"",INDEX('N-Numbers'!$A:$M,MATCH($A114&amp;"*",'N-Numbers'!$A:$A,0),MATCH(M$1,'N-Numbers'!$A$1:$M$1,0))),"")</f>
        <v/>
      </c>
      <c r="N114" t="str">
        <f>IFERROR(IF(LEN(INDEX('N-Numbers'!$A:$M,MATCH($A114&amp;"*",'N-Numbers'!$A:$A,0),MATCH(N$1,'N-Numbers'!$A$1:$M$1,0)))=0,"",INDEX('N-Numbers'!$A:$M,MATCH($A114&amp;"*",'N-Numbers'!$A:$A,0),MATCH(N$1,'N-Numbers'!$A$1:$M$1,0))),"")</f>
        <v/>
      </c>
      <c r="R114" s="13"/>
      <c r="S114" s="13"/>
      <c r="T114" s="13"/>
      <c r="U114" s="13"/>
      <c r="V114" s="13"/>
      <c r="W114" s="13"/>
      <c r="Y114" t="str">
        <f>IFERROR(IF(LEN(INDEX('NBAA Data'!$A:$U,MATCH($C114,'NBAA Data'!$C:$C,0),MATCH(Y$1,'NBAA Data'!$A$1:$U$1,0)))=0,"",INDEX('NBAA Data'!$A:$U,MATCH($C114,'NBAA Data'!$C:$C,0),MATCH(Y$1,'NBAA Data'!$A$1:$U$1,0))),"")</f>
        <v/>
      </c>
      <c r="Z114" t="str">
        <f>IFERROR(IF(LEN(INDEX('NBAA Data'!$A:$U,MATCH($C114,'NBAA Data'!$C:$C,0),MATCH(Z$1,'NBAA Data'!$A$1:$U$1,0)))=0,"",INDEX('NBAA Data'!$A:$U,MATCH($C114,'NBAA Data'!$C:$C,0),MATCH(Z$1,'NBAA Data'!$A$1:$U$1,0))),"")</f>
        <v/>
      </c>
      <c r="AA114" t="str">
        <f>IFERROR(IF(LEN(INDEX('NBAA Data'!$A:$U,MATCH($C114,'NBAA Data'!$C:$C,0),MATCH(AA$1,'NBAA Data'!$A$1:$U$1,0)))=0,"",INDEX('NBAA Data'!$A:$U,MATCH($C114,'NBAA Data'!$C:$C,0),MATCH(AA$1,'NBAA Data'!$A$1:$U$1,0))),"")</f>
        <v/>
      </c>
      <c r="AB114" t="str">
        <f>IFERROR(IF(LEN(INDEX('NBAA Data'!$A:$U,MATCH($C114,'NBAA Data'!$C:$C,0),MATCH(AB$1,'NBAA Data'!$A$1:$U$1,0)))=0,"",INDEX('NBAA Data'!$A:$U,MATCH($C114,'NBAA Data'!$C:$C,0),MATCH(AB$1,'NBAA Data'!$A$1:$U$1,0))),"")</f>
        <v/>
      </c>
      <c r="AC114" t="str">
        <f>IFERROR(IF(LEN(INDEX('NBAA Data'!$A:$U,MATCH($C114,'NBAA Data'!$C:$C,0),MATCH(AC$1,'NBAA Data'!$A$1:$U$1,0)))=0,"",INDEX('NBAA Data'!$A:$U,MATCH($C114,'NBAA Data'!$C:$C,0),MATCH(AC$1,'NBAA Data'!$A$1:$U$1,0))),"")</f>
        <v/>
      </c>
      <c r="AD114" t="str">
        <f>IFERROR(IF(LEN(INDEX('NBAA Data'!$A:$U,MATCH($C114,'NBAA Data'!$C:$C,0),MATCH(AD$1,'NBAA Data'!$A$1:$U$1,0)))=0,"",INDEX('NBAA Data'!$A:$U,MATCH($C114,'NBAA Data'!$C:$C,0),MATCH(AD$1,'NBAA Data'!$A$1:$U$1,0))),"")</f>
        <v/>
      </c>
      <c r="AE114" t="str">
        <f>IFERROR(IF(LEN(INDEX('NBAA Data'!$A:$U,MATCH($C114,'NBAA Data'!$C:$C,0),MATCH(AE$1,'NBAA Data'!$A$1:$U$1,0)))=0,"",INDEX('NBAA Data'!$A:$U,MATCH($C114,'NBAA Data'!$C:$C,0),MATCH(AE$1,'NBAA Data'!$A$1:$U$1,0))),"")</f>
        <v/>
      </c>
      <c r="AF114" t="str">
        <f>IFERROR(IF(LEN(INDEX('NBAA Data'!$A:$U,MATCH($C114,'NBAA Data'!$C:$C,0),MATCH(AF$1,'NBAA Data'!$A$1:$U$1,0)))=0,"",INDEX('NBAA Data'!$A:$U,MATCH($C114,'NBAA Data'!$C:$C,0),MATCH(AF$1,'NBAA Data'!$A$1:$U$1,0))),"")</f>
        <v/>
      </c>
      <c r="AG114" t="str">
        <f>IFERROR(IF(LEN(INDEX('NBAA Data'!$A:$U,MATCH($C114,'NBAA Data'!$C:$C,0),MATCH(AG$1,'NBAA Data'!$A$1:$U$1,0)))=0,"",INDEX('NBAA Data'!$A:$U,MATCH($C114,'NBAA Data'!$C:$C,0),MATCH(AG$1,'NBAA Data'!$A$1:$U$1,0))),"")</f>
        <v/>
      </c>
      <c r="AH114" t="str">
        <f>IFERROR(IF(LEN(INDEX('NBAA Data'!$A:$U,MATCH($C114,'NBAA Data'!$C:$C,0),MATCH(AH$1,'NBAA Data'!$A$1:$U$1,0)))=0,"",INDEX('NBAA Data'!$A:$U,MATCH($C114,'NBAA Data'!$C:$C,0),MATCH(AH$1,'NBAA Data'!$A$1:$U$1,0))),"")</f>
        <v/>
      </c>
      <c r="AI114" t="str">
        <f>IFERROR(IF(LEN(INDEX('NBAA Data'!$A:$U,MATCH($C114,'NBAA Data'!$C:$C,0),MATCH(AI$1,'NBAA Data'!$A$1:$U$1,0)))=0,"",INDEX('NBAA Data'!$A:$U,MATCH($C114,'NBAA Data'!$C:$C,0),MATCH(AI$1,'NBAA Data'!$A$1:$U$1,0))),"")</f>
        <v/>
      </c>
    </row>
    <row r="115" spans="1:48" x14ac:dyDescent="0.25">
      <c r="A115" t="s">
        <v>3927</v>
      </c>
      <c r="B115" t="str">
        <f>IFERROR(IF(LEN(INDEX('N-Numbers'!$A:$M,MATCH($A115&amp;"*",'N-Numbers'!$A:$A,0),MATCH(B$1,'N-Numbers'!$A$1:$M$1,0)))=0,"",INDEX('N-Numbers'!$A:$M,MATCH($A115&amp;"*",'N-Numbers'!$A:$A,0),MATCH(B$1,'N-Numbers'!$A$1:$M$1,0))),"")</f>
        <v/>
      </c>
      <c r="C115" t="str">
        <f>IF(LEN(INDEX('N-Numbers'!A:M,MATCH(A115&amp;"*",'N-Numbers'!A:A,0),2))=0,INDEX('N-Numbers'!A:M,MATCH(A115&amp;"*",'N-Numbers'!A:A,0),3),INDEX('N-Numbers'!A:M,MATCH(A115&amp;"*",'N-Numbers'!A:A,0),2))</f>
        <v xml:space="preserve">XC-LOI </v>
      </c>
      <c r="D115" t="str">
        <f>INDEX('ICAO Country Codes'!$A$1:$K$229,MATCH(IFERROR(LEFT(C115,SEARCH("-",C115)),LEFT(C115)),'ICAO Country Codes'!$A$1:$A$229,0),3)</f>
        <v>Mexico</v>
      </c>
      <c r="E115" t="str">
        <f>IFERROR(IF(LEN(INDEX('N-Numbers'!$A:$M,MATCH($A115&amp;"*",'N-Numbers'!$A:$A,0),MATCH(E$1,'N-Numbers'!$A$1:$M$1,0)))=0,"",INDEX('N-Numbers'!$A:$M,MATCH($A115&amp;"*",'N-Numbers'!$A:$A,0),MATCH(E$1,'N-Numbers'!$A$1:$M$1,0))),"")</f>
        <v xml:space="preserve">Fuerza Aerea Mexicana </v>
      </c>
      <c r="F115" t="str">
        <f>IFERROR(IF(LEN(INDEX('N-Numbers'!$A:$M,MATCH($A115&amp;"*",'N-Numbers'!$A:$A,0),MATCH(F$1,'N-Numbers'!$A$1:$M$1,0)))=0,"",INDEX('N-Numbers'!$A:$M,MATCH($A115&amp;"*",'N-Numbers'!$A:$A,0),MATCH(F$1,'N-Numbers'!$A$1:$M$1,0))),"")</f>
        <v>Presidencia de la Republica</v>
      </c>
      <c r="G115" t="str">
        <f>IFERROR(IF(LEN(INDEX('N-Numbers'!$A:$M,MATCH($A115&amp;"*",'N-Numbers'!$A:$A,0),MATCH(G$1,'N-Numbers'!$A$1:$M$1,0)))=0,"",INDEX('N-Numbers'!$A:$M,MATCH($A115&amp;"*",'N-Numbers'!$A:$A,0),MATCH(G$1,'N-Numbers'!$A$1:$M$1,0))),"")</f>
        <v/>
      </c>
      <c r="H115" t="str">
        <f>IFERROR(IF(LEN(INDEX('N-Numbers'!$A:$M,MATCH($A115&amp;"*",'N-Numbers'!$A:$A,0),MATCH(H$1,'N-Numbers'!$A$1:$M$1,0)))=0,"",INDEX('N-Numbers'!$A:$M,MATCH($A115&amp;"*",'N-Numbers'!$A:$A,0),MATCH(H$1,'N-Numbers'!$A$1:$M$1,0))),"")</f>
        <v/>
      </c>
      <c r="I115" t="str">
        <f>IFERROR(IF(LEN(INDEX('N-Numbers'!$A:$M,MATCH($A115&amp;"*",'N-Numbers'!$A:$A,0),MATCH(I$1,'N-Numbers'!$A$1:$M$1,0)))=0,"",INDEX('N-Numbers'!$A:$M,MATCH($A115&amp;"*",'N-Numbers'!$A:$A,0),MATCH(I$1,'N-Numbers'!$A$1:$M$1,0))),"")</f>
        <v/>
      </c>
      <c r="J115" t="str">
        <f>IFERROR(IF(LEN(INDEX('N-Numbers'!$A:$M,MATCH($A115&amp;"*",'N-Numbers'!$A:$A,0),MATCH(J$1,'N-Numbers'!$A$1:$M$1,0)))=0,"",INDEX('N-Numbers'!$A:$M,MATCH($A115&amp;"*",'N-Numbers'!$A:$A,0),MATCH(J$1,'N-Numbers'!$A$1:$M$1,0))),"")</f>
        <v/>
      </c>
      <c r="L115" t="str">
        <f>IFERROR(IF(LEN(INDEX('N-Numbers'!$A:$M,MATCH($A115&amp;"*",'N-Numbers'!$A:$A,0),MATCH(L$1,'N-Numbers'!$A$1:$M$1,0)))=0,"",INDEX('N-Numbers'!$A:$M,MATCH($A115&amp;"*",'N-Numbers'!$A:$A,0),MATCH(L$1,'N-Numbers'!$A$1:$M$1,0))),"")</f>
        <v/>
      </c>
      <c r="M115" t="str">
        <f>IFERROR(IF(LEN(INDEX('N-Numbers'!$A:$M,MATCH($A115&amp;"*",'N-Numbers'!$A:$A,0),MATCH(M$1,'N-Numbers'!$A$1:$M$1,0)))=0,"",INDEX('N-Numbers'!$A:$M,MATCH($A115&amp;"*",'N-Numbers'!$A:$A,0),MATCH(M$1,'N-Numbers'!$A$1:$M$1,0))),"")</f>
        <v/>
      </c>
      <c r="N115" t="str">
        <f>IFERROR(IF(LEN(INDEX('N-Numbers'!$A:$M,MATCH($A115&amp;"*",'N-Numbers'!$A:$A,0),MATCH(N$1,'N-Numbers'!$A$1:$M$1,0)))=0,"",INDEX('N-Numbers'!$A:$M,MATCH($A115&amp;"*",'N-Numbers'!$A:$A,0),MATCH(N$1,'N-Numbers'!$A$1:$M$1,0))),"")</f>
        <v/>
      </c>
      <c r="R115" s="13"/>
      <c r="S115" s="13"/>
      <c r="T115" s="13"/>
      <c r="U115" s="13"/>
      <c r="V115" s="13"/>
      <c r="W115" s="13"/>
      <c r="Y115" t="str">
        <f>IFERROR(IF(LEN(INDEX('NBAA Data'!$A:$U,MATCH($C115,'NBAA Data'!$C:$C,0),MATCH(Y$1,'NBAA Data'!$A$1:$U$1,0)))=0,"",INDEX('NBAA Data'!$A:$U,MATCH($C115,'NBAA Data'!$C:$C,0),MATCH(Y$1,'NBAA Data'!$A$1:$U$1,0))),"")</f>
        <v/>
      </c>
      <c r="Z115" t="str">
        <f>IFERROR(IF(LEN(INDEX('NBAA Data'!$A:$U,MATCH($C115,'NBAA Data'!$C:$C,0),MATCH(Z$1,'NBAA Data'!$A$1:$U$1,0)))=0,"",INDEX('NBAA Data'!$A:$U,MATCH($C115,'NBAA Data'!$C:$C,0),MATCH(Z$1,'NBAA Data'!$A$1:$U$1,0))),"")</f>
        <v/>
      </c>
      <c r="AA115" t="str">
        <f>IFERROR(IF(LEN(INDEX('NBAA Data'!$A:$U,MATCH($C115,'NBAA Data'!$C:$C,0),MATCH(AA$1,'NBAA Data'!$A$1:$U$1,0)))=0,"",INDEX('NBAA Data'!$A:$U,MATCH($C115,'NBAA Data'!$C:$C,0),MATCH(AA$1,'NBAA Data'!$A$1:$U$1,0))),"")</f>
        <v/>
      </c>
      <c r="AB115" t="str">
        <f>IFERROR(IF(LEN(INDEX('NBAA Data'!$A:$U,MATCH($C115,'NBAA Data'!$C:$C,0),MATCH(AB$1,'NBAA Data'!$A$1:$U$1,0)))=0,"",INDEX('NBAA Data'!$A:$U,MATCH($C115,'NBAA Data'!$C:$C,0),MATCH(AB$1,'NBAA Data'!$A$1:$U$1,0))),"")</f>
        <v/>
      </c>
      <c r="AC115" t="str">
        <f>IFERROR(IF(LEN(INDEX('NBAA Data'!$A:$U,MATCH($C115,'NBAA Data'!$C:$C,0),MATCH(AC$1,'NBAA Data'!$A$1:$U$1,0)))=0,"",INDEX('NBAA Data'!$A:$U,MATCH($C115,'NBAA Data'!$C:$C,0),MATCH(AC$1,'NBAA Data'!$A$1:$U$1,0))),"")</f>
        <v/>
      </c>
      <c r="AD115" t="str">
        <f>IFERROR(IF(LEN(INDEX('NBAA Data'!$A:$U,MATCH($C115,'NBAA Data'!$C:$C,0),MATCH(AD$1,'NBAA Data'!$A$1:$U$1,0)))=0,"",INDEX('NBAA Data'!$A:$U,MATCH($C115,'NBAA Data'!$C:$C,0),MATCH(AD$1,'NBAA Data'!$A$1:$U$1,0))),"")</f>
        <v/>
      </c>
      <c r="AE115" t="str">
        <f>IFERROR(IF(LEN(INDEX('NBAA Data'!$A:$U,MATCH($C115,'NBAA Data'!$C:$C,0),MATCH(AE$1,'NBAA Data'!$A$1:$U$1,0)))=0,"",INDEX('NBAA Data'!$A:$U,MATCH($C115,'NBAA Data'!$C:$C,0),MATCH(AE$1,'NBAA Data'!$A$1:$U$1,0))),"")</f>
        <v/>
      </c>
      <c r="AF115" t="str">
        <f>IFERROR(IF(LEN(INDEX('NBAA Data'!$A:$U,MATCH($C115,'NBAA Data'!$C:$C,0),MATCH(AF$1,'NBAA Data'!$A$1:$U$1,0)))=0,"",INDEX('NBAA Data'!$A:$U,MATCH($C115,'NBAA Data'!$C:$C,0),MATCH(AF$1,'NBAA Data'!$A$1:$U$1,0))),"")</f>
        <v/>
      </c>
      <c r="AG115" t="str">
        <f>IFERROR(IF(LEN(INDEX('NBAA Data'!$A:$U,MATCH($C115,'NBAA Data'!$C:$C,0),MATCH(AG$1,'NBAA Data'!$A$1:$U$1,0)))=0,"",INDEX('NBAA Data'!$A:$U,MATCH($C115,'NBAA Data'!$C:$C,0),MATCH(AG$1,'NBAA Data'!$A$1:$U$1,0))),"")</f>
        <v/>
      </c>
      <c r="AH115" t="str">
        <f>IFERROR(IF(LEN(INDEX('NBAA Data'!$A:$U,MATCH($C115,'NBAA Data'!$C:$C,0),MATCH(AH$1,'NBAA Data'!$A$1:$U$1,0)))=0,"",INDEX('NBAA Data'!$A:$U,MATCH($C115,'NBAA Data'!$C:$C,0),MATCH(AH$1,'NBAA Data'!$A$1:$U$1,0))),"")</f>
        <v/>
      </c>
      <c r="AI115" t="str">
        <f>IFERROR(IF(LEN(INDEX('NBAA Data'!$A:$U,MATCH($C115,'NBAA Data'!$C:$C,0),MATCH(AI$1,'NBAA Data'!$A$1:$U$1,0)))=0,"",INDEX('NBAA Data'!$A:$U,MATCH($C115,'NBAA Data'!$C:$C,0),MATCH(AI$1,'NBAA Data'!$A$1:$U$1,0))),"")</f>
        <v/>
      </c>
    </row>
    <row r="116" spans="1:48" x14ac:dyDescent="0.25">
      <c r="A116" t="s">
        <v>3928</v>
      </c>
      <c r="B116" t="str">
        <f>IFERROR(IF(LEN(INDEX('N-Numbers'!$A:$M,MATCH($A116&amp;"*",'N-Numbers'!$A:$A,0),MATCH(B$1,'N-Numbers'!$A$1:$M$1,0)))=0,"",INDEX('N-Numbers'!$A:$M,MATCH($A116&amp;"*",'N-Numbers'!$A:$A,0),MATCH(B$1,'N-Numbers'!$A$1:$M$1,0))),"")</f>
        <v/>
      </c>
      <c r="C116" t="str">
        <f>IF(LEN(INDEX('N-Numbers'!A:M,MATCH(A116&amp;"*",'N-Numbers'!A:A,0),2))=0,INDEX('N-Numbers'!A:M,MATCH(A116&amp;"*",'N-Numbers'!A:A,0),3),INDEX('N-Numbers'!A:M,MATCH(A116&amp;"*",'N-Numbers'!A:A,0),2))</f>
        <v xml:space="preserve">RP-C8150 </v>
      </c>
      <c r="D116" t="str">
        <f>INDEX('ICAO Country Codes'!$A$1:$K$229,MATCH(IFERROR(LEFT(C116,SEARCH("-",C116)),LEFT(C116)),'ICAO Country Codes'!$A$1:$A$229,0),3)</f>
        <v>Philippines</v>
      </c>
      <c r="E116" t="str">
        <f>IFERROR(IF(LEN(INDEX('N-Numbers'!$A:$M,MATCH($A116&amp;"*",'N-Numbers'!$A:$A,0),MATCH(E$1,'N-Numbers'!$A$1:$M$1,0)))=0,"",INDEX('N-Numbers'!$A:$M,MATCH($A116&amp;"*",'N-Numbers'!$A:$A,0),MATCH(E$1,'N-Numbers'!$A$1:$M$1,0))),"")</f>
        <v xml:space="preserve">AirTaxi.PH </v>
      </c>
      <c r="F116" t="str">
        <f>IFERROR(IF(LEN(INDEX('N-Numbers'!$A:$M,MATCH($A116&amp;"*",'N-Numbers'!$A:$A,0),MATCH(F$1,'N-Numbers'!$A$1:$M$1,0)))=0,"",INDEX('N-Numbers'!$A:$M,MATCH($A116&amp;"*",'N-Numbers'!$A:$A,0),MATCH(F$1,'N-Numbers'!$A$1:$M$1,0))),"")</f>
        <v>Asian Aerospace Corp. rg 12/28/15</v>
      </c>
      <c r="G116" t="str">
        <f>IFERROR(IF(LEN(INDEX('N-Numbers'!$A:$M,MATCH($A116&amp;"*",'N-Numbers'!$A:$A,0),MATCH(G$1,'N-Numbers'!$A$1:$M$1,0)))=0,"",INDEX('N-Numbers'!$A:$M,MATCH($A116&amp;"*",'N-Numbers'!$A:$A,0),MATCH(G$1,'N-Numbers'!$A$1:$M$1,0))),"")</f>
        <v/>
      </c>
      <c r="H116" t="str">
        <f>IFERROR(IF(LEN(INDEX('N-Numbers'!$A:$M,MATCH($A116&amp;"*",'N-Numbers'!$A:$A,0),MATCH(H$1,'N-Numbers'!$A$1:$M$1,0)))=0,"",INDEX('N-Numbers'!$A:$M,MATCH($A116&amp;"*",'N-Numbers'!$A:$A,0),MATCH(H$1,'N-Numbers'!$A$1:$M$1,0))),"")</f>
        <v/>
      </c>
      <c r="I116" t="str">
        <f>IFERROR(IF(LEN(INDEX('N-Numbers'!$A:$M,MATCH($A116&amp;"*",'N-Numbers'!$A:$A,0),MATCH(I$1,'N-Numbers'!$A$1:$M$1,0)))=0,"",INDEX('N-Numbers'!$A:$M,MATCH($A116&amp;"*",'N-Numbers'!$A:$A,0),MATCH(I$1,'N-Numbers'!$A$1:$M$1,0))),"")</f>
        <v/>
      </c>
      <c r="J116" t="str">
        <f>IFERROR(IF(LEN(INDEX('N-Numbers'!$A:$M,MATCH($A116&amp;"*",'N-Numbers'!$A:$A,0),MATCH(J$1,'N-Numbers'!$A$1:$M$1,0)))=0,"",INDEX('N-Numbers'!$A:$M,MATCH($A116&amp;"*",'N-Numbers'!$A:$A,0),MATCH(J$1,'N-Numbers'!$A$1:$M$1,0))),"")</f>
        <v/>
      </c>
      <c r="L116" t="str">
        <f>IFERROR(IF(LEN(INDEX('N-Numbers'!$A:$M,MATCH($A116&amp;"*",'N-Numbers'!$A:$A,0),MATCH(L$1,'N-Numbers'!$A$1:$M$1,0)))=0,"",INDEX('N-Numbers'!$A:$M,MATCH($A116&amp;"*",'N-Numbers'!$A:$A,0),MATCH(L$1,'N-Numbers'!$A$1:$M$1,0))),"")</f>
        <v/>
      </c>
      <c r="M116" t="str">
        <f>IFERROR(IF(LEN(INDEX('N-Numbers'!$A:$M,MATCH($A116&amp;"*",'N-Numbers'!$A:$A,0),MATCH(M$1,'N-Numbers'!$A$1:$M$1,0)))=0,"",INDEX('N-Numbers'!$A:$M,MATCH($A116&amp;"*",'N-Numbers'!$A:$A,0),MATCH(M$1,'N-Numbers'!$A$1:$M$1,0))),"")</f>
        <v/>
      </c>
      <c r="N116" t="str">
        <f>IFERROR(IF(LEN(INDEX('N-Numbers'!$A:$M,MATCH($A116&amp;"*",'N-Numbers'!$A:$A,0),MATCH(N$1,'N-Numbers'!$A$1:$M$1,0)))=0,"",INDEX('N-Numbers'!$A:$M,MATCH($A116&amp;"*",'N-Numbers'!$A:$A,0),MATCH(N$1,'N-Numbers'!$A$1:$M$1,0))),"")</f>
        <v/>
      </c>
      <c r="R116" s="13"/>
      <c r="S116" s="13"/>
      <c r="T116" s="13"/>
      <c r="U116" s="13"/>
      <c r="V116" s="13"/>
      <c r="W116" s="13"/>
      <c r="Y116" t="str">
        <f>IFERROR(IF(LEN(INDEX('NBAA Data'!$A:$U,MATCH($C116,'NBAA Data'!$C:$C,0),MATCH(Y$1,'NBAA Data'!$A$1:$U$1,0)))=0,"",INDEX('NBAA Data'!$A:$U,MATCH($C116,'NBAA Data'!$C:$C,0),MATCH(Y$1,'NBAA Data'!$A$1:$U$1,0))),"")</f>
        <v/>
      </c>
      <c r="Z116" t="str">
        <f>IFERROR(IF(LEN(INDEX('NBAA Data'!$A:$U,MATCH($C116,'NBAA Data'!$C:$C,0),MATCH(Z$1,'NBAA Data'!$A$1:$U$1,0)))=0,"",INDEX('NBAA Data'!$A:$U,MATCH($C116,'NBAA Data'!$C:$C,0),MATCH(Z$1,'NBAA Data'!$A$1:$U$1,0))),"")</f>
        <v/>
      </c>
      <c r="AA116" t="str">
        <f>IFERROR(IF(LEN(INDEX('NBAA Data'!$A:$U,MATCH($C116,'NBAA Data'!$C:$C,0),MATCH(AA$1,'NBAA Data'!$A$1:$U$1,0)))=0,"",INDEX('NBAA Data'!$A:$U,MATCH($C116,'NBAA Data'!$C:$C,0),MATCH(AA$1,'NBAA Data'!$A$1:$U$1,0))),"")</f>
        <v/>
      </c>
      <c r="AB116" t="str">
        <f>IFERROR(IF(LEN(INDEX('NBAA Data'!$A:$U,MATCH($C116,'NBAA Data'!$C:$C,0),MATCH(AB$1,'NBAA Data'!$A$1:$U$1,0)))=0,"",INDEX('NBAA Data'!$A:$U,MATCH($C116,'NBAA Data'!$C:$C,0),MATCH(AB$1,'NBAA Data'!$A$1:$U$1,0))),"")</f>
        <v/>
      </c>
      <c r="AC116" t="str">
        <f>IFERROR(IF(LEN(INDEX('NBAA Data'!$A:$U,MATCH($C116,'NBAA Data'!$C:$C,0),MATCH(AC$1,'NBAA Data'!$A$1:$U$1,0)))=0,"",INDEX('NBAA Data'!$A:$U,MATCH($C116,'NBAA Data'!$C:$C,0),MATCH(AC$1,'NBAA Data'!$A$1:$U$1,0))),"")</f>
        <v/>
      </c>
      <c r="AD116" t="str">
        <f>IFERROR(IF(LEN(INDEX('NBAA Data'!$A:$U,MATCH($C116,'NBAA Data'!$C:$C,0),MATCH(AD$1,'NBAA Data'!$A$1:$U$1,0)))=0,"",INDEX('NBAA Data'!$A:$U,MATCH($C116,'NBAA Data'!$C:$C,0),MATCH(AD$1,'NBAA Data'!$A$1:$U$1,0))),"")</f>
        <v/>
      </c>
      <c r="AE116" t="str">
        <f>IFERROR(IF(LEN(INDEX('NBAA Data'!$A:$U,MATCH($C116,'NBAA Data'!$C:$C,0),MATCH(AE$1,'NBAA Data'!$A$1:$U$1,0)))=0,"",INDEX('NBAA Data'!$A:$U,MATCH($C116,'NBAA Data'!$C:$C,0),MATCH(AE$1,'NBAA Data'!$A$1:$U$1,0))),"")</f>
        <v/>
      </c>
      <c r="AF116" t="str">
        <f>IFERROR(IF(LEN(INDEX('NBAA Data'!$A:$U,MATCH($C116,'NBAA Data'!$C:$C,0),MATCH(AF$1,'NBAA Data'!$A$1:$U$1,0)))=0,"",INDEX('NBAA Data'!$A:$U,MATCH($C116,'NBAA Data'!$C:$C,0),MATCH(AF$1,'NBAA Data'!$A$1:$U$1,0))),"")</f>
        <v/>
      </c>
      <c r="AG116" t="str">
        <f>IFERROR(IF(LEN(INDEX('NBAA Data'!$A:$U,MATCH($C116,'NBAA Data'!$C:$C,0),MATCH(AG$1,'NBAA Data'!$A$1:$U$1,0)))=0,"",INDEX('NBAA Data'!$A:$U,MATCH($C116,'NBAA Data'!$C:$C,0),MATCH(AG$1,'NBAA Data'!$A$1:$U$1,0))),"")</f>
        <v/>
      </c>
      <c r="AH116" t="str">
        <f>IFERROR(IF(LEN(INDEX('NBAA Data'!$A:$U,MATCH($C116,'NBAA Data'!$C:$C,0),MATCH(AH$1,'NBAA Data'!$A$1:$U$1,0)))=0,"",INDEX('NBAA Data'!$A:$U,MATCH($C116,'NBAA Data'!$C:$C,0),MATCH(AH$1,'NBAA Data'!$A$1:$U$1,0))),"")</f>
        <v/>
      </c>
      <c r="AI116" t="str">
        <f>IFERROR(IF(LEN(INDEX('NBAA Data'!$A:$U,MATCH($C116,'NBAA Data'!$C:$C,0),MATCH(AI$1,'NBAA Data'!$A$1:$U$1,0)))=0,"",INDEX('NBAA Data'!$A:$U,MATCH($C116,'NBAA Data'!$C:$C,0),MATCH(AI$1,'NBAA Data'!$A$1:$U$1,0))),"")</f>
        <v/>
      </c>
    </row>
    <row r="117" spans="1:48" x14ac:dyDescent="0.25">
      <c r="A117" t="s">
        <v>2286</v>
      </c>
      <c r="B117" t="str">
        <f>IFERROR(IF(LEN(INDEX('N-Numbers'!$A:$M,MATCH($A117&amp;"*",'N-Numbers'!$A:$A,0),MATCH(B$1,'N-Numbers'!$A$1:$M$1,0)))=0,"",INDEX('N-Numbers'!$A:$M,MATCH($A117&amp;"*",'N-Numbers'!$A:$A,0),MATCH(B$1,'N-Numbers'!$A$1:$M$1,0))),"")</f>
        <v/>
      </c>
      <c r="C117" t="str">
        <f>IF(LEN(INDEX('N-Numbers'!A:M,MATCH(A117&amp;"*",'N-Numbers'!A:A,0),2))=0,INDEX('N-Numbers'!A:M,MATCH(A117&amp;"*",'N-Numbers'!A:A,0),3),INDEX('N-Numbers'!A:M,MATCH(A117&amp;"*",'N-Numbers'!A:A,0),2))</f>
        <v>N963CH</v>
      </c>
      <c r="D117" t="str">
        <f>INDEX('ICAO Country Codes'!$A$1:$K$229,MATCH(IFERROR(LEFT(C117,SEARCH("-",C117)),LEFT(C117)),'ICAO Country Codes'!$A$1:$A$229,0),3)</f>
        <v>United States of America</v>
      </c>
      <c r="E117" t="str">
        <f>IFERROR(IF(LEN(INDEX('N-Numbers'!$A:$M,MATCH($A117&amp;"*",'N-Numbers'!$A:$A,0),MATCH(E$1,'N-Numbers'!$A$1:$M$1,0)))=0,"",INDEX('N-Numbers'!$A:$M,MATCH($A117&amp;"*",'N-Numbers'!$A:$A,0),MATCH(E$1,'N-Numbers'!$A$1:$M$1,0))),"")</f>
        <v/>
      </c>
      <c r="F117" t="str">
        <f>IFERROR(IF(LEN(INDEX('N-Numbers'!$A:$M,MATCH($A117&amp;"*",'N-Numbers'!$A:$A,0),MATCH(F$1,'N-Numbers'!$A$1:$M$1,0)))=0,"",INDEX('N-Numbers'!$A:$M,MATCH($A117&amp;"*",'N-Numbers'!$A:$A,0),MATCH(F$1,'N-Numbers'!$A$1:$M$1,0))),"")</f>
        <v>(Trust) delivered 1/27/16</v>
      </c>
      <c r="G117" t="str">
        <f>IFERROR(IF(LEN(INDEX('N-Numbers'!$A:$M,MATCH($A117&amp;"*",'N-Numbers'!$A:$A,0),MATCH(G$1,'N-Numbers'!$A$1:$M$1,0)))=0,"",INDEX('N-Numbers'!$A:$M,MATCH($A117&amp;"*",'N-Numbers'!$A:$A,0),MATCH(G$1,'N-Numbers'!$A$1:$M$1,0))),"")</f>
        <v>BANK OF UTAH TRUSTEE</v>
      </c>
      <c r="H117" t="str">
        <f>IFERROR(IF(LEN(INDEX('N-Numbers'!$A:$M,MATCH($A117&amp;"*",'N-Numbers'!$A:$A,0),MATCH(H$1,'N-Numbers'!$A$1:$M$1,0)))=0,"",INDEX('N-Numbers'!$A:$M,MATCH($A117&amp;"*",'N-Numbers'!$A:$A,0),MATCH(H$1,'N-Numbers'!$A$1:$M$1,0))),"")</f>
        <v>50 SOUTH 200 EAST STE 110</v>
      </c>
      <c r="I117" t="str">
        <f>IFERROR(IF(LEN(INDEX('N-Numbers'!$A:$M,MATCH($A117&amp;"*",'N-Numbers'!$A:$A,0),MATCH(I$1,'N-Numbers'!$A$1:$M$1,0)))=0,"",INDEX('N-Numbers'!$A:$M,MATCH($A117&amp;"*",'N-Numbers'!$A:$A,0),MATCH(I$1,'N-Numbers'!$A$1:$M$1,0))),"")</f>
        <v>SALT LAKE CITY</v>
      </c>
      <c r="J117" t="str">
        <f>IFERROR(IF(LEN(INDEX('N-Numbers'!$A:$M,MATCH($A117&amp;"*",'N-Numbers'!$A:$A,0),MATCH(J$1,'N-Numbers'!$A$1:$M$1,0)))=0,"",INDEX('N-Numbers'!$A:$M,MATCH($A117&amp;"*",'N-Numbers'!$A:$A,0),MATCH(J$1,'N-Numbers'!$A$1:$M$1,0))),"")</f>
        <v>UT</v>
      </c>
      <c r="L117" t="str">
        <f>IFERROR(IF(LEN(INDEX('N-Numbers'!$A:$M,MATCH($A117&amp;"*",'N-Numbers'!$A:$A,0),MATCH(L$1,'N-Numbers'!$A$1:$M$1,0)))=0,"",INDEX('N-Numbers'!$A:$M,MATCH($A117&amp;"*",'N-Numbers'!$A:$A,0),MATCH(L$1,'N-Numbers'!$A$1:$M$1,0))),"")</f>
        <v/>
      </c>
      <c r="M117" t="str">
        <f>IFERROR(IF(LEN(INDEX('N-Numbers'!$A:$M,MATCH($A117&amp;"*",'N-Numbers'!$A:$A,0),MATCH(M$1,'N-Numbers'!$A$1:$M$1,0)))=0,"",INDEX('N-Numbers'!$A:$M,MATCH($A117&amp;"*",'N-Numbers'!$A:$A,0),MATCH(M$1,'N-Numbers'!$A$1:$M$1,0))),"")</f>
        <v/>
      </c>
      <c r="N117" t="str">
        <f>IFERROR(IF(LEN(INDEX('N-Numbers'!$A:$M,MATCH($A117&amp;"*",'N-Numbers'!$A:$A,0),MATCH(N$1,'N-Numbers'!$A$1:$M$1,0)))=0,"",INDEX('N-Numbers'!$A:$M,MATCH($A117&amp;"*",'N-Numbers'!$A:$A,0),MATCH(N$1,'N-Numbers'!$A$1:$M$1,0))),"")</f>
        <v/>
      </c>
      <c r="R117" s="13"/>
      <c r="S117" s="13"/>
      <c r="T117" s="13"/>
      <c r="U117" s="13"/>
      <c r="V117" s="13"/>
      <c r="W117" s="13"/>
      <c r="Y117" t="str">
        <f>IFERROR(IF(LEN(INDEX('NBAA Data'!$A:$U,MATCH($C117,'NBAA Data'!$C:$C,0),MATCH(Y$1,'NBAA Data'!$A$1:$U$1,0)))=0,"",INDEX('NBAA Data'!$A:$U,MATCH($C117,'NBAA Data'!$C:$C,0),MATCH(Y$1,'NBAA Data'!$A$1:$U$1,0))),"")</f>
        <v/>
      </c>
      <c r="Z117" t="str">
        <f>IFERROR(IF(LEN(INDEX('NBAA Data'!$A:$U,MATCH($C117,'NBAA Data'!$C:$C,0),MATCH(Z$1,'NBAA Data'!$A$1:$U$1,0)))=0,"",INDEX('NBAA Data'!$A:$U,MATCH($C117,'NBAA Data'!$C:$C,0),MATCH(Z$1,'NBAA Data'!$A$1:$U$1,0))),"")</f>
        <v/>
      </c>
      <c r="AA117" t="str">
        <f>IFERROR(IF(LEN(INDEX('NBAA Data'!$A:$U,MATCH($C117,'NBAA Data'!$C:$C,0),MATCH(AA$1,'NBAA Data'!$A$1:$U$1,0)))=0,"",INDEX('NBAA Data'!$A:$U,MATCH($C117,'NBAA Data'!$C:$C,0),MATCH(AA$1,'NBAA Data'!$A$1:$U$1,0))),"")</f>
        <v/>
      </c>
      <c r="AB117" t="str">
        <f>IFERROR(IF(LEN(INDEX('NBAA Data'!$A:$U,MATCH($C117,'NBAA Data'!$C:$C,0),MATCH(AB$1,'NBAA Data'!$A$1:$U$1,0)))=0,"",INDEX('NBAA Data'!$A:$U,MATCH($C117,'NBAA Data'!$C:$C,0),MATCH(AB$1,'NBAA Data'!$A$1:$U$1,0))),"")</f>
        <v/>
      </c>
      <c r="AC117" t="str">
        <f>IFERROR(IF(LEN(INDEX('NBAA Data'!$A:$U,MATCH($C117,'NBAA Data'!$C:$C,0),MATCH(AC$1,'NBAA Data'!$A$1:$U$1,0)))=0,"",INDEX('NBAA Data'!$A:$U,MATCH($C117,'NBAA Data'!$C:$C,0),MATCH(AC$1,'NBAA Data'!$A$1:$U$1,0))),"")</f>
        <v/>
      </c>
      <c r="AD117" t="str">
        <f>IFERROR(IF(LEN(INDEX('NBAA Data'!$A:$U,MATCH($C117,'NBAA Data'!$C:$C,0),MATCH(AD$1,'NBAA Data'!$A$1:$U$1,0)))=0,"",INDEX('NBAA Data'!$A:$U,MATCH($C117,'NBAA Data'!$C:$C,0),MATCH(AD$1,'NBAA Data'!$A$1:$U$1,0))),"")</f>
        <v/>
      </c>
      <c r="AE117" t="str">
        <f>IFERROR(IF(LEN(INDEX('NBAA Data'!$A:$U,MATCH($C117,'NBAA Data'!$C:$C,0),MATCH(AE$1,'NBAA Data'!$A$1:$U$1,0)))=0,"",INDEX('NBAA Data'!$A:$U,MATCH($C117,'NBAA Data'!$C:$C,0),MATCH(AE$1,'NBAA Data'!$A$1:$U$1,0))),"")</f>
        <v/>
      </c>
      <c r="AF117" t="str">
        <f>IFERROR(IF(LEN(INDEX('NBAA Data'!$A:$U,MATCH($C117,'NBAA Data'!$C:$C,0),MATCH(AF$1,'NBAA Data'!$A$1:$U$1,0)))=0,"",INDEX('NBAA Data'!$A:$U,MATCH($C117,'NBAA Data'!$C:$C,0),MATCH(AF$1,'NBAA Data'!$A$1:$U$1,0))),"")</f>
        <v/>
      </c>
      <c r="AG117" t="str">
        <f>IFERROR(IF(LEN(INDEX('NBAA Data'!$A:$U,MATCH($C117,'NBAA Data'!$C:$C,0),MATCH(AG$1,'NBAA Data'!$A$1:$U$1,0)))=0,"",INDEX('NBAA Data'!$A:$U,MATCH($C117,'NBAA Data'!$C:$C,0),MATCH(AG$1,'NBAA Data'!$A$1:$U$1,0))),"")</f>
        <v/>
      </c>
      <c r="AH117" t="str">
        <f>IFERROR(IF(LEN(INDEX('NBAA Data'!$A:$U,MATCH($C117,'NBAA Data'!$C:$C,0),MATCH(AH$1,'NBAA Data'!$A$1:$U$1,0)))=0,"",INDEX('NBAA Data'!$A:$U,MATCH($C117,'NBAA Data'!$C:$C,0),MATCH(AH$1,'NBAA Data'!$A$1:$U$1,0))),"")</f>
        <v/>
      </c>
      <c r="AI117" t="str">
        <f>IFERROR(IF(LEN(INDEX('NBAA Data'!$A:$U,MATCH($C117,'NBAA Data'!$C:$C,0),MATCH(AI$1,'NBAA Data'!$A$1:$U$1,0)))=0,"",INDEX('NBAA Data'!$A:$U,MATCH($C117,'NBAA Data'!$C:$C,0),MATCH(AI$1,'NBAA Data'!$A$1:$U$1,0))),"")</f>
        <v/>
      </c>
    </row>
    <row r="118" spans="1:48" x14ac:dyDescent="0.25">
      <c r="A118" t="s">
        <v>2026</v>
      </c>
      <c r="B118" t="str">
        <f>IFERROR(IF(LEN(INDEX('N-Numbers'!$A:$M,MATCH($A118&amp;"*",'N-Numbers'!$A:$A,0),MATCH(B$1,'N-Numbers'!$A$1:$M$1,0)))=0,"",INDEX('N-Numbers'!$A:$M,MATCH($A118&amp;"*",'N-Numbers'!$A:$A,0),MATCH(B$1,'N-Numbers'!$A$1:$M$1,0))),"")</f>
        <v/>
      </c>
      <c r="C118" t="str">
        <f>IF(LEN(INDEX('N-Numbers'!A:M,MATCH(A118&amp;"*",'N-Numbers'!A:A,0),2))=0,INDEX('N-Numbers'!A:M,MATCH(A118&amp;"*",'N-Numbers'!A:A,0),3),INDEX('N-Numbers'!A:M,MATCH(A118&amp;"*",'N-Numbers'!A:A,0),2))</f>
        <v>N622SF</v>
      </c>
      <c r="D118" t="str">
        <f>INDEX('ICAO Country Codes'!$A$1:$K$229,MATCH(IFERROR(LEFT(C118,SEARCH("-",C118)),LEFT(C118)),'ICAO Country Codes'!$A$1:$A$229,0),3)</f>
        <v>United States of America</v>
      </c>
      <c r="E118" t="str">
        <f>IFERROR(IF(LEN(INDEX('N-Numbers'!$A:$M,MATCH($A118&amp;"*",'N-Numbers'!$A:$A,0),MATCH(E$1,'N-Numbers'!$A$1:$M$1,0)))=0,"",INDEX('N-Numbers'!$A:$M,MATCH($A118&amp;"*",'N-Numbers'!$A:$A,0),MATCH(E$1,'N-Numbers'!$A$1:$M$1,0))),"")</f>
        <v/>
      </c>
      <c r="F118" t="str">
        <f>IFERROR(IF(LEN(INDEX('N-Numbers'!$A:$M,MATCH($A118&amp;"*",'N-Numbers'!$A:$A,0),MATCH(F$1,'N-Numbers'!$A$1:$M$1,0)))=0,"",INDEX('N-Numbers'!$A:$M,MATCH($A118&amp;"*",'N-Numbers'!$A:$A,0),MATCH(F$1,'N-Numbers'!$A$1:$M$1,0))),"")</f>
        <v>Sanderson Farms, Laurel MS delivered 1/29/16</v>
      </c>
      <c r="G118" t="str">
        <f>IFERROR(IF(LEN(INDEX('N-Numbers'!$A:$M,MATCH($A118&amp;"*",'N-Numbers'!$A:$A,0),MATCH(G$1,'N-Numbers'!$A$1:$M$1,0)))=0,"",INDEX('N-Numbers'!$A:$M,MATCH($A118&amp;"*",'N-Numbers'!$A:$A,0),MATCH(G$1,'N-Numbers'!$A$1:$M$1,0))),"")</f>
        <v>SANDERSON FARMS INC</v>
      </c>
      <c r="H118" t="str">
        <f>IFERROR(IF(LEN(INDEX('N-Numbers'!$A:$M,MATCH($A118&amp;"*",'N-Numbers'!$A:$A,0),MATCH(H$1,'N-Numbers'!$A$1:$M$1,0)))=0,"",INDEX('N-Numbers'!$A:$M,MATCH($A118&amp;"*",'N-Numbers'!$A:$A,0),MATCH(H$1,'N-Numbers'!$A$1:$M$1,0))),"")</f>
        <v>127 FLYNT RD</v>
      </c>
      <c r="I118" t="str">
        <f>IFERROR(IF(LEN(INDEX('N-Numbers'!$A:$M,MATCH($A118&amp;"*",'N-Numbers'!$A:$A,0),MATCH(I$1,'N-Numbers'!$A$1:$M$1,0)))=0,"",INDEX('N-Numbers'!$A:$M,MATCH($A118&amp;"*",'N-Numbers'!$A:$A,0),MATCH(I$1,'N-Numbers'!$A$1:$M$1,0))),"")</f>
        <v>LAUREL</v>
      </c>
      <c r="J118" t="str">
        <f>IFERROR(IF(LEN(INDEX('N-Numbers'!$A:$M,MATCH($A118&amp;"*",'N-Numbers'!$A:$A,0),MATCH(J$1,'N-Numbers'!$A$1:$M$1,0)))=0,"",INDEX('N-Numbers'!$A:$M,MATCH($A118&amp;"*",'N-Numbers'!$A:$A,0),MATCH(J$1,'N-Numbers'!$A$1:$M$1,0))),"")</f>
        <v>MS</v>
      </c>
      <c r="L118" t="str">
        <f>IFERROR(IF(LEN(INDEX('N-Numbers'!$A:$M,MATCH($A118&amp;"*",'N-Numbers'!$A:$A,0),MATCH(L$1,'N-Numbers'!$A$1:$M$1,0)))=0,"",INDEX('N-Numbers'!$A:$M,MATCH($A118&amp;"*",'N-Numbers'!$A:$A,0),MATCH(L$1,'N-Numbers'!$A$1:$M$1,0))),"")</f>
        <v/>
      </c>
      <c r="M118" t="str">
        <f>IFERROR(IF(LEN(INDEX('N-Numbers'!$A:$M,MATCH($A118&amp;"*",'N-Numbers'!$A:$A,0),MATCH(M$1,'N-Numbers'!$A$1:$M$1,0)))=0,"",INDEX('N-Numbers'!$A:$M,MATCH($A118&amp;"*",'N-Numbers'!$A:$A,0),MATCH(M$1,'N-Numbers'!$A$1:$M$1,0))),"")</f>
        <v/>
      </c>
      <c r="N118" t="str">
        <f>IFERROR(IF(LEN(INDEX('N-Numbers'!$A:$M,MATCH($A118&amp;"*",'N-Numbers'!$A:$A,0),MATCH(N$1,'N-Numbers'!$A$1:$M$1,0)))=0,"",INDEX('N-Numbers'!$A:$M,MATCH($A118&amp;"*",'N-Numbers'!$A:$A,0),MATCH(N$1,'N-Numbers'!$A$1:$M$1,0))),"")</f>
        <v/>
      </c>
      <c r="R118" s="13"/>
      <c r="S118" s="13"/>
      <c r="T118" s="13"/>
      <c r="U118" s="13"/>
      <c r="V118" s="13"/>
      <c r="W118" s="13"/>
      <c r="Y118" t="str">
        <f>IFERROR(IF(LEN(INDEX('NBAA Data'!$A:$U,MATCH($C118,'NBAA Data'!$C:$C,0),MATCH(Y$1,'NBAA Data'!$A$1:$U$1,0)))=0,"",INDEX('NBAA Data'!$A:$U,MATCH($C118,'NBAA Data'!$C:$C,0),MATCH(Y$1,'NBAA Data'!$A$1:$U$1,0))),"")</f>
        <v xml:space="preserve">Sanderson Farms, Inc. </v>
      </c>
      <c r="Z118" t="str">
        <f>IFERROR(IF(LEN(INDEX('NBAA Data'!$A:$U,MATCH($C118,'NBAA Data'!$C:$C,0),MATCH(Z$1,'NBAA Data'!$A$1:$U$1,0)))=0,"",INDEX('NBAA Data'!$A:$U,MATCH($C118,'NBAA Data'!$C:$C,0),MATCH(Z$1,'NBAA Data'!$A$1:$U$1,0))),"")</f>
        <v>PO Box 988 127 Flynt Road</v>
      </c>
      <c r="AA118" t="str">
        <f>IFERROR(IF(LEN(INDEX('NBAA Data'!$A:$U,MATCH($C118,'NBAA Data'!$C:$C,0),MATCH(AA$1,'NBAA Data'!$A$1:$U$1,0)))=0,"",INDEX('NBAA Data'!$A:$U,MATCH($C118,'NBAA Data'!$C:$C,0),MATCH(AA$1,'NBAA Data'!$A$1:$U$1,0))),"")</f>
        <v/>
      </c>
      <c r="AB118" t="str">
        <f>IFERROR(IF(LEN(INDEX('NBAA Data'!$A:$U,MATCH($C118,'NBAA Data'!$C:$C,0),MATCH(AB$1,'NBAA Data'!$A$1:$U$1,0)))=0,"",INDEX('NBAA Data'!$A:$U,MATCH($C118,'NBAA Data'!$C:$C,0),MATCH(AB$1,'NBAA Data'!$A$1:$U$1,0))),"")</f>
        <v>Laurel</v>
      </c>
      <c r="AC118" t="str">
        <f>IFERROR(IF(LEN(INDEX('NBAA Data'!$A:$U,MATCH($C118,'NBAA Data'!$C:$C,0),MATCH(AC$1,'NBAA Data'!$A$1:$U$1,0)))=0,"",INDEX('NBAA Data'!$A:$U,MATCH($C118,'NBAA Data'!$C:$C,0),MATCH(AC$1,'NBAA Data'!$A$1:$U$1,0))),"")</f>
        <v>Mississippi</v>
      </c>
      <c r="AD118" t="str">
        <f>IFERROR(IF(LEN(INDEX('NBAA Data'!$A:$U,MATCH($C118,'NBAA Data'!$C:$C,0),MATCH(AD$1,'NBAA Data'!$A$1:$U$1,0)))=0,"",INDEX('NBAA Data'!$A:$U,MATCH($C118,'NBAA Data'!$C:$C,0),MATCH(AD$1,'NBAA Data'!$A$1:$U$1,0))),"")</f>
        <v>39441-0988</v>
      </c>
      <c r="AE118" t="str">
        <f>IFERROR(IF(LEN(INDEX('NBAA Data'!$A:$U,MATCH($C118,'NBAA Data'!$C:$C,0),MATCH(AE$1,'NBAA Data'!$A$1:$U$1,0)))=0,"",INDEX('NBAA Data'!$A:$U,MATCH($C118,'NBAA Data'!$C:$C,0),MATCH(AE$1,'NBAA Data'!$A$1:$U$1,0))),"")</f>
        <v>+1 601.649.4030</v>
      </c>
      <c r="AF118" t="str">
        <f>IFERROR(IF(LEN(INDEX('NBAA Data'!$A:$U,MATCH($C118,'NBAA Data'!$C:$C,0),MATCH(AF$1,'NBAA Data'!$A$1:$U$1,0)))=0,"",INDEX('NBAA Data'!$A:$U,MATCH($C118,'NBAA Data'!$C:$C,0),MATCH(AF$1,'NBAA Data'!$A$1:$U$1,0))),"")</f>
        <v>www.sandersonfarms.com</v>
      </c>
      <c r="AG118" t="str">
        <f>IFERROR(IF(LEN(INDEX('NBAA Data'!$A:$U,MATCH($C118,'NBAA Data'!$C:$C,0),MATCH(AG$1,'NBAA Data'!$A$1:$U$1,0)))=0,"",INDEX('NBAA Data'!$A:$U,MATCH($C118,'NBAA Data'!$C:$C,0),MATCH(AG$1,'NBAA Data'!$A$1:$U$1,0))),"")</f>
        <v>dgilley@sandersonfarms.com</v>
      </c>
      <c r="AH118" t="str">
        <f>IFERROR(IF(LEN(INDEX('NBAA Data'!$A:$U,MATCH($C118,'NBAA Data'!$C:$C,0),MATCH(AH$1,'NBAA Data'!$A$1:$U$1,0)))=0,"",INDEX('NBAA Data'!$A:$U,MATCH($C118,'NBAA Data'!$C:$C,0),MATCH(AH$1,'NBAA Data'!$A$1:$U$1,0))),"")</f>
        <v/>
      </c>
      <c r="AI118" t="str">
        <f>IFERROR(IF(LEN(INDEX('NBAA Data'!$A:$U,MATCH($C118,'NBAA Data'!$C:$C,0),MATCH(AI$1,'NBAA Data'!$A$1:$U$1,0)))=0,"",INDEX('NBAA Data'!$A:$U,MATCH($C118,'NBAA Data'!$C:$C,0),MATCH(AI$1,'NBAA Data'!$A$1:$U$1,0))),"")</f>
        <v/>
      </c>
    </row>
    <row r="119" spans="1:48" x14ac:dyDescent="0.25">
      <c r="A119" t="s">
        <v>3929</v>
      </c>
      <c r="B119" t="str">
        <f>IFERROR(IF(LEN(INDEX('N-Numbers'!$A:$M,MATCH($A119&amp;"*",'N-Numbers'!$A:$A,0),MATCH(B$1,'N-Numbers'!$A$1:$M$1,0)))=0,"",INDEX('N-Numbers'!$A:$M,MATCH($A119&amp;"*",'N-Numbers'!$A:$A,0),MATCH(B$1,'N-Numbers'!$A$1:$M$1,0))),"")</f>
        <v/>
      </c>
      <c r="C119" t="str">
        <f>IF(LEN(INDEX('N-Numbers'!A:M,MATCH(A119&amp;"*",'N-Numbers'!A:A,0),2))=0,INDEX('N-Numbers'!A:M,MATCH(A119&amp;"*",'N-Numbers'!A:A,0),3),INDEX('N-Numbers'!A:M,MATCH(A119&amp;"*",'N-Numbers'!A:A,0),2))</f>
        <v xml:space="preserve">VT-KZN </v>
      </c>
      <c r="D119" t="str">
        <f>INDEX('ICAO Country Codes'!$A$1:$K$229,MATCH(IFERROR(LEFT(C119,SEARCH("-",C119)),LEFT(C119)),'ICAO Country Codes'!$A$1:$A$229,0),3)</f>
        <v>India</v>
      </c>
      <c r="E119" t="str">
        <f>IFERROR(IF(LEN(INDEX('N-Numbers'!$A:$M,MATCH($A119&amp;"*",'N-Numbers'!$A:$A,0),MATCH(E$1,'N-Numbers'!$A$1:$M$1,0)))=0,"",INDEX('N-Numbers'!$A:$M,MATCH($A119&amp;"*",'N-Numbers'!$A:$A,0),MATCH(E$1,'N-Numbers'!$A$1:$M$1,0))),"")</f>
        <v/>
      </c>
      <c r="F119" t="str">
        <f>IFERROR(IF(LEN(INDEX('N-Numbers'!$A:$M,MATCH($A119&amp;"*",'N-Numbers'!$A:$A,0),MATCH(F$1,'N-Numbers'!$A$1:$M$1,0)))=0,"",INDEX('N-Numbers'!$A:$M,MATCH($A119&amp;"*",'N-Numbers'!$A:$A,0),MATCH(F$1,'N-Numbers'!$A$1:$M$1,0))),"")</f>
        <v>Kings Jet Pvt Ltd rg 7/12/16</v>
      </c>
      <c r="G119" t="str">
        <f>IFERROR(IF(LEN(INDEX('N-Numbers'!$A:$M,MATCH($A119&amp;"*",'N-Numbers'!$A:$A,0),MATCH(G$1,'N-Numbers'!$A$1:$M$1,0)))=0,"",INDEX('N-Numbers'!$A:$M,MATCH($A119&amp;"*",'N-Numbers'!$A:$A,0),MATCH(G$1,'N-Numbers'!$A$1:$M$1,0))),"")</f>
        <v/>
      </c>
      <c r="H119" t="str">
        <f>IFERROR(IF(LEN(INDEX('N-Numbers'!$A:$M,MATCH($A119&amp;"*",'N-Numbers'!$A:$A,0),MATCH(H$1,'N-Numbers'!$A$1:$M$1,0)))=0,"",INDEX('N-Numbers'!$A:$M,MATCH($A119&amp;"*",'N-Numbers'!$A:$A,0),MATCH(H$1,'N-Numbers'!$A$1:$M$1,0))),"")</f>
        <v/>
      </c>
      <c r="I119" t="str">
        <f>IFERROR(IF(LEN(INDEX('N-Numbers'!$A:$M,MATCH($A119&amp;"*",'N-Numbers'!$A:$A,0),MATCH(I$1,'N-Numbers'!$A$1:$M$1,0)))=0,"",INDEX('N-Numbers'!$A:$M,MATCH($A119&amp;"*",'N-Numbers'!$A:$A,0),MATCH(I$1,'N-Numbers'!$A$1:$M$1,0))),"")</f>
        <v/>
      </c>
      <c r="J119" t="str">
        <f>IFERROR(IF(LEN(INDEX('N-Numbers'!$A:$M,MATCH($A119&amp;"*",'N-Numbers'!$A:$A,0),MATCH(J$1,'N-Numbers'!$A$1:$M$1,0)))=0,"",INDEX('N-Numbers'!$A:$M,MATCH($A119&amp;"*",'N-Numbers'!$A:$A,0),MATCH(J$1,'N-Numbers'!$A$1:$M$1,0))),"")</f>
        <v/>
      </c>
      <c r="L119" t="str">
        <f>IFERROR(IF(LEN(INDEX('N-Numbers'!$A:$M,MATCH($A119&amp;"*",'N-Numbers'!$A:$A,0),MATCH(L$1,'N-Numbers'!$A$1:$M$1,0)))=0,"",INDEX('N-Numbers'!$A:$M,MATCH($A119&amp;"*",'N-Numbers'!$A:$A,0),MATCH(L$1,'N-Numbers'!$A$1:$M$1,0))),"")</f>
        <v/>
      </c>
      <c r="M119" t="str">
        <f>IFERROR(IF(LEN(INDEX('N-Numbers'!$A:$M,MATCH($A119&amp;"*",'N-Numbers'!$A:$A,0),MATCH(M$1,'N-Numbers'!$A$1:$M$1,0)))=0,"",INDEX('N-Numbers'!$A:$M,MATCH($A119&amp;"*",'N-Numbers'!$A:$A,0),MATCH(M$1,'N-Numbers'!$A$1:$M$1,0))),"")</f>
        <v/>
      </c>
      <c r="N119" t="str">
        <f>IFERROR(IF(LEN(INDEX('N-Numbers'!$A:$M,MATCH($A119&amp;"*",'N-Numbers'!$A:$A,0),MATCH(N$1,'N-Numbers'!$A$1:$M$1,0)))=0,"",INDEX('N-Numbers'!$A:$M,MATCH($A119&amp;"*",'N-Numbers'!$A:$A,0),MATCH(N$1,'N-Numbers'!$A$1:$M$1,0))),"")</f>
        <v/>
      </c>
      <c r="R119" s="13"/>
      <c r="S119" s="13"/>
      <c r="T119" s="13"/>
      <c r="U119" s="13"/>
      <c r="V119" s="13"/>
      <c r="W119" s="13"/>
      <c r="Y119" t="str">
        <f>IFERROR(IF(LEN(INDEX('NBAA Data'!$A:$U,MATCH($C119,'NBAA Data'!$C:$C,0),MATCH(Y$1,'NBAA Data'!$A$1:$U$1,0)))=0,"",INDEX('NBAA Data'!$A:$U,MATCH($C119,'NBAA Data'!$C:$C,0),MATCH(Y$1,'NBAA Data'!$A$1:$U$1,0))),"")</f>
        <v/>
      </c>
      <c r="Z119" t="str">
        <f>IFERROR(IF(LEN(INDEX('NBAA Data'!$A:$U,MATCH($C119,'NBAA Data'!$C:$C,0),MATCH(Z$1,'NBAA Data'!$A$1:$U$1,0)))=0,"",INDEX('NBAA Data'!$A:$U,MATCH($C119,'NBAA Data'!$C:$C,0),MATCH(Z$1,'NBAA Data'!$A$1:$U$1,0))),"")</f>
        <v/>
      </c>
      <c r="AA119" t="str">
        <f>IFERROR(IF(LEN(INDEX('NBAA Data'!$A:$U,MATCH($C119,'NBAA Data'!$C:$C,0),MATCH(AA$1,'NBAA Data'!$A$1:$U$1,0)))=0,"",INDEX('NBAA Data'!$A:$U,MATCH($C119,'NBAA Data'!$C:$C,0),MATCH(AA$1,'NBAA Data'!$A$1:$U$1,0))),"")</f>
        <v/>
      </c>
      <c r="AB119" t="str">
        <f>IFERROR(IF(LEN(INDEX('NBAA Data'!$A:$U,MATCH($C119,'NBAA Data'!$C:$C,0),MATCH(AB$1,'NBAA Data'!$A$1:$U$1,0)))=0,"",INDEX('NBAA Data'!$A:$U,MATCH($C119,'NBAA Data'!$C:$C,0),MATCH(AB$1,'NBAA Data'!$A$1:$U$1,0))),"")</f>
        <v/>
      </c>
      <c r="AC119" t="str">
        <f>IFERROR(IF(LEN(INDEX('NBAA Data'!$A:$U,MATCH($C119,'NBAA Data'!$C:$C,0),MATCH(AC$1,'NBAA Data'!$A$1:$U$1,0)))=0,"",INDEX('NBAA Data'!$A:$U,MATCH($C119,'NBAA Data'!$C:$C,0),MATCH(AC$1,'NBAA Data'!$A$1:$U$1,0))),"")</f>
        <v/>
      </c>
      <c r="AD119" t="str">
        <f>IFERROR(IF(LEN(INDEX('NBAA Data'!$A:$U,MATCH($C119,'NBAA Data'!$C:$C,0),MATCH(AD$1,'NBAA Data'!$A$1:$U$1,0)))=0,"",INDEX('NBAA Data'!$A:$U,MATCH($C119,'NBAA Data'!$C:$C,0),MATCH(AD$1,'NBAA Data'!$A$1:$U$1,0))),"")</f>
        <v/>
      </c>
      <c r="AE119" t="str">
        <f>IFERROR(IF(LEN(INDEX('NBAA Data'!$A:$U,MATCH($C119,'NBAA Data'!$C:$C,0),MATCH(AE$1,'NBAA Data'!$A$1:$U$1,0)))=0,"",INDEX('NBAA Data'!$A:$U,MATCH($C119,'NBAA Data'!$C:$C,0),MATCH(AE$1,'NBAA Data'!$A$1:$U$1,0))),"")</f>
        <v/>
      </c>
      <c r="AF119" t="str">
        <f>IFERROR(IF(LEN(INDEX('NBAA Data'!$A:$U,MATCH($C119,'NBAA Data'!$C:$C,0),MATCH(AF$1,'NBAA Data'!$A$1:$U$1,0)))=0,"",INDEX('NBAA Data'!$A:$U,MATCH($C119,'NBAA Data'!$C:$C,0),MATCH(AF$1,'NBAA Data'!$A$1:$U$1,0))),"")</f>
        <v/>
      </c>
      <c r="AG119" t="str">
        <f>IFERROR(IF(LEN(INDEX('NBAA Data'!$A:$U,MATCH($C119,'NBAA Data'!$C:$C,0),MATCH(AG$1,'NBAA Data'!$A$1:$U$1,0)))=0,"",INDEX('NBAA Data'!$A:$U,MATCH($C119,'NBAA Data'!$C:$C,0),MATCH(AG$1,'NBAA Data'!$A$1:$U$1,0))),"")</f>
        <v/>
      </c>
      <c r="AH119" t="str">
        <f>IFERROR(IF(LEN(INDEX('NBAA Data'!$A:$U,MATCH($C119,'NBAA Data'!$C:$C,0),MATCH(AH$1,'NBAA Data'!$A$1:$U$1,0)))=0,"",INDEX('NBAA Data'!$A:$U,MATCH($C119,'NBAA Data'!$C:$C,0),MATCH(AH$1,'NBAA Data'!$A$1:$U$1,0))),"")</f>
        <v/>
      </c>
      <c r="AI119" t="str">
        <f>IFERROR(IF(LEN(INDEX('NBAA Data'!$A:$U,MATCH($C119,'NBAA Data'!$C:$C,0),MATCH(AI$1,'NBAA Data'!$A$1:$U$1,0)))=0,"",INDEX('NBAA Data'!$A:$U,MATCH($C119,'NBAA Data'!$C:$C,0),MATCH(AI$1,'NBAA Data'!$A$1:$U$1,0))),"")</f>
        <v/>
      </c>
    </row>
    <row r="120" spans="1:48" x14ac:dyDescent="0.25">
      <c r="A120" t="s">
        <v>2075</v>
      </c>
      <c r="B120" t="str">
        <f>IFERROR(IF(LEN(INDEX('N-Numbers'!$A:$M,MATCH($A120&amp;"*",'N-Numbers'!$A:$A,0),MATCH(B$1,'N-Numbers'!$A$1:$M$1,0)))=0,"",INDEX('N-Numbers'!$A:$M,MATCH($A120&amp;"*",'N-Numbers'!$A:$A,0),MATCH(B$1,'N-Numbers'!$A$1:$M$1,0))),"")</f>
        <v/>
      </c>
      <c r="C120" t="str">
        <f>IF(LEN(INDEX('N-Numbers'!A:M,MATCH(A120&amp;"*",'N-Numbers'!A:A,0),2))=0,INDEX('N-Numbers'!A:M,MATCH(A120&amp;"*",'N-Numbers'!A:A,0),3),INDEX('N-Numbers'!A:M,MATCH(A120&amp;"*",'N-Numbers'!A:A,0),2))</f>
        <v>N651DH</v>
      </c>
      <c r="D120" t="str">
        <f>INDEX('ICAO Country Codes'!$A$1:$K$229,MATCH(IFERROR(LEFT(C120,SEARCH("-",C120)),LEFT(C120)),'ICAO Country Codes'!$A$1:$A$229,0),3)</f>
        <v>United States of America</v>
      </c>
      <c r="E120" t="str">
        <f>IFERROR(IF(LEN(INDEX('N-Numbers'!$A:$M,MATCH($A120&amp;"*",'N-Numbers'!$A:$A,0),MATCH(E$1,'N-Numbers'!$A$1:$M$1,0)))=0,"",INDEX('N-Numbers'!$A:$M,MATCH($A120&amp;"*",'N-Numbers'!$A:$A,0),MATCH(E$1,'N-Numbers'!$A$1:$M$1,0))),"")</f>
        <v/>
      </c>
      <c r="F120" t="str">
        <f>IFERROR(IF(LEN(INDEX('N-Numbers'!$A:$M,MATCH($A120&amp;"*",'N-Numbers'!$A:$A,0),MATCH(F$1,'N-Numbers'!$A$1:$M$1,0)))=0,"",INDEX('N-Numbers'!$A:$M,MATCH($A120&amp;"*",'N-Numbers'!$A:$A,0),MATCH(F$1,'N-Numbers'!$A$1:$M$1,0))),"")</f>
        <v>Drury Development Corp. Saint Louis MO delivered 8/11/16</v>
      </c>
      <c r="G120" t="str">
        <f>IFERROR(IF(LEN(INDEX('N-Numbers'!$A:$M,MATCH($A120&amp;"*",'N-Numbers'!$A:$A,0),MATCH(G$1,'N-Numbers'!$A$1:$M$1,0)))=0,"",INDEX('N-Numbers'!$A:$M,MATCH($A120&amp;"*",'N-Numbers'!$A:$A,0),MATCH(G$1,'N-Numbers'!$A$1:$M$1,0))),"")</f>
        <v>DRURY DEVELOPMENT CORP</v>
      </c>
      <c r="H120" t="str">
        <f>IFERROR(IF(LEN(INDEX('N-Numbers'!$A:$M,MATCH($A120&amp;"*",'N-Numbers'!$A:$A,0),MATCH(H$1,'N-Numbers'!$A$1:$M$1,0)))=0,"",INDEX('N-Numbers'!$A:$M,MATCH($A120&amp;"*",'N-Numbers'!$A:$A,0),MATCH(H$1,'N-Numbers'!$A$1:$M$1,0))),"")</f>
        <v>721 EMERSON RD STE 200</v>
      </c>
      <c r="I120" t="str">
        <f>IFERROR(IF(LEN(INDEX('N-Numbers'!$A:$M,MATCH($A120&amp;"*",'N-Numbers'!$A:$A,0),MATCH(I$1,'N-Numbers'!$A$1:$M$1,0)))=0,"",INDEX('N-Numbers'!$A:$M,MATCH($A120&amp;"*",'N-Numbers'!$A:$A,0),MATCH(I$1,'N-Numbers'!$A$1:$M$1,0))),"")</f>
        <v>SAINT LOUIS</v>
      </c>
      <c r="J120" t="str">
        <f>IFERROR(IF(LEN(INDEX('N-Numbers'!$A:$M,MATCH($A120&amp;"*",'N-Numbers'!$A:$A,0),MATCH(J$1,'N-Numbers'!$A$1:$M$1,0)))=0,"",INDEX('N-Numbers'!$A:$M,MATCH($A120&amp;"*",'N-Numbers'!$A:$A,0),MATCH(J$1,'N-Numbers'!$A$1:$M$1,0))),"")</f>
        <v>MO</v>
      </c>
      <c r="L120" t="str">
        <f>IFERROR(IF(LEN(INDEX('N-Numbers'!$A:$M,MATCH($A120&amp;"*",'N-Numbers'!$A:$A,0),MATCH(L$1,'N-Numbers'!$A$1:$M$1,0)))=0,"",INDEX('N-Numbers'!$A:$M,MATCH($A120&amp;"*",'N-Numbers'!$A:$A,0),MATCH(L$1,'N-Numbers'!$A$1:$M$1,0))),"")</f>
        <v/>
      </c>
      <c r="M120" t="str">
        <f>IFERROR(IF(LEN(INDEX('N-Numbers'!$A:$M,MATCH($A120&amp;"*",'N-Numbers'!$A:$A,0),MATCH(M$1,'N-Numbers'!$A$1:$M$1,0)))=0,"",INDEX('N-Numbers'!$A:$M,MATCH($A120&amp;"*",'N-Numbers'!$A:$A,0),MATCH(M$1,'N-Numbers'!$A$1:$M$1,0))),"")</f>
        <v/>
      </c>
      <c r="N120" t="str">
        <f>IFERROR(IF(LEN(INDEX('N-Numbers'!$A:$M,MATCH($A120&amp;"*",'N-Numbers'!$A:$A,0),MATCH(N$1,'N-Numbers'!$A$1:$M$1,0)))=0,"",INDEX('N-Numbers'!$A:$M,MATCH($A120&amp;"*",'N-Numbers'!$A:$A,0),MATCH(N$1,'N-Numbers'!$A$1:$M$1,0))),"")</f>
        <v/>
      </c>
      <c r="R120" s="13"/>
      <c r="S120" s="13"/>
      <c r="T120" s="13"/>
      <c r="U120" s="13"/>
      <c r="V120" s="13"/>
      <c r="W120" s="13"/>
      <c r="Y120" t="str">
        <f>IFERROR(IF(LEN(INDEX('NBAA Data'!$A:$U,MATCH($C120,'NBAA Data'!$C:$C,0),MATCH(Y$1,'NBAA Data'!$A$1:$U$1,0)))=0,"",INDEX('NBAA Data'!$A:$U,MATCH($C120,'NBAA Data'!$C:$C,0),MATCH(Y$1,'NBAA Data'!$A$1:$U$1,0))),"")</f>
        <v/>
      </c>
      <c r="Z120" t="str">
        <f>IFERROR(IF(LEN(INDEX('NBAA Data'!$A:$U,MATCH($C120,'NBAA Data'!$C:$C,0),MATCH(Z$1,'NBAA Data'!$A$1:$U$1,0)))=0,"",INDEX('NBAA Data'!$A:$U,MATCH($C120,'NBAA Data'!$C:$C,0),MATCH(Z$1,'NBAA Data'!$A$1:$U$1,0))),"")</f>
        <v/>
      </c>
      <c r="AA120" t="str">
        <f>IFERROR(IF(LEN(INDEX('NBAA Data'!$A:$U,MATCH($C120,'NBAA Data'!$C:$C,0),MATCH(AA$1,'NBAA Data'!$A$1:$U$1,0)))=0,"",INDEX('NBAA Data'!$A:$U,MATCH($C120,'NBAA Data'!$C:$C,0),MATCH(AA$1,'NBAA Data'!$A$1:$U$1,0))),"")</f>
        <v/>
      </c>
      <c r="AB120" t="str">
        <f>IFERROR(IF(LEN(INDEX('NBAA Data'!$A:$U,MATCH($C120,'NBAA Data'!$C:$C,0),MATCH(AB$1,'NBAA Data'!$A$1:$U$1,0)))=0,"",INDEX('NBAA Data'!$A:$U,MATCH($C120,'NBAA Data'!$C:$C,0),MATCH(AB$1,'NBAA Data'!$A$1:$U$1,0))),"")</f>
        <v/>
      </c>
      <c r="AC120" t="str">
        <f>IFERROR(IF(LEN(INDEX('NBAA Data'!$A:$U,MATCH($C120,'NBAA Data'!$C:$C,0),MATCH(AC$1,'NBAA Data'!$A$1:$U$1,0)))=0,"",INDEX('NBAA Data'!$A:$U,MATCH($C120,'NBAA Data'!$C:$C,0),MATCH(AC$1,'NBAA Data'!$A$1:$U$1,0))),"")</f>
        <v/>
      </c>
      <c r="AD120" t="str">
        <f>IFERROR(IF(LEN(INDEX('NBAA Data'!$A:$U,MATCH($C120,'NBAA Data'!$C:$C,0),MATCH(AD$1,'NBAA Data'!$A$1:$U$1,0)))=0,"",INDEX('NBAA Data'!$A:$U,MATCH($C120,'NBAA Data'!$C:$C,0),MATCH(AD$1,'NBAA Data'!$A$1:$U$1,0))),"")</f>
        <v/>
      </c>
      <c r="AE120" t="str">
        <f>IFERROR(IF(LEN(INDEX('NBAA Data'!$A:$U,MATCH($C120,'NBAA Data'!$C:$C,0),MATCH(AE$1,'NBAA Data'!$A$1:$U$1,0)))=0,"",INDEX('NBAA Data'!$A:$U,MATCH($C120,'NBAA Data'!$C:$C,0),MATCH(AE$1,'NBAA Data'!$A$1:$U$1,0))),"")</f>
        <v/>
      </c>
      <c r="AF120" t="str">
        <f>IFERROR(IF(LEN(INDEX('NBAA Data'!$A:$U,MATCH($C120,'NBAA Data'!$C:$C,0),MATCH(AF$1,'NBAA Data'!$A$1:$U$1,0)))=0,"",INDEX('NBAA Data'!$A:$U,MATCH($C120,'NBAA Data'!$C:$C,0),MATCH(AF$1,'NBAA Data'!$A$1:$U$1,0))),"")</f>
        <v/>
      </c>
      <c r="AG120" t="str">
        <f>IFERROR(IF(LEN(INDEX('NBAA Data'!$A:$U,MATCH($C120,'NBAA Data'!$C:$C,0),MATCH(AG$1,'NBAA Data'!$A$1:$U$1,0)))=0,"",INDEX('NBAA Data'!$A:$U,MATCH($C120,'NBAA Data'!$C:$C,0),MATCH(AG$1,'NBAA Data'!$A$1:$U$1,0))),"")</f>
        <v/>
      </c>
      <c r="AH120" t="str">
        <f>IFERROR(IF(LEN(INDEX('NBAA Data'!$A:$U,MATCH($C120,'NBAA Data'!$C:$C,0),MATCH(AH$1,'NBAA Data'!$A$1:$U$1,0)))=0,"",INDEX('NBAA Data'!$A:$U,MATCH($C120,'NBAA Data'!$C:$C,0),MATCH(AH$1,'NBAA Data'!$A$1:$U$1,0))),"")</f>
        <v/>
      </c>
      <c r="AI120" t="str">
        <f>IFERROR(IF(LEN(INDEX('NBAA Data'!$A:$U,MATCH($C120,'NBAA Data'!$C:$C,0),MATCH(AI$1,'NBAA Data'!$A$1:$U$1,0)))=0,"",INDEX('NBAA Data'!$A:$U,MATCH($C120,'NBAA Data'!$C:$C,0),MATCH(AI$1,'NBAA Data'!$A$1:$U$1,0))),"")</f>
        <v/>
      </c>
    </row>
    <row r="121" spans="1:48" x14ac:dyDescent="0.25">
      <c r="A121" t="s">
        <v>1738</v>
      </c>
      <c r="B121" t="str">
        <f>IFERROR(IF(LEN(INDEX('N-Numbers'!$A:$M,MATCH($A121&amp;"*",'N-Numbers'!$A:$A,0),MATCH(B$1,'N-Numbers'!$A$1:$M$1,0)))=0,"",INDEX('N-Numbers'!$A:$M,MATCH($A121&amp;"*",'N-Numbers'!$A:$A,0),MATCH(B$1,'N-Numbers'!$A$1:$M$1,0))),"")</f>
        <v/>
      </c>
      <c r="C121" t="str">
        <f>IF(LEN(INDEX('N-Numbers'!A:M,MATCH(A121&amp;"*",'N-Numbers'!A:A,0),2))=0,INDEX('N-Numbers'!A:M,MATCH(A121&amp;"*",'N-Numbers'!A:A,0),3),INDEX('N-Numbers'!A:M,MATCH(A121&amp;"*",'N-Numbers'!A:A,0),2))</f>
        <v>N23EW</v>
      </c>
      <c r="D121" t="str">
        <f>INDEX('ICAO Country Codes'!$A$1:$K$229,MATCH(IFERROR(LEFT(C121,SEARCH("-",C121)),LEFT(C121)),'ICAO Country Codes'!$A$1:$A$229,0),3)</f>
        <v>United States of America</v>
      </c>
      <c r="E121" t="str">
        <f>IFERROR(IF(LEN(INDEX('N-Numbers'!$A:$M,MATCH($A121&amp;"*",'N-Numbers'!$A:$A,0),MATCH(E$1,'N-Numbers'!$A$1:$M$1,0)))=0,"",INDEX('N-Numbers'!$A:$M,MATCH($A121&amp;"*",'N-Numbers'!$A:$A,0),MATCH(E$1,'N-Numbers'!$A$1:$M$1,0))),"")</f>
        <v/>
      </c>
      <c r="F121" t="str">
        <f>IFERROR(IF(LEN(INDEX('N-Numbers'!$A:$M,MATCH($A121&amp;"*",'N-Numbers'!$A:$A,0),MATCH(F$1,'N-Numbers'!$A$1:$M$1,0)))=0,"",INDEX('N-Numbers'!$A:$M,MATCH($A121&amp;"*",'N-Numbers'!$A:$A,0),MATCH(F$1,'N-Numbers'!$A$1:$M$1,0))),"")</f>
        <v>Encore Wire Corp. Mckinney TX delivered 9/7/16, rrg 9/30/16</v>
      </c>
      <c r="G121" t="str">
        <f>IFERROR(IF(LEN(INDEX('N-Numbers'!$A:$M,MATCH($A121&amp;"*",'N-Numbers'!$A:$A,0),MATCH(G$1,'N-Numbers'!$A$1:$M$1,0)))=0,"",INDEX('N-Numbers'!$A:$M,MATCH($A121&amp;"*",'N-Numbers'!$A:$A,0),MATCH(G$1,'N-Numbers'!$A$1:$M$1,0))),"")</f>
        <v>ENCORE WIRE CORP</v>
      </c>
      <c r="H121" t="str">
        <f>IFERROR(IF(LEN(INDEX('N-Numbers'!$A:$M,MATCH($A121&amp;"*",'N-Numbers'!$A:$A,0),MATCH(H$1,'N-Numbers'!$A$1:$M$1,0)))=0,"",INDEX('N-Numbers'!$A:$M,MATCH($A121&amp;"*",'N-Numbers'!$A:$A,0),MATCH(H$1,'N-Numbers'!$A$1:$M$1,0))),"")</f>
        <v>1329 MILLWOOD RD</v>
      </c>
      <c r="I121" t="str">
        <f>IFERROR(IF(LEN(INDEX('N-Numbers'!$A:$M,MATCH($A121&amp;"*",'N-Numbers'!$A:$A,0),MATCH(I$1,'N-Numbers'!$A$1:$M$1,0)))=0,"",INDEX('N-Numbers'!$A:$M,MATCH($A121&amp;"*",'N-Numbers'!$A:$A,0),MATCH(I$1,'N-Numbers'!$A$1:$M$1,0))),"")</f>
        <v>MCKINNEY</v>
      </c>
      <c r="J121" t="str">
        <f>IFERROR(IF(LEN(INDEX('N-Numbers'!$A:$M,MATCH($A121&amp;"*",'N-Numbers'!$A:$A,0),MATCH(J$1,'N-Numbers'!$A$1:$M$1,0)))=0,"",INDEX('N-Numbers'!$A:$M,MATCH($A121&amp;"*",'N-Numbers'!$A:$A,0),MATCH(J$1,'N-Numbers'!$A$1:$M$1,0))),"")</f>
        <v>TX</v>
      </c>
      <c r="L121" t="str">
        <f>IFERROR(IF(LEN(INDEX('N-Numbers'!$A:$M,MATCH($A121&amp;"*",'N-Numbers'!$A:$A,0),MATCH(L$1,'N-Numbers'!$A$1:$M$1,0)))=0,"",INDEX('N-Numbers'!$A:$M,MATCH($A121&amp;"*",'N-Numbers'!$A:$A,0),MATCH(L$1,'N-Numbers'!$A$1:$M$1,0))),"")</f>
        <v/>
      </c>
      <c r="M121" t="str">
        <f>IFERROR(IF(LEN(INDEX('N-Numbers'!$A:$M,MATCH($A121&amp;"*",'N-Numbers'!$A:$A,0),MATCH(M$1,'N-Numbers'!$A$1:$M$1,0)))=0,"",INDEX('N-Numbers'!$A:$M,MATCH($A121&amp;"*",'N-Numbers'!$A:$A,0),MATCH(M$1,'N-Numbers'!$A$1:$M$1,0))),"")</f>
        <v/>
      </c>
      <c r="N121" t="str">
        <f>IFERROR(IF(LEN(INDEX('N-Numbers'!$A:$M,MATCH($A121&amp;"*",'N-Numbers'!$A:$A,0),MATCH(N$1,'N-Numbers'!$A$1:$M$1,0)))=0,"",INDEX('N-Numbers'!$A:$M,MATCH($A121&amp;"*",'N-Numbers'!$A:$A,0),MATCH(N$1,'N-Numbers'!$A$1:$M$1,0))),"")</f>
        <v/>
      </c>
      <c r="R121" s="13"/>
      <c r="S121" s="13"/>
      <c r="T121" s="13"/>
      <c r="U121" s="13"/>
      <c r="V121" s="13"/>
      <c r="W121" s="13"/>
      <c r="Y121" t="str">
        <f>IFERROR(IF(LEN(INDEX('NBAA Data'!$A:$U,MATCH($C121,'NBAA Data'!$C:$C,0),MATCH(Y$1,'NBAA Data'!$A$1:$U$1,0)))=0,"",INDEX('NBAA Data'!$A:$U,MATCH($C121,'NBAA Data'!$C:$C,0),MATCH(Y$1,'NBAA Data'!$A$1:$U$1,0))),"")</f>
        <v/>
      </c>
      <c r="Z121" t="str">
        <f>IFERROR(IF(LEN(INDEX('NBAA Data'!$A:$U,MATCH($C121,'NBAA Data'!$C:$C,0),MATCH(Z$1,'NBAA Data'!$A$1:$U$1,0)))=0,"",INDEX('NBAA Data'!$A:$U,MATCH($C121,'NBAA Data'!$C:$C,0),MATCH(Z$1,'NBAA Data'!$A$1:$U$1,0))),"")</f>
        <v/>
      </c>
      <c r="AA121" t="str">
        <f>IFERROR(IF(LEN(INDEX('NBAA Data'!$A:$U,MATCH($C121,'NBAA Data'!$C:$C,0),MATCH(AA$1,'NBAA Data'!$A$1:$U$1,0)))=0,"",INDEX('NBAA Data'!$A:$U,MATCH($C121,'NBAA Data'!$C:$C,0),MATCH(AA$1,'NBAA Data'!$A$1:$U$1,0))),"")</f>
        <v/>
      </c>
      <c r="AB121" t="str">
        <f>IFERROR(IF(LEN(INDEX('NBAA Data'!$A:$U,MATCH($C121,'NBAA Data'!$C:$C,0),MATCH(AB$1,'NBAA Data'!$A$1:$U$1,0)))=0,"",INDEX('NBAA Data'!$A:$U,MATCH($C121,'NBAA Data'!$C:$C,0),MATCH(AB$1,'NBAA Data'!$A$1:$U$1,0))),"")</f>
        <v/>
      </c>
      <c r="AC121" t="str">
        <f>IFERROR(IF(LEN(INDEX('NBAA Data'!$A:$U,MATCH($C121,'NBAA Data'!$C:$C,0),MATCH(AC$1,'NBAA Data'!$A$1:$U$1,0)))=0,"",INDEX('NBAA Data'!$A:$U,MATCH($C121,'NBAA Data'!$C:$C,0),MATCH(AC$1,'NBAA Data'!$A$1:$U$1,0))),"")</f>
        <v/>
      </c>
      <c r="AD121" t="str">
        <f>IFERROR(IF(LEN(INDEX('NBAA Data'!$A:$U,MATCH($C121,'NBAA Data'!$C:$C,0),MATCH(AD$1,'NBAA Data'!$A$1:$U$1,0)))=0,"",INDEX('NBAA Data'!$A:$U,MATCH($C121,'NBAA Data'!$C:$C,0),MATCH(AD$1,'NBAA Data'!$A$1:$U$1,0))),"")</f>
        <v/>
      </c>
      <c r="AE121" t="str">
        <f>IFERROR(IF(LEN(INDEX('NBAA Data'!$A:$U,MATCH($C121,'NBAA Data'!$C:$C,0),MATCH(AE$1,'NBAA Data'!$A$1:$U$1,0)))=0,"",INDEX('NBAA Data'!$A:$U,MATCH($C121,'NBAA Data'!$C:$C,0),MATCH(AE$1,'NBAA Data'!$A$1:$U$1,0))),"")</f>
        <v/>
      </c>
      <c r="AF121" t="str">
        <f>IFERROR(IF(LEN(INDEX('NBAA Data'!$A:$U,MATCH($C121,'NBAA Data'!$C:$C,0),MATCH(AF$1,'NBAA Data'!$A$1:$U$1,0)))=0,"",INDEX('NBAA Data'!$A:$U,MATCH($C121,'NBAA Data'!$C:$C,0),MATCH(AF$1,'NBAA Data'!$A$1:$U$1,0))),"")</f>
        <v/>
      </c>
      <c r="AG121" t="str">
        <f>IFERROR(IF(LEN(INDEX('NBAA Data'!$A:$U,MATCH($C121,'NBAA Data'!$C:$C,0),MATCH(AG$1,'NBAA Data'!$A$1:$U$1,0)))=0,"",INDEX('NBAA Data'!$A:$U,MATCH($C121,'NBAA Data'!$C:$C,0),MATCH(AG$1,'NBAA Data'!$A$1:$U$1,0))),"")</f>
        <v/>
      </c>
      <c r="AH121" t="str">
        <f>IFERROR(IF(LEN(INDEX('NBAA Data'!$A:$U,MATCH($C121,'NBAA Data'!$C:$C,0),MATCH(AH$1,'NBAA Data'!$A$1:$U$1,0)))=0,"",INDEX('NBAA Data'!$A:$U,MATCH($C121,'NBAA Data'!$C:$C,0),MATCH(AH$1,'NBAA Data'!$A$1:$U$1,0))),"")</f>
        <v/>
      </c>
      <c r="AI121" t="str">
        <f>IFERROR(IF(LEN(INDEX('NBAA Data'!$A:$U,MATCH($C121,'NBAA Data'!$C:$C,0),MATCH(AI$1,'NBAA Data'!$A$1:$U$1,0)))=0,"",INDEX('NBAA Data'!$A:$U,MATCH($C121,'NBAA Data'!$C:$C,0),MATCH(AI$1,'NBAA Data'!$A$1:$U$1,0))),"")</f>
        <v/>
      </c>
    </row>
    <row r="122" spans="1:48" x14ac:dyDescent="0.25">
      <c r="A122" t="s">
        <v>1516</v>
      </c>
      <c r="B122" t="str">
        <f>IFERROR(IF(LEN(INDEX('N-Numbers'!$A:$M,MATCH($A122&amp;"*",'N-Numbers'!$A:$A,0),MATCH(B$1,'N-Numbers'!$A$1:$M$1,0)))=0,"",INDEX('N-Numbers'!$A:$M,MATCH($A122&amp;"*",'N-Numbers'!$A:$A,0),MATCH(B$1,'N-Numbers'!$A$1:$M$1,0))),"")</f>
        <v/>
      </c>
      <c r="C122" t="str">
        <f>IF(LEN(INDEX('N-Numbers'!A:M,MATCH(A122&amp;"*",'N-Numbers'!A:A,0),2))=0,INDEX('N-Numbers'!A:M,MATCH(A122&amp;"*",'N-Numbers'!A:A,0),3),INDEX('N-Numbers'!A:M,MATCH(A122&amp;"*",'N-Numbers'!A:A,0),2))</f>
        <v>N123QU</v>
      </c>
      <c r="D122" t="str">
        <f>INDEX('ICAO Country Codes'!$A$1:$K$229,MATCH(IFERROR(LEFT(C122,SEARCH("-",C122)),LEFT(C122)),'ICAO Country Codes'!$A$1:$A$229,0),3)</f>
        <v>United States of America</v>
      </c>
      <c r="E122" t="str">
        <f>IFERROR(IF(LEN(INDEX('N-Numbers'!$A:$M,MATCH($A122&amp;"*",'N-Numbers'!$A:$A,0),MATCH(E$1,'N-Numbers'!$A$1:$M$1,0)))=0,"",INDEX('N-Numbers'!$A:$M,MATCH($A122&amp;"*",'N-Numbers'!$A:$A,0),MATCH(E$1,'N-Numbers'!$A$1:$M$1,0))),"")</f>
        <v/>
      </c>
      <c r="F122" t="str">
        <f>IFERROR(IF(LEN(INDEX('N-Numbers'!$A:$M,MATCH($A122&amp;"*",'N-Numbers'!$A:$A,0),MATCH(F$1,'N-Numbers'!$A$1:$M$1,0)))=0,"",INDEX('N-Numbers'!$A:$M,MATCH($A122&amp;"*",'N-Numbers'!$A:$A,0),MATCH(F$1,'N-Numbers'!$A$1:$M$1,0))),"")</f>
        <v>Dorado Aviation LLC, Guaynabo PR delivered 11/18/16</v>
      </c>
      <c r="G122" t="str">
        <f>IFERROR(IF(LEN(INDEX('N-Numbers'!$A:$M,MATCH($A122&amp;"*",'N-Numbers'!$A:$A,0),MATCH(G$1,'N-Numbers'!$A$1:$M$1,0)))=0,"",INDEX('N-Numbers'!$A:$M,MATCH($A122&amp;"*",'N-Numbers'!$A:$A,0),MATCH(G$1,'N-Numbers'!$A$1:$M$1,0))),"")</f>
        <v>DORADO AVIATION LLC</v>
      </c>
      <c r="H122" t="str">
        <f>IFERROR(IF(LEN(INDEX('N-Numbers'!$A:$M,MATCH($A122&amp;"*",'N-Numbers'!$A:$A,0),MATCH(H$1,'N-Numbers'!$A$1:$M$1,0)))=0,"",INDEX('N-Numbers'!$A:$M,MATCH($A122&amp;"*",'N-Numbers'!$A:$A,0),MATCH(H$1,'N-Numbers'!$A$1:$M$1,0))),"")</f>
        <v>100 CAR 165 STE 508 CENTRO INTL</v>
      </c>
      <c r="I122" t="str">
        <f>IFERROR(IF(LEN(INDEX('N-Numbers'!$A:$M,MATCH($A122&amp;"*",'N-Numbers'!$A:$A,0),MATCH(I$1,'N-Numbers'!$A$1:$M$1,0)))=0,"",INDEX('N-Numbers'!$A:$M,MATCH($A122&amp;"*",'N-Numbers'!$A:$A,0),MATCH(I$1,'N-Numbers'!$A$1:$M$1,0))),"")</f>
        <v>GUAYNABO</v>
      </c>
      <c r="J122" t="str">
        <f>IFERROR(IF(LEN(INDEX('N-Numbers'!$A:$M,MATCH($A122&amp;"*",'N-Numbers'!$A:$A,0),MATCH(J$1,'N-Numbers'!$A$1:$M$1,0)))=0,"",INDEX('N-Numbers'!$A:$M,MATCH($A122&amp;"*",'N-Numbers'!$A:$A,0),MATCH(J$1,'N-Numbers'!$A$1:$M$1,0))),"")</f>
        <v>PR</v>
      </c>
      <c r="L122" t="str">
        <f>IFERROR(IF(LEN(INDEX('N-Numbers'!$A:$M,MATCH($A122&amp;"*",'N-Numbers'!$A:$A,0),MATCH(L$1,'N-Numbers'!$A$1:$M$1,0)))=0,"",INDEX('N-Numbers'!$A:$M,MATCH($A122&amp;"*",'N-Numbers'!$A:$A,0),MATCH(L$1,'N-Numbers'!$A$1:$M$1,0))),"")</f>
        <v/>
      </c>
      <c r="M122" t="str">
        <f>IFERROR(IF(LEN(INDEX('N-Numbers'!$A:$M,MATCH($A122&amp;"*",'N-Numbers'!$A:$A,0),MATCH(M$1,'N-Numbers'!$A$1:$M$1,0)))=0,"",INDEX('N-Numbers'!$A:$M,MATCH($A122&amp;"*",'N-Numbers'!$A:$A,0),MATCH(M$1,'N-Numbers'!$A$1:$M$1,0))),"")</f>
        <v/>
      </c>
      <c r="N122" t="str">
        <f>IFERROR(IF(LEN(INDEX('N-Numbers'!$A:$M,MATCH($A122&amp;"*",'N-Numbers'!$A:$A,0),MATCH(N$1,'N-Numbers'!$A$1:$M$1,0)))=0,"",INDEX('N-Numbers'!$A:$M,MATCH($A122&amp;"*",'N-Numbers'!$A:$A,0),MATCH(N$1,'N-Numbers'!$A$1:$M$1,0))),"")</f>
        <v>DORADO AVIATION LLC</v>
      </c>
      <c r="O122" t="s">
        <v>4643</v>
      </c>
      <c r="R122" s="13"/>
      <c r="S122" s="13"/>
      <c r="T122" s="13"/>
      <c r="U122" s="13"/>
      <c r="V122" s="13"/>
      <c r="W122" s="13"/>
      <c r="Y122" t="str">
        <f>IFERROR(IF(LEN(INDEX('NBAA Data'!$A:$U,MATCH($C122,'NBAA Data'!$C:$C,0),MATCH(Y$1,'NBAA Data'!$A$1:$U$1,0)))=0,"",INDEX('NBAA Data'!$A:$U,MATCH($C122,'NBAA Data'!$C:$C,0),MATCH(Y$1,'NBAA Data'!$A$1:$U$1,0))),"")</f>
        <v/>
      </c>
      <c r="Z122" t="str">
        <f>IFERROR(IF(LEN(INDEX('NBAA Data'!$A:$U,MATCH($C122,'NBAA Data'!$C:$C,0),MATCH(Z$1,'NBAA Data'!$A$1:$U$1,0)))=0,"",INDEX('NBAA Data'!$A:$U,MATCH($C122,'NBAA Data'!$C:$C,0),MATCH(Z$1,'NBAA Data'!$A$1:$U$1,0))),"")</f>
        <v/>
      </c>
      <c r="AA122" t="str">
        <f>IFERROR(IF(LEN(INDEX('NBAA Data'!$A:$U,MATCH($C122,'NBAA Data'!$C:$C,0),MATCH(AA$1,'NBAA Data'!$A$1:$U$1,0)))=0,"",INDEX('NBAA Data'!$A:$U,MATCH($C122,'NBAA Data'!$C:$C,0),MATCH(AA$1,'NBAA Data'!$A$1:$U$1,0))),"")</f>
        <v/>
      </c>
      <c r="AB122" t="str">
        <f>IFERROR(IF(LEN(INDEX('NBAA Data'!$A:$U,MATCH($C122,'NBAA Data'!$C:$C,0),MATCH(AB$1,'NBAA Data'!$A$1:$U$1,0)))=0,"",INDEX('NBAA Data'!$A:$U,MATCH($C122,'NBAA Data'!$C:$C,0),MATCH(AB$1,'NBAA Data'!$A$1:$U$1,0))),"")</f>
        <v/>
      </c>
      <c r="AC122" t="str">
        <f>IFERROR(IF(LEN(INDEX('NBAA Data'!$A:$U,MATCH($C122,'NBAA Data'!$C:$C,0),MATCH(AC$1,'NBAA Data'!$A$1:$U$1,0)))=0,"",INDEX('NBAA Data'!$A:$U,MATCH($C122,'NBAA Data'!$C:$C,0),MATCH(AC$1,'NBAA Data'!$A$1:$U$1,0))),"")</f>
        <v/>
      </c>
      <c r="AD122" t="str">
        <f>IFERROR(IF(LEN(INDEX('NBAA Data'!$A:$U,MATCH($C122,'NBAA Data'!$C:$C,0),MATCH(AD$1,'NBAA Data'!$A$1:$U$1,0)))=0,"",INDEX('NBAA Data'!$A:$U,MATCH($C122,'NBAA Data'!$C:$C,0),MATCH(AD$1,'NBAA Data'!$A$1:$U$1,0))),"")</f>
        <v/>
      </c>
      <c r="AE122" t="str">
        <f>IFERROR(IF(LEN(INDEX('NBAA Data'!$A:$U,MATCH($C122,'NBAA Data'!$C:$C,0),MATCH(AE$1,'NBAA Data'!$A$1:$U$1,0)))=0,"",INDEX('NBAA Data'!$A:$U,MATCH($C122,'NBAA Data'!$C:$C,0),MATCH(AE$1,'NBAA Data'!$A$1:$U$1,0))),"")</f>
        <v/>
      </c>
      <c r="AF122" t="str">
        <f>IFERROR(IF(LEN(INDEX('NBAA Data'!$A:$U,MATCH($C122,'NBAA Data'!$C:$C,0),MATCH(AF$1,'NBAA Data'!$A$1:$U$1,0)))=0,"",INDEX('NBAA Data'!$A:$U,MATCH($C122,'NBAA Data'!$C:$C,0),MATCH(AF$1,'NBAA Data'!$A$1:$U$1,0))),"")</f>
        <v/>
      </c>
      <c r="AG122" t="str">
        <f>IFERROR(IF(LEN(INDEX('NBAA Data'!$A:$U,MATCH($C122,'NBAA Data'!$C:$C,0),MATCH(AG$1,'NBAA Data'!$A$1:$U$1,0)))=0,"",INDEX('NBAA Data'!$A:$U,MATCH($C122,'NBAA Data'!$C:$C,0),MATCH(AG$1,'NBAA Data'!$A$1:$U$1,0))),"")</f>
        <v/>
      </c>
      <c r="AH122" t="str">
        <f>IFERROR(IF(LEN(INDEX('NBAA Data'!$A:$U,MATCH($C122,'NBAA Data'!$C:$C,0),MATCH(AH$1,'NBAA Data'!$A$1:$U$1,0)))=0,"",INDEX('NBAA Data'!$A:$U,MATCH($C122,'NBAA Data'!$C:$C,0),MATCH(AH$1,'NBAA Data'!$A$1:$U$1,0))),"")</f>
        <v/>
      </c>
      <c r="AI122" t="str">
        <f>IFERROR(IF(LEN(INDEX('Part 135 Data'!$A:$N,MATCH($O122,'Part 135 Data'!$A:$A,0),MATCH(AI$1,'Part 135 Data'!$A$1:$N$1,0)))=0,"",INDEX('Part 135 Data'!$A:$N,MATCH($O122,'Part 135 Data'!$A:$A,0),MATCH(AI$1,'Part 135 Data'!$A$1:$N$1,0))),"")</f>
        <v>1DVA</v>
      </c>
      <c r="AJ122" t="str">
        <f>IFERROR(IF(LEN(INDEX('Part 135 Data'!$A:$N,MATCH($O122,'Part 135 Data'!$A:$A,0),MATCH(AJ$1,'Part 135 Data'!$A$1:$N$1,0)))=0,"",INDEX('Part 135 Data'!$A:$N,MATCH($O122,'Part 135 Data'!$A:$A,0),MATCH(AJ$1,'Part 135 Data'!$A$1:$N$1,0))),"")</f>
        <v>DORADO AVIATION LLC</v>
      </c>
      <c r="AK122" t="str">
        <f>IFERROR(IF(LEN(INDEX('Part 135 Data'!$A:$N,MATCH($O122,'Part 135 Data'!$A:$A,0),MATCH(AK$1,'Part 135 Data'!$A$1:$N$1,0)))=0,"",INDEX('Part 135 Data'!$A:$N,MATCH($O122,'Part 135 Data'!$A:$A,0),MATCH(AK$1,'Part 135 Data'!$A$1:$N$1,0))),"")</f>
        <v/>
      </c>
      <c r="AL122" t="str">
        <f>IFERROR(IF(LEN(INDEX('Part 135 Data'!$A:$N,MATCH($O122,'Part 135 Data'!$A:$A,0),MATCH(AL$1,'Part 135 Data'!$A$1:$N$1,0)))=0,"",INDEX('Part 135 Data'!$A:$N,MATCH($O122,'Part 135 Data'!$A:$A,0),MATCH(AL$1,'Part 135 Data'!$A$1:$N$1,0))),"")</f>
        <v/>
      </c>
      <c r="AM122" t="str">
        <f>IFERROR(IF(LEN(INDEX('Part 135 Data'!$A:$N,MATCH($O122,'Part 135 Data'!$A:$A,0),MATCH(AM$1,'Part 135 Data'!$A$1:$N$1,0)))=0,"",INDEX('Part 135 Data'!$A:$N,MATCH($O122,'Part 135 Data'!$A:$A,0),MATCH(AM$1,'Part 135 Data'!$A$1:$N$1,0))),"")</f>
        <v/>
      </c>
      <c r="AN122" t="str">
        <f>IFERROR(IF(LEN(INDEX('Part 135 Data'!$A:$N,MATCH($O122,'Part 135 Data'!$A:$A,0),MATCH(AN$1,'Part 135 Data'!$A$1:$N$1,0)))=0,"",INDEX('Part 135 Data'!$A:$N,MATCH($O122,'Part 135 Data'!$A:$A,0),MATCH(AN$1,'Part 135 Data'!$A$1:$N$1,0))),"")</f>
        <v/>
      </c>
      <c r="AO122" t="str">
        <f>IFERROR(IF(LEN(INDEX('Part 135 Data'!$A:$N,MATCH($O122,'Part 135 Data'!$A:$A,0),MATCH(AO$1,'Part 135 Data'!$A$1:$N$1,0)))=0,"",INDEX('Part 135 Data'!$A:$N,MATCH($O122,'Part 135 Data'!$A:$A,0),MATCH(AO$1,'Part 135 Data'!$A$1:$N$1,0))),"")</f>
        <v/>
      </c>
      <c r="AP122" t="str">
        <f>IFERROR(IF(LEN(INDEX('Part 135 Data'!$A:$N,MATCH($O122,'Part 135 Data'!$A:$A,0),MATCH(AP$1,'Part 135 Data'!$A$1:$N$1,0)))=0,"",INDEX('Part 135 Data'!$A:$N,MATCH($O122,'Part 135 Data'!$A:$A,0),MATCH(AP$1,'Part 135 Data'!$A$1:$N$1,0))),"")</f>
        <v/>
      </c>
      <c r="AQ122" t="str">
        <f>IFERROR(IF(LEN(INDEX('Part 135 Data'!$A:$N,MATCH($O122,'Part 135 Data'!$A:$A,0),MATCH(AQ$1,'Part 135 Data'!$A$1:$N$1,0)))=0,"",INDEX('Part 135 Data'!$A:$N,MATCH($O122,'Part 135 Data'!$A:$A,0),MATCH(AQ$1,'Part 135 Data'!$A$1:$N$1,0))),"")</f>
        <v/>
      </c>
      <c r="AR122" t="str">
        <f>IFERROR(IF(LEN(INDEX('Part 135 Data'!$A:$N,MATCH($O122,'Part 135 Data'!$A:$A,0),MATCH(AR$1,'Part 135 Data'!$A$1:$N$1,0)))=0,"",INDEX('Part 135 Data'!$A:$N,MATCH($O122,'Part 135 Data'!$A:$A,0),MATCH(AR$1,'Part 135 Data'!$A$1:$N$1,0))),"")</f>
        <v/>
      </c>
      <c r="AS122" t="str">
        <f>IFERROR(IF(LEN(INDEX('Part 135 Data'!$A:$N,MATCH($O122,'Part 135 Data'!$A:$A,0),MATCH(AS$1,'Part 135 Data'!$A$1:$N$1,0)))=0,"",INDEX('Part 135 Data'!$A:$N,MATCH($O122,'Part 135 Data'!$A:$A,0),MATCH(AS$1,'Part 135 Data'!$A$1:$N$1,0))),"")</f>
        <v/>
      </c>
      <c r="AT122" t="str">
        <f>IFERROR(IF(LEN(INDEX('Part 135 Data'!$A:$N,MATCH($O122,'Part 135 Data'!$A:$A,0),MATCH(AT$1,'Part 135 Data'!$A$1:$N$1,0)))=0,"",INDEX('Part 135 Data'!$A:$N,MATCH($O122,'Part 135 Data'!$A:$A,0),MATCH(AT$1,'Part 135 Data'!$A$1:$N$1,0))),"")</f>
        <v/>
      </c>
      <c r="AU122" t="str">
        <f>IFERROR(IF(LEN(INDEX('Part 135 Data'!$A:$N,MATCH($O122,'Part 135 Data'!$A:$A,0),MATCH(AU$1,'Part 135 Data'!$A$1:$N$1,0)))=0,"",INDEX('Part 135 Data'!$A:$N,MATCH($O122,'Part 135 Data'!$A:$A,0),MATCH(AU$1,'Part 135 Data'!$A$1:$N$1,0))),"")</f>
        <v/>
      </c>
      <c r="AV122" t="str">
        <f>IFERROR(IF(LEN(INDEX('Part 135 Data'!$A:$N,MATCH($O122,'Part 135 Data'!$A:$A,0),MATCH(AV$1,'Part 135 Data'!$A$1:$N$1,0)))=0,"",INDEX('Part 135 Data'!$A:$N,MATCH($O122,'Part 135 Data'!$A:$A,0),MATCH(AV$1,'Part 135 Data'!$A$1:$N$1,0))),"")</f>
        <v/>
      </c>
    </row>
    <row r="123" spans="1:48" x14ac:dyDescent="0.25">
      <c r="A123" t="s">
        <v>2100</v>
      </c>
      <c r="B123" t="str">
        <f>IFERROR(IF(LEN(INDEX('N-Numbers'!$A:$M,MATCH($A123&amp;"*",'N-Numbers'!$A:$A,0),MATCH(B$1,'N-Numbers'!$A$1:$M$1,0)))=0,"",INDEX('N-Numbers'!$A:$M,MATCH($A123&amp;"*",'N-Numbers'!$A:$A,0),MATCH(B$1,'N-Numbers'!$A$1:$M$1,0))),"")</f>
        <v/>
      </c>
      <c r="C123" t="str">
        <f>IF(LEN(INDEX('N-Numbers'!A:M,MATCH(A123&amp;"*",'N-Numbers'!A:A,0),2))=0,INDEX('N-Numbers'!A:M,MATCH(A123&amp;"*",'N-Numbers'!A:A,0),3),INDEX('N-Numbers'!A:M,MATCH(A123&amp;"*",'N-Numbers'!A:A,0),2))</f>
        <v>N6950C</v>
      </c>
      <c r="D123" t="str">
        <f>INDEX('ICAO Country Codes'!$A$1:$K$229,MATCH(IFERROR(LEFT(C123,SEARCH("-",C123)),LEFT(C123)),'ICAO Country Codes'!$A$1:$A$229,0),3)</f>
        <v>United States of America</v>
      </c>
      <c r="E123" t="str">
        <f>IFERROR(IF(LEN(INDEX('N-Numbers'!$A:$M,MATCH($A123&amp;"*",'N-Numbers'!$A:$A,0),MATCH(E$1,'N-Numbers'!$A$1:$M$1,0)))=0,"",INDEX('N-Numbers'!$A:$M,MATCH($A123&amp;"*",'N-Numbers'!$A:$A,0),MATCH(E$1,'N-Numbers'!$A$1:$M$1,0))),"")</f>
        <v/>
      </c>
      <c r="F123" t="str">
        <f>IFERROR(IF(LEN(INDEX('N-Numbers'!$A:$M,MATCH($A123&amp;"*",'N-Numbers'!$A:$A,0),MATCH(F$1,'N-Numbers'!$A$1:$M$1,0)))=0,"",INDEX('N-Numbers'!$A:$M,MATCH($A123&amp;"*",'N-Numbers'!$A:$A,0),MATCH(F$1,'N-Numbers'!$A$1:$M$1,0))),"")</f>
        <v>Milloaks LLC Salt Lake City UT bought 5/22/18</v>
      </c>
      <c r="G123" t="str">
        <f>IFERROR(IF(LEN(INDEX('N-Numbers'!$A:$M,MATCH($A123&amp;"*",'N-Numbers'!$A:$A,0),MATCH(G$1,'N-Numbers'!$A$1:$M$1,0)))=0,"",INDEX('N-Numbers'!$A:$M,MATCH($A123&amp;"*",'N-Numbers'!$A:$A,0),MATCH(G$1,'N-Numbers'!$A$1:$M$1,0))),"")</f>
        <v>MILLOAKS LLC</v>
      </c>
      <c r="H123" t="str">
        <f>IFERROR(IF(LEN(INDEX('N-Numbers'!$A:$M,MATCH($A123&amp;"*",'N-Numbers'!$A:$A,0),MATCH(H$1,'N-Numbers'!$A$1:$M$1,0)))=0,"",INDEX('N-Numbers'!$A:$M,MATCH($A123&amp;"*",'N-Numbers'!$A:$A,0),MATCH(H$1,'N-Numbers'!$A$1:$M$1,0))),"")</f>
        <v>1978 S WEST TEMPLE</v>
      </c>
      <c r="I123" t="str">
        <f>IFERROR(IF(LEN(INDEX('N-Numbers'!$A:$M,MATCH($A123&amp;"*",'N-Numbers'!$A:$A,0),MATCH(I$1,'N-Numbers'!$A$1:$M$1,0)))=0,"",INDEX('N-Numbers'!$A:$M,MATCH($A123&amp;"*",'N-Numbers'!$A:$A,0),MATCH(I$1,'N-Numbers'!$A$1:$M$1,0))),"")</f>
        <v>SALT LAKE CITY</v>
      </c>
      <c r="J123" t="str">
        <f>IFERROR(IF(LEN(INDEX('N-Numbers'!$A:$M,MATCH($A123&amp;"*",'N-Numbers'!$A:$A,0),MATCH(J$1,'N-Numbers'!$A$1:$M$1,0)))=0,"",INDEX('N-Numbers'!$A:$M,MATCH($A123&amp;"*",'N-Numbers'!$A:$A,0),MATCH(J$1,'N-Numbers'!$A$1:$M$1,0))),"")</f>
        <v>UT</v>
      </c>
      <c r="L123" t="str">
        <f>IFERROR(IF(LEN(INDEX('N-Numbers'!$A:$M,MATCH($A123&amp;"*",'N-Numbers'!$A:$A,0),MATCH(L$1,'N-Numbers'!$A$1:$M$1,0)))=0,"",INDEX('N-Numbers'!$A:$M,MATCH($A123&amp;"*",'N-Numbers'!$A:$A,0),MATCH(L$1,'N-Numbers'!$A$1:$M$1,0))),"")</f>
        <v/>
      </c>
      <c r="M123" t="str">
        <f>IFERROR(IF(LEN(INDEX('N-Numbers'!$A:$M,MATCH($A123&amp;"*",'N-Numbers'!$A:$A,0),MATCH(M$1,'N-Numbers'!$A$1:$M$1,0)))=0,"",INDEX('N-Numbers'!$A:$M,MATCH($A123&amp;"*",'N-Numbers'!$A:$A,0),MATCH(M$1,'N-Numbers'!$A$1:$M$1,0))),"")</f>
        <v/>
      </c>
      <c r="N123" t="str">
        <f>IFERROR(IF(LEN(INDEX('N-Numbers'!$A:$M,MATCH($A123&amp;"*",'N-Numbers'!$A:$A,0),MATCH(N$1,'N-Numbers'!$A$1:$M$1,0)))=0,"",INDEX('N-Numbers'!$A:$M,MATCH($A123&amp;"*",'N-Numbers'!$A:$A,0),MATCH(N$1,'N-Numbers'!$A$1:$M$1,0))),"")</f>
        <v/>
      </c>
      <c r="R123" s="13"/>
      <c r="S123" s="13"/>
      <c r="T123" s="13"/>
      <c r="U123" s="13"/>
      <c r="V123" s="13"/>
      <c r="W123" s="13"/>
      <c r="Y123" t="str">
        <f>IFERROR(IF(LEN(INDEX('NBAA Data'!$A:$U,MATCH($C123,'NBAA Data'!$C:$C,0),MATCH(Y$1,'NBAA Data'!$A$1:$U$1,0)))=0,"",INDEX('NBAA Data'!$A:$U,MATCH($C123,'NBAA Data'!$C:$C,0),MATCH(Y$1,'NBAA Data'!$A$1:$U$1,0))),"")</f>
        <v xml:space="preserve">Keystone Aviation </v>
      </c>
      <c r="Z123" t="str">
        <f>IFERROR(IF(LEN(INDEX('NBAA Data'!$A:$U,MATCH($C123,'NBAA Data'!$C:$C,0),MATCH(Z$1,'NBAA Data'!$A$1:$U$1,0)))=0,"",INDEX('NBAA Data'!$A:$U,MATCH($C123,'NBAA Data'!$C:$C,0),MATCH(Z$1,'NBAA Data'!$A$1:$U$1,0))),"")</f>
        <v>303 N 2370 W</v>
      </c>
      <c r="AA123" t="str">
        <f>IFERROR(IF(LEN(INDEX('NBAA Data'!$A:$U,MATCH($C123,'NBAA Data'!$C:$C,0),MATCH(AA$1,'NBAA Data'!$A$1:$U$1,0)))=0,"",INDEX('NBAA Data'!$A:$U,MATCH($C123,'NBAA Data'!$C:$C,0),MATCH(AA$1,'NBAA Data'!$A$1:$U$1,0))),"")</f>
        <v/>
      </c>
      <c r="AB123" t="str">
        <f>IFERROR(IF(LEN(INDEX('NBAA Data'!$A:$U,MATCH($C123,'NBAA Data'!$C:$C,0),MATCH(AB$1,'NBAA Data'!$A$1:$U$1,0)))=0,"",INDEX('NBAA Data'!$A:$U,MATCH($C123,'NBAA Data'!$C:$C,0),MATCH(AB$1,'NBAA Data'!$A$1:$U$1,0))),"")</f>
        <v>Salt Lake City</v>
      </c>
      <c r="AC123" t="str">
        <f>IFERROR(IF(LEN(INDEX('NBAA Data'!$A:$U,MATCH($C123,'NBAA Data'!$C:$C,0),MATCH(AC$1,'NBAA Data'!$A$1:$U$1,0)))=0,"",INDEX('NBAA Data'!$A:$U,MATCH($C123,'NBAA Data'!$C:$C,0),MATCH(AC$1,'NBAA Data'!$A$1:$U$1,0))),"")</f>
        <v>Utah</v>
      </c>
      <c r="AD123" t="str">
        <f>IFERROR(IF(LEN(INDEX('NBAA Data'!$A:$U,MATCH($C123,'NBAA Data'!$C:$C,0),MATCH(AD$1,'NBAA Data'!$A$1:$U$1,0)))=0,"",INDEX('NBAA Data'!$A:$U,MATCH($C123,'NBAA Data'!$C:$C,0),MATCH(AD$1,'NBAA Data'!$A$1:$U$1,0))),"")</f>
        <v>84116</v>
      </c>
      <c r="AE123" t="str">
        <f>IFERROR(IF(LEN(INDEX('NBAA Data'!$A:$U,MATCH($C123,'NBAA Data'!$C:$C,0),MATCH(AE$1,'NBAA Data'!$A$1:$U$1,0)))=0,"",INDEX('NBAA Data'!$A:$U,MATCH($C123,'NBAA Data'!$C:$C,0),MATCH(AE$1,'NBAA Data'!$A$1:$U$1,0))),"")</f>
        <v>+1 801.359.2085</v>
      </c>
      <c r="AF123" t="str">
        <f>IFERROR(IF(LEN(INDEX('NBAA Data'!$A:$U,MATCH($C123,'NBAA Data'!$C:$C,0),MATCH(AF$1,'NBAA Data'!$A$1:$U$1,0)))=0,"",INDEX('NBAA Data'!$A:$U,MATCH($C123,'NBAA Data'!$C:$C,0),MATCH(AF$1,'NBAA Data'!$A$1:$U$1,0))),"")</f>
        <v>www.keystoneaviation.com</v>
      </c>
      <c r="AG123" t="str">
        <f>IFERROR(IF(LEN(INDEX('NBAA Data'!$A:$U,MATCH($C123,'NBAA Data'!$C:$C,0),MATCH(AG$1,'NBAA Data'!$A$1:$U$1,0)))=0,"",INDEX('NBAA Data'!$A:$U,MATCH($C123,'NBAA Data'!$C:$C,0),MATCH(AG$1,'NBAA Data'!$A$1:$U$1,0))),"")</f>
        <v>ops@keystoneaviation.com</v>
      </c>
      <c r="AH123" t="str">
        <f>IFERROR(IF(LEN(INDEX('NBAA Data'!$A:$U,MATCH($C123,'NBAA Data'!$C:$C,0),MATCH(AH$1,'NBAA Data'!$A$1:$U$1,0)))=0,"",INDEX('NBAA Data'!$A:$U,MATCH($C123,'NBAA Data'!$C:$C,0),MATCH(AH$1,'NBAA Data'!$A$1:$U$1,0))),"")</f>
        <v/>
      </c>
      <c r="AI123" t="str">
        <f>IFERROR(IF(LEN(INDEX('NBAA Data'!$A:$U,MATCH($C123,'NBAA Data'!$C:$C,0),MATCH(AI$1,'NBAA Data'!$A$1:$U$1,0)))=0,"",INDEX('NBAA Data'!$A:$U,MATCH($C123,'NBAA Data'!$C:$C,0),MATCH(AI$1,'NBAA Data'!$A$1:$U$1,0))),"")</f>
        <v/>
      </c>
    </row>
    <row r="124" spans="1:48" x14ac:dyDescent="0.25">
      <c r="A124" t="s">
        <v>1531</v>
      </c>
      <c r="B124" t="str">
        <f>IFERROR(IF(LEN(INDEX('N-Numbers'!$A:$M,MATCH($A124&amp;"*",'N-Numbers'!$A:$A,0),MATCH(B$1,'N-Numbers'!$A$1:$M$1,0)))=0,"",INDEX('N-Numbers'!$A:$M,MATCH($A124&amp;"*",'N-Numbers'!$A:$A,0),MATCH(B$1,'N-Numbers'!$A$1:$M$1,0))),"")</f>
        <v/>
      </c>
      <c r="C124" t="str">
        <f>IF(LEN(INDEX('N-Numbers'!A:M,MATCH(A124&amp;"*",'N-Numbers'!A:A,0),2))=0,INDEX('N-Numbers'!A:M,MATCH(A124&amp;"*",'N-Numbers'!A:A,0),3),INDEX('N-Numbers'!A:M,MATCH(A124&amp;"*",'N-Numbers'!A:A,0),2))</f>
        <v>N12WF</v>
      </c>
      <c r="D124" t="str">
        <f>INDEX('ICAO Country Codes'!$A$1:$K$229,MATCH(IFERROR(LEFT(C124,SEARCH("-",C124)),LEFT(C124)),'ICAO Country Codes'!$A$1:$A$229,0),3)</f>
        <v>United States of America</v>
      </c>
      <c r="E124" t="str">
        <f>IFERROR(IF(LEN(INDEX('N-Numbers'!$A:$M,MATCH($A124&amp;"*",'N-Numbers'!$A:$A,0),MATCH(E$1,'N-Numbers'!$A$1:$M$1,0)))=0,"",INDEX('N-Numbers'!$A:$M,MATCH($A124&amp;"*",'N-Numbers'!$A:$A,0),MATCH(E$1,'N-Numbers'!$A$1:$M$1,0))),"")</f>
        <v/>
      </c>
      <c r="F124" t="str">
        <f>IFERROR(IF(LEN(INDEX('N-Numbers'!$A:$M,MATCH($A124&amp;"*",'N-Numbers'!$A:$A,0),MATCH(F$1,'N-Numbers'!$A$1:$M$1,0)))=0,"",INDEX('N-Numbers'!$A:$M,MATCH($A124&amp;"*",'N-Numbers'!$A:$A,0),MATCH(F$1,'N-Numbers'!$A$1:$M$1,0))),"")</f>
        <v>rg 01/12/17 PNC Equipment Finance Llc Boise ID</v>
      </c>
      <c r="G124" t="str">
        <f>IFERROR(IF(LEN(INDEX('N-Numbers'!$A:$M,MATCH($A124&amp;"*",'N-Numbers'!$A:$A,0),MATCH(G$1,'N-Numbers'!$A$1:$M$1,0)))=0,"",INDEX('N-Numbers'!$A:$M,MATCH($A124&amp;"*",'N-Numbers'!$A:$A,0),MATCH(G$1,'N-Numbers'!$A$1:$M$1,0))),"")</f>
        <v>PNC EQUIPMENT FINANCE LLC</v>
      </c>
      <c r="H124" t="str">
        <f>IFERROR(IF(LEN(INDEX('N-Numbers'!$A:$M,MATCH($A124&amp;"*",'N-Numbers'!$A:$A,0),MATCH(H$1,'N-Numbers'!$A$1:$M$1,0)))=0,"",INDEX('N-Numbers'!$A:$M,MATCH($A124&amp;"*",'N-Numbers'!$A:$A,0),MATCH(H$1,'N-Numbers'!$A$1:$M$1,0))),"")</f>
        <v>4355 W EMERALD ST STE 100</v>
      </c>
      <c r="I124" t="str">
        <f>IFERROR(IF(LEN(INDEX('N-Numbers'!$A:$M,MATCH($A124&amp;"*",'N-Numbers'!$A:$A,0),MATCH(I$1,'N-Numbers'!$A$1:$M$1,0)))=0,"",INDEX('N-Numbers'!$A:$M,MATCH($A124&amp;"*",'N-Numbers'!$A:$A,0),MATCH(I$1,'N-Numbers'!$A$1:$M$1,0))),"")</f>
        <v>BOISE</v>
      </c>
      <c r="J124" t="str">
        <f>IFERROR(IF(LEN(INDEX('N-Numbers'!$A:$M,MATCH($A124&amp;"*",'N-Numbers'!$A:$A,0),MATCH(J$1,'N-Numbers'!$A$1:$M$1,0)))=0,"",INDEX('N-Numbers'!$A:$M,MATCH($A124&amp;"*",'N-Numbers'!$A:$A,0),MATCH(J$1,'N-Numbers'!$A$1:$M$1,0))),"")</f>
        <v>ID</v>
      </c>
      <c r="L124" t="str">
        <f>IFERROR(IF(LEN(INDEX('N-Numbers'!$A:$M,MATCH($A124&amp;"*",'N-Numbers'!$A:$A,0),MATCH(L$1,'N-Numbers'!$A$1:$M$1,0)))=0,"",INDEX('N-Numbers'!$A:$M,MATCH($A124&amp;"*",'N-Numbers'!$A:$A,0),MATCH(L$1,'N-Numbers'!$A$1:$M$1,0))),"")</f>
        <v/>
      </c>
      <c r="M124" t="str">
        <f>IFERROR(IF(LEN(INDEX('N-Numbers'!$A:$M,MATCH($A124&amp;"*",'N-Numbers'!$A:$A,0),MATCH(M$1,'N-Numbers'!$A$1:$M$1,0)))=0,"",INDEX('N-Numbers'!$A:$M,MATCH($A124&amp;"*",'N-Numbers'!$A:$A,0),MATCH(M$1,'N-Numbers'!$A$1:$M$1,0))),"")</f>
        <v/>
      </c>
      <c r="N124" t="str">
        <f>IFERROR(IF(LEN(INDEX('N-Numbers'!$A:$M,MATCH($A124&amp;"*",'N-Numbers'!$A:$A,0),MATCH(N$1,'N-Numbers'!$A$1:$M$1,0)))=0,"",INDEX('N-Numbers'!$A:$M,MATCH($A124&amp;"*",'N-Numbers'!$A:$A,0),MATCH(N$1,'N-Numbers'!$A$1:$M$1,0))),"")</f>
        <v/>
      </c>
      <c r="R124" s="13"/>
      <c r="S124" s="13"/>
      <c r="T124" s="13"/>
      <c r="U124" s="13"/>
      <c r="V124" s="13"/>
      <c r="W124" s="13"/>
      <c r="Y124" t="str">
        <f>IFERROR(IF(LEN(INDEX('NBAA Data'!$A:$U,MATCH($C124,'NBAA Data'!$C:$C,0),MATCH(Y$1,'NBAA Data'!$A$1:$U$1,0)))=0,"",INDEX('NBAA Data'!$A:$U,MATCH($C124,'NBAA Data'!$C:$C,0),MATCH(Y$1,'NBAA Data'!$A$1:$U$1,0))),"")</f>
        <v/>
      </c>
      <c r="Z124" t="str">
        <f>IFERROR(IF(LEN(INDEX('NBAA Data'!$A:$U,MATCH($C124,'NBAA Data'!$C:$C,0),MATCH(Z$1,'NBAA Data'!$A$1:$U$1,0)))=0,"",INDEX('NBAA Data'!$A:$U,MATCH($C124,'NBAA Data'!$C:$C,0),MATCH(Z$1,'NBAA Data'!$A$1:$U$1,0))),"")</f>
        <v/>
      </c>
      <c r="AA124" t="str">
        <f>IFERROR(IF(LEN(INDEX('NBAA Data'!$A:$U,MATCH($C124,'NBAA Data'!$C:$C,0),MATCH(AA$1,'NBAA Data'!$A$1:$U$1,0)))=0,"",INDEX('NBAA Data'!$A:$U,MATCH($C124,'NBAA Data'!$C:$C,0),MATCH(AA$1,'NBAA Data'!$A$1:$U$1,0))),"")</f>
        <v/>
      </c>
      <c r="AB124" t="str">
        <f>IFERROR(IF(LEN(INDEX('NBAA Data'!$A:$U,MATCH($C124,'NBAA Data'!$C:$C,0),MATCH(AB$1,'NBAA Data'!$A$1:$U$1,0)))=0,"",INDEX('NBAA Data'!$A:$U,MATCH($C124,'NBAA Data'!$C:$C,0),MATCH(AB$1,'NBAA Data'!$A$1:$U$1,0))),"")</f>
        <v/>
      </c>
      <c r="AC124" t="str">
        <f>IFERROR(IF(LEN(INDEX('NBAA Data'!$A:$U,MATCH($C124,'NBAA Data'!$C:$C,0),MATCH(AC$1,'NBAA Data'!$A$1:$U$1,0)))=0,"",INDEX('NBAA Data'!$A:$U,MATCH($C124,'NBAA Data'!$C:$C,0),MATCH(AC$1,'NBAA Data'!$A$1:$U$1,0))),"")</f>
        <v/>
      </c>
      <c r="AD124" t="str">
        <f>IFERROR(IF(LEN(INDEX('NBAA Data'!$A:$U,MATCH($C124,'NBAA Data'!$C:$C,0),MATCH(AD$1,'NBAA Data'!$A$1:$U$1,0)))=0,"",INDEX('NBAA Data'!$A:$U,MATCH($C124,'NBAA Data'!$C:$C,0),MATCH(AD$1,'NBAA Data'!$A$1:$U$1,0))),"")</f>
        <v/>
      </c>
      <c r="AE124" t="str">
        <f>IFERROR(IF(LEN(INDEX('NBAA Data'!$A:$U,MATCH($C124,'NBAA Data'!$C:$C,0),MATCH(AE$1,'NBAA Data'!$A$1:$U$1,0)))=0,"",INDEX('NBAA Data'!$A:$U,MATCH($C124,'NBAA Data'!$C:$C,0),MATCH(AE$1,'NBAA Data'!$A$1:$U$1,0))),"")</f>
        <v/>
      </c>
      <c r="AF124" t="str">
        <f>IFERROR(IF(LEN(INDEX('NBAA Data'!$A:$U,MATCH($C124,'NBAA Data'!$C:$C,0),MATCH(AF$1,'NBAA Data'!$A$1:$U$1,0)))=0,"",INDEX('NBAA Data'!$A:$U,MATCH($C124,'NBAA Data'!$C:$C,0),MATCH(AF$1,'NBAA Data'!$A$1:$U$1,0))),"")</f>
        <v/>
      </c>
      <c r="AG124" t="str">
        <f>IFERROR(IF(LEN(INDEX('NBAA Data'!$A:$U,MATCH($C124,'NBAA Data'!$C:$C,0),MATCH(AG$1,'NBAA Data'!$A$1:$U$1,0)))=0,"",INDEX('NBAA Data'!$A:$U,MATCH($C124,'NBAA Data'!$C:$C,0),MATCH(AG$1,'NBAA Data'!$A$1:$U$1,0))),"")</f>
        <v/>
      </c>
      <c r="AH124" t="str">
        <f>IFERROR(IF(LEN(INDEX('NBAA Data'!$A:$U,MATCH($C124,'NBAA Data'!$C:$C,0),MATCH(AH$1,'NBAA Data'!$A$1:$U$1,0)))=0,"",INDEX('NBAA Data'!$A:$U,MATCH($C124,'NBAA Data'!$C:$C,0),MATCH(AH$1,'NBAA Data'!$A$1:$U$1,0))),"")</f>
        <v/>
      </c>
      <c r="AI124" t="str">
        <f>IFERROR(IF(LEN(INDEX('NBAA Data'!$A:$U,MATCH($C124,'NBAA Data'!$C:$C,0),MATCH(AI$1,'NBAA Data'!$A$1:$U$1,0)))=0,"",INDEX('NBAA Data'!$A:$U,MATCH($C124,'NBAA Data'!$C:$C,0),MATCH(AI$1,'NBAA Data'!$A$1:$U$1,0))),"")</f>
        <v/>
      </c>
    </row>
    <row r="125" spans="1:48" x14ac:dyDescent="0.25">
      <c r="A125" t="s">
        <v>1668</v>
      </c>
      <c r="B125" t="str">
        <f>IFERROR(IF(LEN(INDEX('N-Numbers'!$A:$M,MATCH($A125&amp;"*",'N-Numbers'!$A:$A,0),MATCH(B$1,'N-Numbers'!$A$1:$M$1,0)))=0,"",INDEX('N-Numbers'!$A:$M,MATCH($A125&amp;"*",'N-Numbers'!$A:$A,0),MATCH(B$1,'N-Numbers'!$A$1:$M$1,0))),"")</f>
        <v/>
      </c>
      <c r="C125" t="str">
        <f>IF(LEN(INDEX('N-Numbers'!A:M,MATCH(A125&amp;"*",'N-Numbers'!A:A,0),2))=0,INDEX('N-Numbers'!A:M,MATCH(A125&amp;"*",'N-Numbers'!A:A,0),3),INDEX('N-Numbers'!A:M,MATCH(A125&amp;"*",'N-Numbers'!A:A,0),2))</f>
        <v>N1ED</v>
      </c>
      <c r="D125" t="str">
        <f>INDEX('ICAO Country Codes'!$A$1:$K$229,MATCH(IFERROR(LEFT(C125,SEARCH("-",C125)),LEFT(C125)),'ICAO Country Codes'!$A$1:$A$229,0),3)</f>
        <v>United States of America</v>
      </c>
      <c r="E125" t="str">
        <f>IFERROR(IF(LEN(INDEX('N-Numbers'!$A:$M,MATCH($A125&amp;"*",'N-Numbers'!$A:$A,0),MATCH(E$1,'N-Numbers'!$A$1:$M$1,0)))=0,"",INDEX('N-Numbers'!$A:$M,MATCH($A125&amp;"*",'N-Numbers'!$A:$A,0),MATCH(E$1,'N-Numbers'!$A$1:$M$1,0))),"")</f>
        <v/>
      </c>
      <c r="F125" t="str">
        <f>IFERROR(IF(LEN(INDEX('N-Numbers'!$A:$M,MATCH($A125&amp;"*",'N-Numbers'!$A:$A,0),MATCH(F$1,'N-Numbers'!$A$1:$M$1,0)))=0,"",INDEX('N-Numbers'!$A:$M,MATCH($A125&amp;"*",'N-Numbers'!$A:$A,0),MATCH(F$1,'N-Numbers'!$A$1:$M$1,0))),"")</f>
        <v>DBCT LLC, Youngstown OH delivered 2/3/17</v>
      </c>
      <c r="G125" t="str">
        <f>IFERROR(IF(LEN(INDEX('N-Numbers'!$A:$M,MATCH($A125&amp;"*",'N-Numbers'!$A:$A,0),MATCH(G$1,'N-Numbers'!$A$1:$M$1,0)))=0,"",INDEX('N-Numbers'!$A:$M,MATCH($A125&amp;"*",'N-Numbers'!$A:$A,0),MATCH(G$1,'N-Numbers'!$A$1:$M$1,0))),"")</f>
        <v>DBCT LLC</v>
      </c>
      <c r="H125" t="str">
        <f>IFERROR(IF(LEN(INDEX('N-Numbers'!$A:$M,MATCH($A125&amp;"*",'N-Numbers'!$A:$A,0),MATCH(H$1,'N-Numbers'!$A$1:$M$1,0)))=0,"",INDEX('N-Numbers'!$A:$M,MATCH($A125&amp;"*",'N-Numbers'!$A:$A,0),MATCH(H$1,'N-Numbers'!$A$1:$M$1,0))),"")</f>
        <v>7620 MARKET ST</v>
      </c>
      <c r="I125" t="str">
        <f>IFERROR(IF(LEN(INDEX('N-Numbers'!$A:$M,MATCH($A125&amp;"*",'N-Numbers'!$A:$A,0),MATCH(I$1,'N-Numbers'!$A$1:$M$1,0)))=0,"",INDEX('N-Numbers'!$A:$M,MATCH($A125&amp;"*",'N-Numbers'!$A:$A,0),MATCH(I$1,'N-Numbers'!$A$1:$M$1,0))),"")</f>
        <v>YOUNGSTOWN</v>
      </c>
      <c r="J125" t="str">
        <f>IFERROR(IF(LEN(INDEX('N-Numbers'!$A:$M,MATCH($A125&amp;"*",'N-Numbers'!$A:$A,0),MATCH(J$1,'N-Numbers'!$A$1:$M$1,0)))=0,"",INDEX('N-Numbers'!$A:$M,MATCH($A125&amp;"*",'N-Numbers'!$A:$A,0),MATCH(J$1,'N-Numbers'!$A$1:$M$1,0))),"")</f>
        <v>OH</v>
      </c>
      <c r="L125" t="str">
        <f>IFERROR(IF(LEN(INDEX('N-Numbers'!$A:$M,MATCH($A125&amp;"*",'N-Numbers'!$A:$A,0),MATCH(L$1,'N-Numbers'!$A$1:$M$1,0)))=0,"",INDEX('N-Numbers'!$A:$M,MATCH($A125&amp;"*",'N-Numbers'!$A:$A,0),MATCH(L$1,'N-Numbers'!$A$1:$M$1,0))),"")</f>
        <v/>
      </c>
      <c r="M125" t="str">
        <f>IFERROR(IF(LEN(INDEX('N-Numbers'!$A:$M,MATCH($A125&amp;"*",'N-Numbers'!$A:$A,0),MATCH(M$1,'N-Numbers'!$A$1:$M$1,0)))=0,"",INDEX('N-Numbers'!$A:$M,MATCH($A125&amp;"*",'N-Numbers'!$A:$A,0),MATCH(M$1,'N-Numbers'!$A$1:$M$1,0))),"")</f>
        <v/>
      </c>
      <c r="N125" t="str">
        <f>IFERROR(IF(LEN(INDEX('N-Numbers'!$A:$M,MATCH($A125&amp;"*",'N-Numbers'!$A:$A,0),MATCH(N$1,'N-Numbers'!$A$1:$M$1,0)))=0,"",INDEX('N-Numbers'!$A:$M,MATCH($A125&amp;"*",'N-Numbers'!$A:$A,0),MATCH(N$1,'N-Numbers'!$A$1:$M$1,0))),"")</f>
        <v/>
      </c>
      <c r="R125" s="13"/>
      <c r="S125" s="13"/>
      <c r="T125" s="13"/>
      <c r="U125" s="13"/>
      <c r="V125" s="13"/>
      <c r="W125" s="13"/>
      <c r="Y125" t="str">
        <f>IFERROR(IF(LEN(INDEX('NBAA Data'!$A:$U,MATCH($C125,'NBAA Data'!$C:$C,0),MATCH(Y$1,'NBAA Data'!$A$1:$U$1,0)))=0,"",INDEX('NBAA Data'!$A:$U,MATCH($C125,'NBAA Data'!$C:$C,0),MATCH(Y$1,'NBAA Data'!$A$1:$U$1,0))),"")</f>
        <v/>
      </c>
      <c r="Z125" t="str">
        <f>IFERROR(IF(LEN(INDEX('NBAA Data'!$A:$U,MATCH($C125,'NBAA Data'!$C:$C,0),MATCH(Z$1,'NBAA Data'!$A$1:$U$1,0)))=0,"",INDEX('NBAA Data'!$A:$U,MATCH($C125,'NBAA Data'!$C:$C,0),MATCH(Z$1,'NBAA Data'!$A$1:$U$1,0))),"")</f>
        <v/>
      </c>
      <c r="AA125" t="str">
        <f>IFERROR(IF(LEN(INDEX('NBAA Data'!$A:$U,MATCH($C125,'NBAA Data'!$C:$C,0),MATCH(AA$1,'NBAA Data'!$A$1:$U$1,0)))=0,"",INDEX('NBAA Data'!$A:$U,MATCH($C125,'NBAA Data'!$C:$C,0),MATCH(AA$1,'NBAA Data'!$A$1:$U$1,0))),"")</f>
        <v/>
      </c>
      <c r="AB125" t="str">
        <f>IFERROR(IF(LEN(INDEX('NBAA Data'!$A:$U,MATCH($C125,'NBAA Data'!$C:$C,0),MATCH(AB$1,'NBAA Data'!$A$1:$U$1,0)))=0,"",INDEX('NBAA Data'!$A:$U,MATCH($C125,'NBAA Data'!$C:$C,0),MATCH(AB$1,'NBAA Data'!$A$1:$U$1,0))),"")</f>
        <v/>
      </c>
      <c r="AC125" t="str">
        <f>IFERROR(IF(LEN(INDEX('NBAA Data'!$A:$U,MATCH($C125,'NBAA Data'!$C:$C,0),MATCH(AC$1,'NBAA Data'!$A$1:$U$1,0)))=0,"",INDEX('NBAA Data'!$A:$U,MATCH($C125,'NBAA Data'!$C:$C,0),MATCH(AC$1,'NBAA Data'!$A$1:$U$1,0))),"")</f>
        <v/>
      </c>
      <c r="AD125" t="str">
        <f>IFERROR(IF(LEN(INDEX('NBAA Data'!$A:$U,MATCH($C125,'NBAA Data'!$C:$C,0),MATCH(AD$1,'NBAA Data'!$A$1:$U$1,0)))=0,"",INDEX('NBAA Data'!$A:$U,MATCH($C125,'NBAA Data'!$C:$C,0),MATCH(AD$1,'NBAA Data'!$A$1:$U$1,0))),"")</f>
        <v/>
      </c>
      <c r="AE125" t="str">
        <f>IFERROR(IF(LEN(INDEX('NBAA Data'!$A:$U,MATCH($C125,'NBAA Data'!$C:$C,0),MATCH(AE$1,'NBAA Data'!$A$1:$U$1,0)))=0,"",INDEX('NBAA Data'!$A:$U,MATCH($C125,'NBAA Data'!$C:$C,0),MATCH(AE$1,'NBAA Data'!$A$1:$U$1,0))),"")</f>
        <v/>
      </c>
      <c r="AF125" t="str">
        <f>IFERROR(IF(LEN(INDEX('NBAA Data'!$A:$U,MATCH($C125,'NBAA Data'!$C:$C,0),MATCH(AF$1,'NBAA Data'!$A$1:$U$1,0)))=0,"",INDEX('NBAA Data'!$A:$U,MATCH($C125,'NBAA Data'!$C:$C,0),MATCH(AF$1,'NBAA Data'!$A$1:$U$1,0))),"")</f>
        <v/>
      </c>
      <c r="AG125" t="str">
        <f>IFERROR(IF(LEN(INDEX('NBAA Data'!$A:$U,MATCH($C125,'NBAA Data'!$C:$C,0),MATCH(AG$1,'NBAA Data'!$A$1:$U$1,0)))=0,"",INDEX('NBAA Data'!$A:$U,MATCH($C125,'NBAA Data'!$C:$C,0),MATCH(AG$1,'NBAA Data'!$A$1:$U$1,0))),"")</f>
        <v/>
      </c>
      <c r="AH125" t="str">
        <f>IFERROR(IF(LEN(INDEX('NBAA Data'!$A:$U,MATCH($C125,'NBAA Data'!$C:$C,0),MATCH(AH$1,'NBAA Data'!$A$1:$U$1,0)))=0,"",INDEX('NBAA Data'!$A:$U,MATCH($C125,'NBAA Data'!$C:$C,0),MATCH(AH$1,'NBAA Data'!$A$1:$U$1,0))),"")</f>
        <v/>
      </c>
      <c r="AI125" t="str">
        <f>IFERROR(IF(LEN(INDEX('NBAA Data'!$A:$U,MATCH($C125,'NBAA Data'!$C:$C,0),MATCH(AI$1,'NBAA Data'!$A$1:$U$1,0)))=0,"",INDEX('NBAA Data'!$A:$U,MATCH($C125,'NBAA Data'!$C:$C,0),MATCH(AI$1,'NBAA Data'!$A$1:$U$1,0))),"")</f>
        <v/>
      </c>
    </row>
  </sheetData>
  <autoFilter ref="A1:N125" xr:uid="{B958E006-D674-4054-B6D0-5E76AF5DDCE8}"/>
  <phoneticPr fontId="2" type="noConversion"/>
  <hyperlinks>
    <hyperlink ref="P44" r:id="rId1" xr:uid="{95CD1DA5-36CD-4AA4-AB8C-8E4CBAE43AB5}"/>
    <hyperlink ref="Q4" r:id="rId2" xr:uid="{760440F7-A080-4539-AC8B-B5ECE1FC1A2F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E8E7F-F3A8-462D-AE8F-2C9EEE3266A4}">
  <sheetPr codeName="Sheet5"/>
  <dimension ref="A1:N26"/>
  <sheetViews>
    <sheetView workbookViewId="0">
      <selection activeCell="B1" sqref="B1"/>
    </sheetView>
  </sheetViews>
  <sheetFormatPr defaultRowHeight="15" x14ac:dyDescent="0.25"/>
  <cols>
    <col min="2" max="2" width="33.85546875" bestFit="1" customWidth="1"/>
  </cols>
  <sheetData>
    <row r="1" spans="1:14" x14ac:dyDescent="0.25">
      <c r="A1" t="s">
        <v>4663</v>
      </c>
      <c r="B1" t="s">
        <v>5274</v>
      </c>
      <c r="C1" t="s">
        <v>4664</v>
      </c>
      <c r="D1" t="s">
        <v>4665</v>
      </c>
      <c r="E1" t="s">
        <v>4666</v>
      </c>
      <c r="F1" t="s">
        <v>4667</v>
      </c>
      <c r="G1" t="s">
        <v>4668</v>
      </c>
      <c r="H1" t="s">
        <v>4669</v>
      </c>
      <c r="I1" t="s">
        <v>4670</v>
      </c>
      <c r="J1" t="s">
        <v>4671</v>
      </c>
      <c r="K1" t="s">
        <v>4672</v>
      </c>
      <c r="L1" t="s">
        <v>4673</v>
      </c>
      <c r="M1" t="s">
        <v>5166</v>
      </c>
      <c r="N1" t="s">
        <v>5167</v>
      </c>
    </row>
    <row r="2" spans="1:14" x14ac:dyDescent="0.25">
      <c r="A2" t="s">
        <v>4657</v>
      </c>
      <c r="B2" t="s">
        <v>5168</v>
      </c>
      <c r="C2" t="s">
        <v>1031</v>
      </c>
      <c r="D2" t="s">
        <v>1031</v>
      </c>
      <c r="E2" t="s">
        <v>1031</v>
      </c>
      <c r="F2" t="s">
        <v>1031</v>
      </c>
      <c r="G2" t="s">
        <v>1031</v>
      </c>
      <c r="H2" t="s">
        <v>1031</v>
      </c>
      <c r="I2" t="s">
        <v>1031</v>
      </c>
      <c r="J2" t="s">
        <v>1031</v>
      </c>
      <c r="K2" t="s">
        <v>1031</v>
      </c>
      <c r="L2" t="s">
        <v>1031</v>
      </c>
      <c r="M2" t="s">
        <v>1031</v>
      </c>
      <c r="N2" t="s">
        <v>1031</v>
      </c>
    </row>
    <row r="3" spans="1:14" x14ac:dyDescent="0.25">
      <c r="A3" t="s">
        <v>4643</v>
      </c>
      <c r="B3" t="s">
        <v>1083</v>
      </c>
      <c r="C3" t="s">
        <v>1031</v>
      </c>
      <c r="D3" t="s">
        <v>1031</v>
      </c>
      <c r="E3" t="s">
        <v>1031</v>
      </c>
      <c r="F3" t="s">
        <v>1031</v>
      </c>
      <c r="G3" t="s">
        <v>1031</v>
      </c>
      <c r="H3" t="s">
        <v>1031</v>
      </c>
      <c r="I3" t="s">
        <v>1031</v>
      </c>
      <c r="J3" t="s">
        <v>1031</v>
      </c>
      <c r="K3" t="s">
        <v>1031</v>
      </c>
      <c r="L3" t="s">
        <v>1031</v>
      </c>
      <c r="M3" t="s">
        <v>1031</v>
      </c>
      <c r="N3" t="s">
        <v>1031</v>
      </c>
    </row>
    <row r="4" spans="1:14" x14ac:dyDescent="0.25">
      <c r="A4" t="s">
        <v>5169</v>
      </c>
      <c r="B4" t="s">
        <v>5170</v>
      </c>
      <c r="C4" t="s">
        <v>5171</v>
      </c>
      <c r="D4" t="s">
        <v>5172</v>
      </c>
      <c r="E4" t="s">
        <v>5173</v>
      </c>
      <c r="F4" t="s">
        <v>1031</v>
      </c>
      <c r="G4" t="s">
        <v>1031</v>
      </c>
      <c r="H4" t="s">
        <v>5174</v>
      </c>
      <c r="I4" t="s">
        <v>1312</v>
      </c>
      <c r="J4" t="s">
        <v>5175</v>
      </c>
      <c r="K4" t="s">
        <v>1041</v>
      </c>
      <c r="L4" t="s">
        <v>5176</v>
      </c>
      <c r="M4" t="s">
        <v>1031</v>
      </c>
      <c r="N4" t="s">
        <v>1031</v>
      </c>
    </row>
    <row r="5" spans="1:14" x14ac:dyDescent="0.25">
      <c r="A5" t="s">
        <v>5177</v>
      </c>
      <c r="B5" t="s">
        <v>5178</v>
      </c>
      <c r="C5" t="s">
        <v>5179</v>
      </c>
      <c r="D5" t="s">
        <v>5180</v>
      </c>
      <c r="E5" t="s">
        <v>5181</v>
      </c>
      <c r="F5" t="s">
        <v>5182</v>
      </c>
      <c r="G5" t="s">
        <v>5183</v>
      </c>
      <c r="H5" t="s">
        <v>5184</v>
      </c>
      <c r="I5" t="s">
        <v>1031</v>
      </c>
      <c r="J5" t="s">
        <v>5185</v>
      </c>
      <c r="K5" t="s">
        <v>5186</v>
      </c>
      <c r="L5" t="s">
        <v>1031</v>
      </c>
      <c r="M5" t="s">
        <v>1031</v>
      </c>
      <c r="N5" t="s">
        <v>5187</v>
      </c>
    </row>
    <row r="6" spans="1:14" x14ac:dyDescent="0.25">
      <c r="A6" t="s">
        <v>4651</v>
      </c>
      <c r="B6" t="s">
        <v>5188</v>
      </c>
      <c r="C6" t="s">
        <v>4708</v>
      </c>
      <c r="D6" t="s">
        <v>4681</v>
      </c>
      <c r="E6" t="s">
        <v>4709</v>
      </c>
      <c r="F6" t="s">
        <v>4710</v>
      </c>
      <c r="G6" t="s">
        <v>4711</v>
      </c>
      <c r="H6" t="s">
        <v>4712</v>
      </c>
      <c r="I6" t="s">
        <v>1086</v>
      </c>
      <c r="J6" t="s">
        <v>4713</v>
      </c>
      <c r="K6" t="s">
        <v>1041</v>
      </c>
      <c r="L6" t="s">
        <v>4714</v>
      </c>
      <c r="M6" t="s">
        <v>1031</v>
      </c>
      <c r="N6" t="s">
        <v>1031</v>
      </c>
    </row>
    <row r="7" spans="1:14" x14ac:dyDescent="0.25">
      <c r="A7" t="s">
        <v>4641</v>
      </c>
      <c r="B7" t="s">
        <v>5189</v>
      </c>
      <c r="C7" t="s">
        <v>4686</v>
      </c>
      <c r="D7" t="s">
        <v>4675</v>
      </c>
      <c r="E7" t="s">
        <v>4687</v>
      </c>
      <c r="F7" t="s">
        <v>1031</v>
      </c>
      <c r="G7" t="s">
        <v>1031</v>
      </c>
      <c r="H7" t="s">
        <v>4688</v>
      </c>
      <c r="I7" t="s">
        <v>1065</v>
      </c>
      <c r="J7" t="s">
        <v>4689</v>
      </c>
      <c r="K7" t="s">
        <v>1041</v>
      </c>
      <c r="L7" t="s">
        <v>4690</v>
      </c>
      <c r="M7" t="s">
        <v>1031</v>
      </c>
      <c r="N7" t="s">
        <v>1031</v>
      </c>
    </row>
    <row r="8" spans="1:14" x14ac:dyDescent="0.25">
      <c r="A8" t="s">
        <v>5190</v>
      </c>
      <c r="B8" t="s">
        <v>5191</v>
      </c>
      <c r="C8" t="s">
        <v>5192</v>
      </c>
      <c r="D8" t="s">
        <v>5172</v>
      </c>
      <c r="E8" t="s">
        <v>5193</v>
      </c>
      <c r="F8" t="s">
        <v>1031</v>
      </c>
      <c r="G8" t="s">
        <v>1031</v>
      </c>
      <c r="H8" t="s">
        <v>5194</v>
      </c>
      <c r="I8" t="s">
        <v>1199</v>
      </c>
      <c r="J8" t="s">
        <v>5195</v>
      </c>
      <c r="K8" t="s">
        <v>1041</v>
      </c>
      <c r="L8" t="s">
        <v>5196</v>
      </c>
      <c r="M8" t="s">
        <v>1031</v>
      </c>
      <c r="N8" t="s">
        <v>1031</v>
      </c>
    </row>
    <row r="9" spans="1:14" x14ac:dyDescent="0.25">
      <c r="A9" t="s">
        <v>4647</v>
      </c>
      <c r="B9" t="s">
        <v>5197</v>
      </c>
      <c r="C9" t="s">
        <v>4695</v>
      </c>
      <c r="D9" t="s">
        <v>4696</v>
      </c>
      <c r="E9" t="s">
        <v>4697</v>
      </c>
      <c r="F9" t="s">
        <v>4698</v>
      </c>
      <c r="G9" t="s">
        <v>1031</v>
      </c>
      <c r="H9" t="s">
        <v>4699</v>
      </c>
      <c r="I9" t="s">
        <v>4700</v>
      </c>
      <c r="J9" t="s">
        <v>4701</v>
      </c>
      <c r="K9" t="s">
        <v>1041</v>
      </c>
      <c r="L9" t="s">
        <v>4702</v>
      </c>
      <c r="M9" t="s">
        <v>1031</v>
      </c>
      <c r="N9" t="s">
        <v>1031</v>
      </c>
    </row>
    <row r="10" spans="1:14" x14ac:dyDescent="0.25">
      <c r="A10" t="s">
        <v>4649</v>
      </c>
      <c r="B10" t="s">
        <v>5198</v>
      </c>
      <c r="C10" t="s">
        <v>4703</v>
      </c>
      <c r="D10" t="s">
        <v>4704</v>
      </c>
      <c r="E10" t="s">
        <v>4705</v>
      </c>
      <c r="F10" t="s">
        <v>1031</v>
      </c>
      <c r="G10" t="s">
        <v>1031</v>
      </c>
      <c r="H10" t="s">
        <v>1107</v>
      </c>
      <c r="I10" t="s">
        <v>1039</v>
      </c>
      <c r="J10" t="s">
        <v>4706</v>
      </c>
      <c r="K10" t="s">
        <v>1041</v>
      </c>
      <c r="L10" t="s">
        <v>4707</v>
      </c>
      <c r="M10" t="s">
        <v>1031</v>
      </c>
      <c r="N10" t="s">
        <v>1031</v>
      </c>
    </row>
    <row r="11" spans="1:14" x14ac:dyDescent="0.25">
      <c r="A11" t="s">
        <v>4640</v>
      </c>
      <c r="B11" t="s">
        <v>5199</v>
      </c>
      <c r="C11" t="s">
        <v>4680</v>
      </c>
      <c r="D11" t="s">
        <v>4681</v>
      </c>
      <c r="E11" t="s">
        <v>4682</v>
      </c>
      <c r="F11" t="s">
        <v>1031</v>
      </c>
      <c r="G11" t="s">
        <v>1031</v>
      </c>
      <c r="H11" t="s">
        <v>4683</v>
      </c>
      <c r="I11" t="s">
        <v>1206</v>
      </c>
      <c r="J11" t="s">
        <v>4684</v>
      </c>
      <c r="K11" t="s">
        <v>1041</v>
      </c>
      <c r="L11" t="s">
        <v>4685</v>
      </c>
      <c r="M11" t="s">
        <v>1031</v>
      </c>
      <c r="N11" t="s">
        <v>1031</v>
      </c>
    </row>
    <row r="12" spans="1:14" x14ac:dyDescent="0.25">
      <c r="A12" t="s">
        <v>4661</v>
      </c>
      <c r="B12" t="s">
        <v>5200</v>
      </c>
      <c r="C12" t="s">
        <v>4735</v>
      </c>
      <c r="D12" t="s">
        <v>4681</v>
      </c>
      <c r="E12" t="s">
        <v>4736</v>
      </c>
      <c r="F12" t="s">
        <v>1031</v>
      </c>
      <c r="G12" t="s">
        <v>1031</v>
      </c>
      <c r="H12" t="s">
        <v>4737</v>
      </c>
      <c r="I12" t="s">
        <v>1206</v>
      </c>
      <c r="J12" t="s">
        <v>4738</v>
      </c>
      <c r="K12" t="s">
        <v>1041</v>
      </c>
      <c r="L12" t="s">
        <v>4739</v>
      </c>
      <c r="M12" t="s">
        <v>1031</v>
      </c>
      <c r="N12" t="s">
        <v>1031</v>
      </c>
    </row>
    <row r="13" spans="1:14" x14ac:dyDescent="0.25">
      <c r="A13" t="s">
        <v>4645</v>
      </c>
      <c r="B13" t="s">
        <v>5201</v>
      </c>
      <c r="C13" t="s">
        <v>4691</v>
      </c>
      <c r="D13" t="s">
        <v>4681</v>
      </c>
      <c r="E13" t="s">
        <v>4692</v>
      </c>
      <c r="F13" t="s">
        <v>1031</v>
      </c>
      <c r="G13" t="s">
        <v>1031</v>
      </c>
      <c r="H13" t="s">
        <v>1253</v>
      </c>
      <c r="I13" t="s">
        <v>1150</v>
      </c>
      <c r="J13" t="s">
        <v>4693</v>
      </c>
      <c r="K13" t="s">
        <v>1041</v>
      </c>
      <c r="L13" t="s">
        <v>4694</v>
      </c>
      <c r="M13" t="s">
        <v>1031</v>
      </c>
      <c r="N13" t="s">
        <v>1031</v>
      </c>
    </row>
    <row r="14" spans="1:14" x14ac:dyDescent="0.25">
      <c r="A14" t="s">
        <v>5202</v>
      </c>
      <c r="B14" t="s">
        <v>5203</v>
      </c>
      <c r="C14" t="s">
        <v>5204</v>
      </c>
      <c r="D14" t="s">
        <v>5180</v>
      </c>
      <c r="E14" t="s">
        <v>5205</v>
      </c>
      <c r="F14" t="s">
        <v>5206</v>
      </c>
      <c r="G14" t="s">
        <v>1031</v>
      </c>
      <c r="H14" t="s">
        <v>5207</v>
      </c>
      <c r="I14" t="s">
        <v>1031</v>
      </c>
      <c r="J14" t="s">
        <v>5208</v>
      </c>
      <c r="K14" t="s">
        <v>5186</v>
      </c>
      <c r="L14" t="s">
        <v>1031</v>
      </c>
      <c r="M14" t="s">
        <v>1031</v>
      </c>
      <c r="N14" t="s">
        <v>5209</v>
      </c>
    </row>
    <row r="15" spans="1:14" x14ac:dyDescent="0.25">
      <c r="A15" t="s">
        <v>5210</v>
      </c>
      <c r="B15" t="s">
        <v>5211</v>
      </c>
      <c r="C15" t="s">
        <v>5212</v>
      </c>
      <c r="D15" t="s">
        <v>5213</v>
      </c>
      <c r="E15" t="s">
        <v>5214</v>
      </c>
      <c r="F15" t="s">
        <v>1031</v>
      </c>
      <c r="G15" t="s">
        <v>1031</v>
      </c>
      <c r="H15" t="s">
        <v>5215</v>
      </c>
      <c r="I15" t="s">
        <v>1031</v>
      </c>
      <c r="J15" t="s">
        <v>5216</v>
      </c>
      <c r="K15" t="s">
        <v>1206</v>
      </c>
      <c r="L15" t="s">
        <v>5217</v>
      </c>
      <c r="M15" t="s">
        <v>1031</v>
      </c>
      <c r="N15" t="s">
        <v>5218</v>
      </c>
    </row>
    <row r="16" spans="1:14" x14ac:dyDescent="0.25">
      <c r="A16" t="s">
        <v>4637</v>
      </c>
      <c r="B16" t="s">
        <v>5219</v>
      </c>
      <c r="C16" t="s">
        <v>4674</v>
      </c>
      <c r="D16" t="s">
        <v>4675</v>
      </c>
      <c r="E16" t="s">
        <v>4676</v>
      </c>
      <c r="F16" t="s">
        <v>1031</v>
      </c>
      <c r="G16" t="s">
        <v>1031</v>
      </c>
      <c r="H16" t="s">
        <v>4677</v>
      </c>
      <c r="I16" t="s">
        <v>1206</v>
      </c>
      <c r="J16" t="s">
        <v>4678</v>
      </c>
      <c r="K16" t="s">
        <v>1041</v>
      </c>
      <c r="L16" t="s">
        <v>4679</v>
      </c>
      <c r="M16" t="s">
        <v>1031</v>
      </c>
      <c r="N16" t="s">
        <v>1031</v>
      </c>
    </row>
    <row r="17" spans="1:14" x14ac:dyDescent="0.25">
      <c r="A17" t="s">
        <v>4659</v>
      </c>
      <c r="B17" t="s">
        <v>5220</v>
      </c>
      <c r="C17" t="s">
        <v>4731</v>
      </c>
      <c r="D17" t="s">
        <v>4681</v>
      </c>
      <c r="E17" t="s">
        <v>4732</v>
      </c>
      <c r="F17" t="s">
        <v>4733</v>
      </c>
      <c r="G17" t="s">
        <v>1031</v>
      </c>
      <c r="H17" t="s">
        <v>1120</v>
      </c>
      <c r="I17" t="s">
        <v>1121</v>
      </c>
      <c r="J17" t="s">
        <v>1611</v>
      </c>
      <c r="K17" t="s">
        <v>1041</v>
      </c>
      <c r="L17" t="s">
        <v>4734</v>
      </c>
      <c r="M17" t="s">
        <v>1031</v>
      </c>
      <c r="N17" t="s">
        <v>1031</v>
      </c>
    </row>
    <row r="18" spans="1:14" x14ac:dyDescent="0.25">
      <c r="A18" t="s">
        <v>5221</v>
      </c>
      <c r="B18" t="s">
        <v>5222</v>
      </c>
      <c r="C18" t="s">
        <v>5223</v>
      </c>
      <c r="D18" t="s">
        <v>5224</v>
      </c>
      <c r="E18" t="s">
        <v>5225</v>
      </c>
      <c r="F18" t="s">
        <v>1031</v>
      </c>
      <c r="G18" t="s">
        <v>1031</v>
      </c>
      <c r="H18" t="s">
        <v>5226</v>
      </c>
      <c r="I18" t="s">
        <v>1031</v>
      </c>
      <c r="J18" t="s">
        <v>4585</v>
      </c>
      <c r="K18" t="s">
        <v>1206</v>
      </c>
      <c r="L18" t="s">
        <v>5227</v>
      </c>
      <c r="M18" t="s">
        <v>1031</v>
      </c>
      <c r="N18" t="s">
        <v>5228</v>
      </c>
    </row>
    <row r="19" spans="1:14" x14ac:dyDescent="0.25">
      <c r="A19" t="s">
        <v>5229</v>
      </c>
      <c r="B19" t="s">
        <v>5230</v>
      </c>
      <c r="C19" t="s">
        <v>5231</v>
      </c>
      <c r="D19" t="s">
        <v>5232</v>
      </c>
      <c r="E19" t="s">
        <v>5233</v>
      </c>
      <c r="F19" t="s">
        <v>1031</v>
      </c>
      <c r="G19" t="s">
        <v>1031</v>
      </c>
      <c r="H19" t="s">
        <v>5234</v>
      </c>
      <c r="I19" t="s">
        <v>5235</v>
      </c>
      <c r="J19" t="s">
        <v>5236</v>
      </c>
      <c r="K19" t="s">
        <v>1041</v>
      </c>
      <c r="L19" t="s">
        <v>5237</v>
      </c>
      <c r="M19" t="s">
        <v>1031</v>
      </c>
      <c r="N19" t="s">
        <v>1031</v>
      </c>
    </row>
    <row r="20" spans="1:14" x14ac:dyDescent="0.25">
      <c r="A20" t="s">
        <v>5238</v>
      </c>
      <c r="B20" t="s">
        <v>5239</v>
      </c>
      <c r="C20" t="s">
        <v>5240</v>
      </c>
      <c r="D20" t="s">
        <v>5241</v>
      </c>
      <c r="E20" t="s">
        <v>5242</v>
      </c>
      <c r="F20" t="s">
        <v>5243</v>
      </c>
      <c r="G20" t="s">
        <v>1031</v>
      </c>
      <c r="H20" t="s">
        <v>5244</v>
      </c>
      <c r="I20" t="s">
        <v>1031</v>
      </c>
      <c r="J20" t="s">
        <v>5245</v>
      </c>
      <c r="K20" t="s">
        <v>1206</v>
      </c>
      <c r="L20" t="s">
        <v>5246</v>
      </c>
      <c r="M20" t="s">
        <v>1031</v>
      </c>
      <c r="N20" t="s">
        <v>1031</v>
      </c>
    </row>
    <row r="21" spans="1:14" x14ac:dyDescent="0.25">
      <c r="A21" t="s">
        <v>4655</v>
      </c>
      <c r="B21" t="s">
        <v>5247</v>
      </c>
      <c r="C21" t="s">
        <v>4726</v>
      </c>
      <c r="D21" t="s">
        <v>4675</v>
      </c>
      <c r="E21" t="s">
        <v>4727</v>
      </c>
      <c r="F21" t="s">
        <v>1031</v>
      </c>
      <c r="G21" t="s">
        <v>1031</v>
      </c>
      <c r="H21" t="s">
        <v>4728</v>
      </c>
      <c r="I21" t="s">
        <v>1199</v>
      </c>
      <c r="J21" t="s">
        <v>4729</v>
      </c>
      <c r="K21" t="s">
        <v>1041</v>
      </c>
      <c r="L21" t="s">
        <v>4730</v>
      </c>
      <c r="M21" t="s">
        <v>1031</v>
      </c>
      <c r="N21" t="s">
        <v>1031</v>
      </c>
    </row>
    <row r="22" spans="1:14" x14ac:dyDescent="0.25">
      <c r="A22" t="s">
        <v>5248</v>
      </c>
      <c r="B22" t="s">
        <v>5249</v>
      </c>
      <c r="C22" t="s">
        <v>5250</v>
      </c>
      <c r="D22" t="s">
        <v>4681</v>
      </c>
      <c r="E22" t="s">
        <v>5251</v>
      </c>
      <c r="F22" t="s">
        <v>1031</v>
      </c>
      <c r="G22" t="s">
        <v>1031</v>
      </c>
      <c r="H22" t="s">
        <v>5252</v>
      </c>
      <c r="I22" t="s">
        <v>1031</v>
      </c>
      <c r="J22" t="s">
        <v>5253</v>
      </c>
      <c r="K22" t="s">
        <v>1206</v>
      </c>
      <c r="L22" t="s">
        <v>1031</v>
      </c>
      <c r="M22" t="s">
        <v>1031</v>
      </c>
      <c r="N22" t="s">
        <v>5254</v>
      </c>
    </row>
    <row r="23" spans="1:14" x14ac:dyDescent="0.25">
      <c r="A23" t="s">
        <v>4654</v>
      </c>
      <c r="B23" t="s">
        <v>5255</v>
      </c>
      <c r="C23" t="s">
        <v>4720</v>
      </c>
      <c r="D23" t="s">
        <v>4721</v>
      </c>
      <c r="E23" t="s">
        <v>4722</v>
      </c>
      <c r="F23" t="s">
        <v>1031</v>
      </c>
      <c r="G23" t="s">
        <v>1031</v>
      </c>
      <c r="H23" t="s">
        <v>4723</v>
      </c>
      <c r="I23" t="s">
        <v>1367</v>
      </c>
      <c r="J23" t="s">
        <v>4724</v>
      </c>
      <c r="K23" t="s">
        <v>1041</v>
      </c>
      <c r="L23" t="s">
        <v>4725</v>
      </c>
      <c r="M23" t="s">
        <v>1031</v>
      </c>
      <c r="N23" t="s">
        <v>1031</v>
      </c>
    </row>
    <row r="24" spans="1:14" x14ac:dyDescent="0.25">
      <c r="A24" t="s">
        <v>5256</v>
      </c>
      <c r="B24" t="s">
        <v>5257</v>
      </c>
      <c r="C24" t="s">
        <v>5258</v>
      </c>
      <c r="D24" t="s">
        <v>4681</v>
      </c>
      <c r="E24" t="s">
        <v>5259</v>
      </c>
      <c r="F24" t="s">
        <v>5260</v>
      </c>
      <c r="G24" t="s">
        <v>5261</v>
      </c>
      <c r="H24" t="s">
        <v>5262</v>
      </c>
      <c r="I24" t="s">
        <v>1031</v>
      </c>
      <c r="J24" t="s">
        <v>5263</v>
      </c>
      <c r="K24" t="s">
        <v>1206</v>
      </c>
      <c r="L24" t="s">
        <v>5264</v>
      </c>
      <c r="M24" t="s">
        <v>1031</v>
      </c>
      <c r="N24" t="s">
        <v>5264</v>
      </c>
    </row>
    <row r="25" spans="1:14" x14ac:dyDescent="0.25">
      <c r="A25" t="s">
        <v>5266</v>
      </c>
      <c r="B25" t="s">
        <v>5267</v>
      </c>
      <c r="C25" t="s">
        <v>5268</v>
      </c>
      <c r="D25" t="s">
        <v>5269</v>
      </c>
      <c r="E25" t="s">
        <v>5270</v>
      </c>
      <c r="F25" t="s">
        <v>5271</v>
      </c>
      <c r="G25" t="s">
        <v>5272</v>
      </c>
      <c r="H25" t="s">
        <v>4717</v>
      </c>
      <c r="I25" t="s">
        <v>1367</v>
      </c>
      <c r="J25" t="s">
        <v>4718</v>
      </c>
      <c r="K25" t="s">
        <v>1041</v>
      </c>
      <c r="L25" t="s">
        <v>5273</v>
      </c>
      <c r="M25" t="s">
        <v>1031</v>
      </c>
      <c r="N25" t="s">
        <v>1031</v>
      </c>
    </row>
    <row r="26" spans="1:14" x14ac:dyDescent="0.25">
      <c r="A26" t="s">
        <v>4652</v>
      </c>
      <c r="B26" t="s">
        <v>1130</v>
      </c>
      <c r="C26" t="s">
        <v>4715</v>
      </c>
      <c r="D26" t="s">
        <v>4675</v>
      </c>
      <c r="E26" t="s">
        <v>4716</v>
      </c>
      <c r="F26" t="s">
        <v>1031</v>
      </c>
      <c r="G26" t="s">
        <v>1031</v>
      </c>
      <c r="H26" t="s">
        <v>4717</v>
      </c>
      <c r="I26" t="s">
        <v>1367</v>
      </c>
      <c r="J26" t="s">
        <v>4718</v>
      </c>
      <c r="K26" t="s">
        <v>1041</v>
      </c>
      <c r="L26" t="s">
        <v>4719</v>
      </c>
      <c r="M26" t="s">
        <v>1031</v>
      </c>
      <c r="N26" t="s">
        <v>1031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98A1-848C-4057-9A27-7841336DEA61}">
  <sheetPr codeName="Sheet6" filterMode="1"/>
  <dimension ref="A1:AP236"/>
  <sheetViews>
    <sheetView topLeftCell="M1" zoomScale="85" zoomScaleNormal="85" workbookViewId="0">
      <selection activeCell="L1" sqref="L1:U1"/>
    </sheetView>
  </sheetViews>
  <sheetFormatPr defaultRowHeight="15" x14ac:dyDescent="0.25"/>
  <cols>
    <col min="1" max="1" width="24.7109375" style="7" customWidth="1"/>
    <col min="2" max="2" width="33.140625" style="7" bestFit="1" customWidth="1"/>
    <col min="3" max="3" width="11.7109375" style="7" customWidth="1"/>
    <col min="4" max="4" width="9.140625" style="7"/>
    <col min="5" max="5" width="12.7109375" style="7" customWidth="1"/>
    <col min="6" max="7" width="9.140625" style="7"/>
    <col min="8" max="8" width="16.140625" style="7" customWidth="1"/>
    <col min="9" max="9" width="18.42578125" style="7" customWidth="1"/>
    <col min="10" max="10" width="25" style="7" customWidth="1"/>
    <col min="11" max="16" width="18.7109375" style="7" customWidth="1"/>
    <col min="17" max="21" width="9.140625" style="7"/>
    <col min="22" max="30" width="9.140625" style="6"/>
    <col min="31" max="16384" width="9.140625" style="7"/>
  </cols>
  <sheetData>
    <row r="1" spans="1:42" ht="45" x14ac:dyDescent="0.25">
      <c r="A1" s="7" t="s">
        <v>867</v>
      </c>
      <c r="B1" s="7" t="s">
        <v>5136</v>
      </c>
      <c r="C1" s="7" t="s">
        <v>1032</v>
      </c>
      <c r="E1" s="7" t="s">
        <v>3930</v>
      </c>
      <c r="F1" s="7" t="s">
        <v>4596</v>
      </c>
      <c r="G1" s="7" t="s">
        <v>1032</v>
      </c>
      <c r="H1" s="7" t="s">
        <v>3931</v>
      </c>
      <c r="I1" s="7" t="s">
        <v>1033</v>
      </c>
      <c r="J1" s="7" t="s">
        <v>1034</v>
      </c>
      <c r="K1" s="7" t="s">
        <v>874</v>
      </c>
      <c r="L1" s="7" t="str">
        <f>"NBAA "&amp;AG1</f>
        <v>NBAA Name</v>
      </c>
      <c r="M1" s="7" t="str">
        <f t="shared" ref="M1:R1" si="0">"NBAA "&amp;AH1</f>
        <v>NBAA Addr1</v>
      </c>
      <c r="N1" s="7" t="str">
        <f t="shared" si="0"/>
        <v>NBAA Addr2</v>
      </c>
      <c r="O1" s="7" t="str">
        <f t="shared" si="0"/>
        <v>NBAA City</v>
      </c>
      <c r="P1" s="7" t="str">
        <f t="shared" si="0"/>
        <v>NBAA State</v>
      </c>
      <c r="Q1" s="7" t="str">
        <f t="shared" si="0"/>
        <v>NBAA Zip</v>
      </c>
      <c r="R1" s="7" t="str">
        <f t="shared" si="0"/>
        <v>NBAA Phone</v>
      </c>
      <c r="S1" s="7" t="str">
        <f>"NBAA "&amp;AN1</f>
        <v>NBAA Web</v>
      </c>
      <c r="T1" s="7" t="str">
        <f>"NBAA "&amp;AO1</f>
        <v>NBAA email</v>
      </c>
      <c r="U1" s="7" t="str">
        <f>"NBAA "&amp;AP1</f>
        <v>NBAA NBAA Link</v>
      </c>
      <c r="V1" s="6" t="s">
        <v>1048</v>
      </c>
      <c r="AG1" s="7" t="s">
        <v>5137</v>
      </c>
      <c r="AH1" s="7" t="s">
        <v>5138</v>
      </c>
      <c r="AI1" s="7" t="s">
        <v>5139</v>
      </c>
      <c r="AJ1" s="7" t="s">
        <v>5140</v>
      </c>
      <c r="AK1" s="7" t="s">
        <v>5141</v>
      </c>
      <c r="AL1" s="7" t="s">
        <v>5142</v>
      </c>
      <c r="AM1" s="7" t="s">
        <v>4744</v>
      </c>
      <c r="AN1" s="7" t="s">
        <v>5143</v>
      </c>
      <c r="AO1" s="7" t="s">
        <v>5144</v>
      </c>
      <c r="AP1" s="7" t="s">
        <v>5145</v>
      </c>
    </row>
    <row r="2" spans="1:42" customFormat="1" hidden="1" x14ac:dyDescent="0.25">
      <c r="U2">
        <f>MATCH(V2,C:C,0)</f>
        <v>213</v>
      </c>
      <c r="V2" s="9" t="s">
        <v>4858</v>
      </c>
      <c r="W2" s="9" t="s">
        <v>4740</v>
      </c>
      <c r="X2" s="9"/>
      <c r="Y2" s="9"/>
      <c r="Z2" s="9"/>
      <c r="AA2" s="10" t="s">
        <v>4740</v>
      </c>
      <c r="AB2" s="9"/>
      <c r="AC2" s="9"/>
      <c r="AD2" s="9"/>
      <c r="AG2" t="str">
        <f>W2</f>
        <v xml:space="preserve">A. Duie Pyle </v>
      </c>
      <c r="AH2" t="str">
        <f>W3</f>
        <v>103 Roylene Drive</v>
      </c>
      <c r="AJ2" t="str">
        <f>TRIM(LEFT(W4,SEARCH(" ",W4)))</f>
        <v>Oxford</v>
      </c>
      <c r="AK2" t="str">
        <f>TRIM(LEFT(SUBSTITUTE(W4,AJ2&amp;" ",""),SEARCH(" ",SUBSTITUTE(W4,AJ2&amp;" ",""))))</f>
        <v>Pennsylvania</v>
      </c>
      <c r="AL2" t="str">
        <f>TRIM(LEFT(SUBSTITUTE(W4,AJ2&amp;" "&amp;AK2&amp;" ",""),SEARCH(",",SUBSTITUTE(W4,AJ2&amp;" "&amp;AK2&amp;" ",""))-1))</f>
        <v>19363</v>
      </c>
      <c r="AM2" t="str">
        <f>X6</f>
        <v>+1 814.404.2792</v>
      </c>
      <c r="AN2" t="str">
        <f>W5</f>
        <v>www.aduiepyle.com</v>
      </c>
    </row>
    <row r="3" spans="1:42" customFormat="1" hidden="1" x14ac:dyDescent="0.25">
      <c r="V3" s="9"/>
      <c r="W3" s="9" t="s">
        <v>4741</v>
      </c>
      <c r="X3" s="9"/>
      <c r="Y3" s="9"/>
      <c r="Z3" s="9"/>
      <c r="AA3" s="9" t="s">
        <v>4741</v>
      </c>
      <c r="AB3" s="9"/>
      <c r="AC3" s="9"/>
      <c r="AD3" s="9"/>
    </row>
    <row r="4" spans="1:42" customFormat="1" hidden="1" x14ac:dyDescent="0.25">
      <c r="V4" s="9"/>
      <c r="W4" s="9" t="s">
        <v>4742</v>
      </c>
      <c r="X4" s="9"/>
      <c r="Y4" s="9"/>
      <c r="Z4" s="9"/>
      <c r="AA4" s="9" t="s">
        <v>4742</v>
      </c>
      <c r="AB4" s="9"/>
      <c r="AC4" s="9"/>
      <c r="AD4" s="9"/>
    </row>
    <row r="5" spans="1:42" customFormat="1" hidden="1" x14ac:dyDescent="0.25">
      <c r="V5" s="9"/>
      <c r="W5" s="9" t="s">
        <v>4743</v>
      </c>
      <c r="X5" s="9"/>
      <c r="Y5" s="9"/>
      <c r="Z5" s="9"/>
      <c r="AA5" s="10" t="s">
        <v>4743</v>
      </c>
      <c r="AB5" s="9"/>
      <c r="AC5" s="9"/>
      <c r="AD5" s="9"/>
    </row>
    <row r="6" spans="1:42" customFormat="1" hidden="1" x14ac:dyDescent="0.25">
      <c r="V6" s="9"/>
      <c r="W6" s="9" t="s">
        <v>4744</v>
      </c>
      <c r="X6" s="9" t="s">
        <v>4745</v>
      </c>
      <c r="Y6" s="9"/>
      <c r="Z6" s="9"/>
      <c r="AA6" s="11" t="s">
        <v>4744</v>
      </c>
      <c r="AB6" s="11" t="s">
        <v>4745</v>
      </c>
      <c r="AC6" s="9"/>
      <c r="AD6" s="9"/>
    </row>
    <row r="7" spans="1:42" customFormat="1" hidden="1" x14ac:dyDescent="0.25">
      <c r="V7" s="9"/>
      <c r="W7" s="9"/>
      <c r="X7" s="9"/>
      <c r="Y7" s="9"/>
      <c r="Z7" s="9"/>
      <c r="AA7" s="9"/>
      <c r="AB7" s="9"/>
      <c r="AC7" s="9"/>
      <c r="AD7" s="9"/>
    </row>
    <row r="8" spans="1:42" customFormat="1" hidden="1" x14ac:dyDescent="0.25">
      <c r="A8" t="s">
        <v>4746</v>
      </c>
      <c r="B8" t="s">
        <v>4860</v>
      </c>
      <c r="C8" t="s">
        <v>4861</v>
      </c>
      <c r="U8">
        <f>MATCH(V8,C:C,0)</f>
        <v>13</v>
      </c>
      <c r="V8" s="9" t="s">
        <v>4859</v>
      </c>
      <c r="W8" s="9" t="s">
        <v>4746</v>
      </c>
      <c r="X8" s="9"/>
      <c r="Y8" s="9"/>
      <c r="Z8" s="9"/>
      <c r="AA8" s="10" t="s">
        <v>4746</v>
      </c>
      <c r="AB8" s="9"/>
      <c r="AC8" s="9"/>
      <c r="AD8" s="9"/>
      <c r="AG8" t="str">
        <f>W8</f>
        <v xml:space="preserve">Bradley Mack Aviation </v>
      </c>
      <c r="AH8" t="str">
        <f>W9</f>
        <v>14747 N. Northsight Boulevard #111-433</v>
      </c>
      <c r="AJ8" t="str">
        <f>TRIM(LEFT(W10,SEARCH(" ",W10)))</f>
        <v>Scottsdale</v>
      </c>
      <c r="AK8" t="str">
        <f>TRIM(LEFT(SUBSTITUTE(W10,AJ8&amp;" ",""),SEARCH(" ",SUBSTITUTE(W10,AJ8&amp;" ",""))))</f>
        <v>Arizona</v>
      </c>
      <c r="AL8" t="str">
        <f>TRIM(LEFT(SUBSTITUTE(W10,AJ8&amp;" "&amp;AK8&amp;" ",""),SEARCH(",",SUBSTITUTE(W10,AJ8&amp;" "&amp;AK8&amp;" ",""))-1))</f>
        <v>85260</v>
      </c>
      <c r="AM8" t="str">
        <f>X12</f>
        <v>+1 480.393.0770</v>
      </c>
      <c r="AN8" t="str">
        <f>W11</f>
        <v>www.coffmancompanies.com</v>
      </c>
    </row>
    <row r="9" spans="1:42" customFormat="1" hidden="1" x14ac:dyDescent="0.25">
      <c r="A9" t="s">
        <v>4746</v>
      </c>
      <c r="B9" t="s">
        <v>4862</v>
      </c>
      <c r="C9" t="s">
        <v>4863</v>
      </c>
      <c r="V9" s="9"/>
      <c r="W9" s="9" t="s">
        <v>4747</v>
      </c>
      <c r="X9" s="9"/>
      <c r="Y9" s="9"/>
      <c r="Z9" s="9"/>
      <c r="AA9" s="9" t="s">
        <v>4747</v>
      </c>
      <c r="AB9" s="9"/>
      <c r="AC9" s="9"/>
      <c r="AD9" s="9"/>
    </row>
    <row r="10" spans="1:42" customFormat="1" hidden="1" x14ac:dyDescent="0.25">
      <c r="A10" t="s">
        <v>4746</v>
      </c>
      <c r="B10" t="s">
        <v>4864</v>
      </c>
      <c r="C10" t="s">
        <v>4865</v>
      </c>
      <c r="V10" s="9"/>
      <c r="W10" s="9" t="s">
        <v>4748</v>
      </c>
      <c r="X10" s="9"/>
      <c r="Y10" s="9"/>
      <c r="Z10" s="9"/>
      <c r="AA10" s="9" t="s">
        <v>4748</v>
      </c>
      <c r="AB10" s="9"/>
      <c r="AC10" s="9"/>
      <c r="AD10" s="9"/>
    </row>
    <row r="11" spans="1:42" customFormat="1" hidden="1" x14ac:dyDescent="0.25">
      <c r="A11" t="s">
        <v>4746</v>
      </c>
      <c r="B11" t="s">
        <v>4866</v>
      </c>
      <c r="C11" t="s">
        <v>4867</v>
      </c>
      <c r="V11" s="9"/>
      <c r="W11" s="9" t="s">
        <v>4749</v>
      </c>
      <c r="X11" s="9"/>
      <c r="Y11" s="9"/>
      <c r="Z11" s="9"/>
      <c r="AA11" s="10" t="s">
        <v>4749</v>
      </c>
      <c r="AB11" s="9"/>
      <c r="AC11" s="9"/>
      <c r="AD11" s="9"/>
    </row>
    <row r="12" spans="1:42" customFormat="1" hidden="1" x14ac:dyDescent="0.25">
      <c r="A12" t="s">
        <v>4746</v>
      </c>
      <c r="B12" t="s">
        <v>4868</v>
      </c>
      <c r="C12" t="s">
        <v>4869</v>
      </c>
      <c r="V12" s="9"/>
      <c r="W12" s="9" t="s">
        <v>4744</v>
      </c>
      <c r="X12" s="9" t="s">
        <v>4750</v>
      </c>
      <c r="Y12" s="9"/>
      <c r="Z12" s="9"/>
      <c r="AA12" s="11" t="s">
        <v>4744</v>
      </c>
      <c r="AB12" s="11" t="s">
        <v>4750</v>
      </c>
      <c r="AC12" s="9"/>
      <c r="AD12" s="9"/>
    </row>
    <row r="13" spans="1:42" ht="60" x14ac:dyDescent="0.25">
      <c r="A13" s="7" t="s">
        <v>4746</v>
      </c>
      <c r="B13" s="7" t="s">
        <v>4870</v>
      </c>
      <c r="C13" s="7" t="s">
        <v>4859</v>
      </c>
      <c r="D13" s="7">
        <f>MATCH(C13,V:V,0)</f>
        <v>8</v>
      </c>
      <c r="E13" s="7" t="str">
        <f>INDEX('By serial number'!$A:$G,MATCH($C13,'By serial number'!$C:$C,0),MATCH(E$1,'By serial number'!$A$1:$G$1,0))</f>
        <v>220</v>
      </c>
      <c r="F13" s="7" t="str">
        <f>INDEX('By serial number'!$A:$G,MATCH($C13,'By serial number'!$C:$C,0),MATCH(F$1,'By serial number'!$A$1:$G$1,0))</f>
        <v/>
      </c>
      <c r="G13" s="7" t="str">
        <f>INDEX('By serial number'!$A:$G,MATCH($C13,'By serial number'!$C:$C,0),MATCH(G$1,'By serial number'!$A$1:$G$1,0))</f>
        <v>N150MT</v>
      </c>
      <c r="H13" s="7" t="str">
        <f>INDEX('By serial number'!$A:$G,MATCH($C13,'By serial number'!$C:$C,0),MATCH(H$1,'By serial number'!$A$1:$G$1,0))</f>
        <v>United States of America</v>
      </c>
      <c r="I13" s="7" t="str">
        <f>INDEX('By serial number'!$A:$G,MATCH($C13,'By serial number'!$C:$C,0),MATCH(I$1,'By serial number'!$A$1:$G$1,0))</f>
        <v/>
      </c>
      <c r="J13" s="7" t="str">
        <f>INDEX('By serial number'!$A:$G,MATCH($C13,'By serial number'!$C:$C,0),MATCH(J$1,'By serial number'!$A$1:$G$1,0))</f>
        <v>GH Consulting Services Scottsdale AZ bought 7/19/19, rrg 9/23/19</v>
      </c>
      <c r="K13" s="7" t="str">
        <f>INDEX('By serial number'!$A:$G,MATCH($C13,'By serial number'!$C:$C,0),MATCH(K$1,'By serial number'!$A$1:$G$1,0))</f>
        <v>GH CONSULTING SERVICES LLC</v>
      </c>
      <c r="L13" s="7" t="str">
        <f t="shared" ref="L13:U16" si="1">IFERROR(IF(LEN(INDEX($AG:$AP,MATCH($A13,$AG:$AG,0),MATCH(SUBSTITUTE(L$1,"NBAA ",""),$AG$1:$AP$1,0)))&lt;2,"",INDEX($AG:$AP,MATCH($A13,$AG:$AG,0),MATCH(SUBSTITUTE(L$1,"NBAA ",""),$AG$1:$AP$1,0))),"")</f>
        <v xml:space="preserve">Bradley Mack Aviation </v>
      </c>
      <c r="M13" s="7" t="str">
        <f t="shared" si="1"/>
        <v>14747 N. Northsight Boulevard #111-433</v>
      </c>
      <c r="N13" s="7" t="str">
        <f t="shared" si="1"/>
        <v/>
      </c>
      <c r="O13" s="7" t="str">
        <f t="shared" si="1"/>
        <v>Scottsdale</v>
      </c>
      <c r="P13" s="7" t="str">
        <f t="shared" si="1"/>
        <v>Arizona</v>
      </c>
      <c r="Q13" s="7" t="str">
        <f t="shared" si="1"/>
        <v>85260</v>
      </c>
      <c r="R13" s="7" t="str">
        <f t="shared" si="1"/>
        <v>+1 480.393.0770</v>
      </c>
      <c r="S13" s="7" t="str">
        <f t="shared" si="1"/>
        <v>www.coffmancompanies.com</v>
      </c>
      <c r="T13" s="7" t="str">
        <f t="shared" si="1"/>
        <v/>
      </c>
      <c r="U13" s="7" t="str">
        <f>IFERROR(IF(LEN(INDEX($AG:$AP,MATCH($A13,$AG:$AG,0),MATCH(SUBSTITUTE(U$1,"NBAA ",""),$AG$1:$AP$1,0)))&lt;2,"",INDEX($AG:$AP,MATCH($A13,$AG:$AG,0),MATCH(SUBSTITUTE(U$1,"NBAA ",""),$AG$1:$AP$1,0))),"")</f>
        <v/>
      </c>
      <c r="W13" s="6" t="s">
        <v>4751</v>
      </c>
      <c r="X13" s="6" t="s">
        <v>4752</v>
      </c>
      <c r="AA13" s="6" t="s">
        <v>4751</v>
      </c>
      <c r="AB13" s="6" t="s">
        <v>4752</v>
      </c>
    </row>
    <row r="14" spans="1:42" customFormat="1" hidden="1" x14ac:dyDescent="0.25">
      <c r="A14" t="s">
        <v>4746</v>
      </c>
      <c r="B14" t="s">
        <v>4871</v>
      </c>
      <c r="C14" t="s">
        <v>4872</v>
      </c>
      <c r="U14">
        <f>MATCH(V14,C:C,0)</f>
        <v>214</v>
      </c>
      <c r="V14" s="9" t="s">
        <v>4873</v>
      </c>
      <c r="W14" s="9" t="s">
        <v>4753</v>
      </c>
      <c r="X14" s="9"/>
      <c r="Y14" s="9"/>
      <c r="Z14" s="9"/>
      <c r="AA14" s="10" t="s">
        <v>4753</v>
      </c>
      <c r="AB14" s="9"/>
      <c r="AC14" s="9"/>
      <c r="AD14" s="9"/>
      <c r="AG14" t="str">
        <f>W14</f>
        <v xml:space="preserve">Charter Air Transportation, Inc. (CATS) </v>
      </c>
      <c r="AH14" t="str">
        <f>W15</f>
        <v>330 New Huntington Road Suite 201</v>
      </c>
      <c r="AJ14" t="str">
        <f>TRIM(LEFT(W16,SEARCH(" ",W16)))</f>
        <v>Woodbridge</v>
      </c>
      <c r="AK14" t="str">
        <f>TRIM(LEFT(SUBSTITUTE(W16,AJ14&amp;" ",""),SEARCH(" ",SUBSTITUTE(W16,AJ14&amp;" ",""))))</f>
        <v>Ontario</v>
      </c>
      <c r="AL14" t="str">
        <f>TRIM(LEFT(SUBSTITUTE(W16,AJ14&amp;" "&amp;AK14&amp;" ",""),SEARCH(",",SUBSTITUTE(W16,AJ14&amp;" "&amp;AK14&amp;" ",""))-1))</f>
        <v>L4H 4C9</v>
      </c>
      <c r="AM14" t="str">
        <f>X18</f>
        <v>+1 855.359.2287</v>
      </c>
      <c r="AN14" t="str">
        <f>W17</f>
        <v>www.flycats.ca</v>
      </c>
    </row>
    <row r="15" spans="1:42" ht="45" x14ac:dyDescent="0.25">
      <c r="A15" s="7" t="s">
        <v>4759</v>
      </c>
      <c r="B15" s="7" t="s">
        <v>4870</v>
      </c>
      <c r="C15" s="7" t="s">
        <v>4634</v>
      </c>
      <c r="D15" s="7">
        <f>MATCH(C15,V:V,0)</f>
        <v>20</v>
      </c>
      <c r="E15" s="7" t="e">
        <f>INDEX('By serial number'!$A:$G,MATCH($C15,'By serial number'!$B:$B,0),MATCH(E$1,'By serial number'!$A$1:$G$1,0))</f>
        <v>#N/A</v>
      </c>
      <c r="F15" s="7" t="str">
        <f>INDEX('By serial number'!$A:$G,MATCH($C15,'By serial number'!$C:$C,0),MATCH(F$1,'By serial number'!$A$1:$G$1,0))</f>
        <v/>
      </c>
      <c r="G15" s="7" t="str">
        <f>INDEX('By serial number'!$A:$G,MATCH($C15,'By serial number'!$C:$C,0),MATCH(G$1,'By serial number'!$A$1:$G$1,0))</f>
        <v>N8821C</v>
      </c>
      <c r="H15" s="7" t="str">
        <f>INDEX('By serial number'!$A:$G,MATCH($C15,'By serial number'!$C:$C,0),MATCH(H$1,'By serial number'!$A$1:$G$1,0))</f>
        <v>United States of America</v>
      </c>
      <c r="I15" s="7" t="str">
        <f>INDEX('By serial number'!$A:$G,MATCH($C15,'By serial number'!$C:$C,0),MATCH(I$1,'By serial number'!$A$1:$G$1,0))</f>
        <v xml:space="preserve">Paragon Executive Charter </v>
      </c>
      <c r="J15" s="7" t="str">
        <f>INDEX('By serial number'!$A:$G,MATCH($C15,'By serial number'!$C:$C,0),MATCH(J$1,'By serial number'!$A$1:$G$1,0))</f>
        <v>JVWL LLC Hanford CA bought 12/19/19</v>
      </c>
      <c r="K15" s="7" t="str">
        <f>INDEX('By serial number'!$A:$G,MATCH($C15,'By serial number'!$C:$C,0),MATCH(K$1,'By serial number'!$A$1:$G$1,0))</f>
        <v>JVWL LLC</v>
      </c>
      <c r="L15" s="7" t="str">
        <f t="shared" si="1"/>
        <v xml:space="preserve">Chevron U.S.A. Inc. </v>
      </c>
      <c r="M15" s="7" t="str">
        <f t="shared" si="1"/>
        <v>1600 Smith Street</v>
      </c>
      <c r="N15" s="7" t="str">
        <f t="shared" si="1"/>
        <v/>
      </c>
      <c r="O15" s="7" t="str">
        <f t="shared" si="1"/>
        <v>Houston</v>
      </c>
      <c r="P15" s="7" t="str">
        <f t="shared" si="1"/>
        <v>Texas</v>
      </c>
      <c r="Q15" s="7" t="str">
        <f t="shared" si="1"/>
        <v>77002-7327</v>
      </c>
      <c r="R15" s="7" t="str">
        <f t="shared" si="1"/>
        <v>+1 713.754.4840</v>
      </c>
      <c r="S15" s="7" t="str">
        <f t="shared" si="1"/>
        <v>www.chevron.com</v>
      </c>
      <c r="T15" s="7" t="str">
        <f t="shared" si="1"/>
        <v/>
      </c>
      <c r="U15" s="7" t="str">
        <f t="shared" si="1"/>
        <v/>
      </c>
      <c r="W15" s="6" t="s">
        <v>4754</v>
      </c>
      <c r="AA15" s="6" t="s">
        <v>4754</v>
      </c>
    </row>
    <row r="16" spans="1:42" ht="45" x14ac:dyDescent="0.25">
      <c r="A16" s="7" t="s">
        <v>4759</v>
      </c>
      <c r="B16" s="7" t="s">
        <v>4870</v>
      </c>
      <c r="C16" s="7" t="s">
        <v>4874</v>
      </c>
      <c r="D16" s="7">
        <f>MATCH(C16,V:V,0)</f>
        <v>21</v>
      </c>
      <c r="E16" s="7" t="e">
        <f>INDEX('By serial number'!$A:$G,MATCH($C16,'By serial number'!$C:$C,0),MATCH(E$1,'By serial number'!$A$1:$G$1,0))</f>
        <v>#N/A</v>
      </c>
      <c r="F16" s="7" t="e">
        <f>INDEX('By serial number'!$A:$G,MATCH($C16,'By serial number'!$C:$C,0),MATCH(F$1,'By serial number'!$A$1:$G$1,0))</f>
        <v>#N/A</v>
      </c>
      <c r="G16" s="7" t="e">
        <f>INDEX('By serial number'!$A:$G,MATCH($C16,'By serial number'!$C:$C,0),MATCH(G$1,'By serial number'!$A$1:$G$1,0))</f>
        <v>#N/A</v>
      </c>
      <c r="H16" s="7" t="e">
        <f>INDEX('By serial number'!$A:$G,MATCH($C16,'By serial number'!$C:$C,0),MATCH(H$1,'By serial number'!$A$1:$G$1,0))</f>
        <v>#N/A</v>
      </c>
      <c r="I16" s="7" t="e">
        <f>INDEX('By serial number'!$A:$G,MATCH($C16,'By serial number'!$C:$C,0),MATCH(I$1,'By serial number'!$A$1:$G$1,0))</f>
        <v>#N/A</v>
      </c>
      <c r="J16" s="7" t="e">
        <f>INDEX('By serial number'!$A:$G,MATCH($C16,'By serial number'!$C:$C,0),MATCH(J$1,'By serial number'!$A$1:$G$1,0))</f>
        <v>#N/A</v>
      </c>
      <c r="K16" s="7" t="e">
        <f>INDEX('By serial number'!$A:$G,MATCH($C16,'By serial number'!$C:$C,0),MATCH(K$1,'By serial number'!$A$1:$G$1,0))</f>
        <v>#N/A</v>
      </c>
      <c r="L16" s="7" t="str">
        <f t="shared" si="1"/>
        <v xml:space="preserve">Chevron U.S.A. Inc. </v>
      </c>
      <c r="M16" s="7" t="str">
        <f t="shared" si="1"/>
        <v>1600 Smith Street</v>
      </c>
      <c r="N16" s="7" t="str">
        <f t="shared" si="1"/>
        <v/>
      </c>
      <c r="O16" s="7" t="str">
        <f t="shared" si="1"/>
        <v>Houston</v>
      </c>
      <c r="P16" s="7" t="str">
        <f t="shared" si="1"/>
        <v>Texas</v>
      </c>
      <c r="Q16" s="7" t="str">
        <f t="shared" si="1"/>
        <v>77002-7327</v>
      </c>
      <c r="R16" s="7" t="str">
        <f t="shared" si="1"/>
        <v>+1 713.754.4840</v>
      </c>
      <c r="S16" s="7" t="str">
        <f t="shared" si="1"/>
        <v>www.chevron.com</v>
      </c>
      <c r="T16" s="7" t="str">
        <f t="shared" si="1"/>
        <v/>
      </c>
      <c r="U16" s="7" t="str">
        <f t="shared" si="1"/>
        <v/>
      </c>
      <c r="W16" s="6" t="s">
        <v>4755</v>
      </c>
      <c r="AA16" s="6" t="s">
        <v>4755</v>
      </c>
    </row>
    <row r="17" spans="1:40" customFormat="1" hidden="1" x14ac:dyDescent="0.25">
      <c r="A17" t="s">
        <v>4759</v>
      </c>
      <c r="B17" t="s">
        <v>4875</v>
      </c>
      <c r="C17" t="s">
        <v>4876</v>
      </c>
      <c r="V17" s="9"/>
      <c r="W17" s="9" t="s">
        <v>4756</v>
      </c>
      <c r="X17" s="9"/>
      <c r="Y17" s="9"/>
      <c r="Z17" s="9"/>
      <c r="AA17" s="10" t="s">
        <v>4756</v>
      </c>
      <c r="AB17" s="9"/>
      <c r="AC17" s="9"/>
      <c r="AD17" s="9"/>
    </row>
    <row r="18" spans="1:40" customFormat="1" hidden="1" x14ac:dyDescent="0.25">
      <c r="A18" t="s">
        <v>4759</v>
      </c>
      <c r="B18" t="s">
        <v>4877</v>
      </c>
      <c r="C18" t="s">
        <v>4878</v>
      </c>
      <c r="V18" s="9"/>
      <c r="W18" s="9" t="s">
        <v>4744</v>
      </c>
      <c r="X18" s="9" t="s">
        <v>4757</v>
      </c>
      <c r="Y18" s="9"/>
      <c r="Z18" s="9"/>
      <c r="AA18" s="11" t="s">
        <v>4744</v>
      </c>
      <c r="AB18" s="11" t="s">
        <v>4757</v>
      </c>
      <c r="AC18" s="9"/>
      <c r="AD18" s="9"/>
    </row>
    <row r="19" spans="1:40" customFormat="1" hidden="1" x14ac:dyDescent="0.25">
      <c r="A19" t="s">
        <v>4759</v>
      </c>
      <c r="B19" t="s">
        <v>4877</v>
      </c>
      <c r="C19" t="s">
        <v>4879</v>
      </c>
      <c r="V19" s="9"/>
      <c r="W19" s="9" t="s">
        <v>4751</v>
      </c>
      <c r="X19" s="9" t="s">
        <v>4758</v>
      </c>
      <c r="Y19" s="9"/>
      <c r="Z19" s="9"/>
      <c r="AA19" s="11" t="s">
        <v>4751</v>
      </c>
      <c r="AB19" s="11" t="s">
        <v>4758</v>
      </c>
      <c r="AC19" s="9"/>
      <c r="AD19" s="9"/>
    </row>
    <row r="20" spans="1:40" customFormat="1" hidden="1" x14ac:dyDescent="0.25">
      <c r="A20" t="s">
        <v>234</v>
      </c>
      <c r="B20" t="s">
        <v>4880</v>
      </c>
      <c r="C20" t="s">
        <v>4881</v>
      </c>
      <c r="U20">
        <f>MATCH(V20,C:C,0)</f>
        <v>15</v>
      </c>
      <c r="V20" s="9" t="s">
        <v>4634</v>
      </c>
      <c r="W20" s="9" t="s">
        <v>4759</v>
      </c>
      <c r="X20" s="9"/>
      <c r="Y20" s="9"/>
      <c r="Z20" s="9"/>
      <c r="AA20" s="10" t="s">
        <v>4759</v>
      </c>
      <c r="AB20" s="9"/>
      <c r="AC20" s="9"/>
      <c r="AD20" s="9"/>
      <c r="AG20" t="str">
        <f>W20</f>
        <v xml:space="preserve">Chevron U.S.A. Inc. </v>
      </c>
      <c r="AH20" t="str">
        <f>W21</f>
        <v>1600 Smith Street</v>
      </c>
      <c r="AJ20" t="str">
        <f>TRIM(LEFT(W22,SEARCH(" ",W22)))</f>
        <v>Houston</v>
      </c>
      <c r="AK20" t="str">
        <f>TRIM(LEFT(SUBSTITUTE(W22,AJ20&amp;" ",""),SEARCH(" ",SUBSTITUTE(W22,AJ20&amp;" ",""))))</f>
        <v>Texas</v>
      </c>
      <c r="AL20" t="str">
        <f>TRIM(LEFT(SUBSTITUTE(W22,AJ20&amp;" "&amp;AK20&amp;" ",""),SEARCH(",",SUBSTITUTE(W22,AJ20&amp;" "&amp;AK20&amp;" ",""))-1))</f>
        <v>77002-7327</v>
      </c>
      <c r="AM20" t="str">
        <f>X24</f>
        <v>+1 713.754.4840</v>
      </c>
      <c r="AN20" t="str">
        <f>W23</f>
        <v>www.chevron.com</v>
      </c>
    </row>
    <row r="21" spans="1:40" customFormat="1" hidden="1" x14ac:dyDescent="0.25">
      <c r="A21" t="s">
        <v>234</v>
      </c>
      <c r="B21" t="s">
        <v>4882</v>
      </c>
      <c r="C21" t="s">
        <v>4883</v>
      </c>
      <c r="U21">
        <f>MATCH(V21,C:C,0)</f>
        <v>16</v>
      </c>
      <c r="V21" s="9" t="s">
        <v>4874</v>
      </c>
      <c r="W21" s="9" t="s">
        <v>4760</v>
      </c>
      <c r="X21" s="9"/>
      <c r="Y21" s="9"/>
      <c r="Z21" s="9"/>
      <c r="AA21" s="9" t="s">
        <v>4760</v>
      </c>
      <c r="AB21" s="9"/>
      <c r="AC21" s="9"/>
      <c r="AD21" s="9"/>
    </row>
    <row r="22" spans="1:40" customFormat="1" hidden="1" x14ac:dyDescent="0.25">
      <c r="A22" t="s">
        <v>234</v>
      </c>
      <c r="B22" t="s">
        <v>4884</v>
      </c>
      <c r="C22" t="s">
        <v>4885</v>
      </c>
      <c r="V22" s="9"/>
      <c r="W22" s="9" t="s">
        <v>4761</v>
      </c>
      <c r="X22" s="9"/>
      <c r="Y22" s="9"/>
      <c r="Z22" s="9"/>
      <c r="AA22" s="9" t="s">
        <v>4761</v>
      </c>
      <c r="AB22" s="9"/>
      <c r="AC22" s="9"/>
      <c r="AD22" s="9"/>
    </row>
    <row r="23" spans="1:40" customFormat="1" hidden="1" x14ac:dyDescent="0.25">
      <c r="A23" t="s">
        <v>234</v>
      </c>
      <c r="B23" t="s">
        <v>4884</v>
      </c>
      <c r="C23" t="s">
        <v>4886</v>
      </c>
      <c r="V23" s="9"/>
      <c r="W23" s="9" t="s">
        <v>4762</v>
      </c>
      <c r="X23" s="9"/>
      <c r="Y23" s="9"/>
      <c r="Z23" s="9"/>
      <c r="AA23" s="10" t="s">
        <v>4762</v>
      </c>
      <c r="AB23" s="9"/>
      <c r="AC23" s="9"/>
      <c r="AD23" s="9"/>
    </row>
    <row r="24" spans="1:40" customFormat="1" hidden="1" x14ac:dyDescent="0.25">
      <c r="A24" t="s">
        <v>234</v>
      </c>
      <c r="B24" t="s">
        <v>4887</v>
      </c>
      <c r="C24" t="s">
        <v>4888</v>
      </c>
      <c r="V24" s="9"/>
      <c r="W24" s="9" t="s">
        <v>4744</v>
      </c>
      <c r="X24" s="9" t="s">
        <v>4763</v>
      </c>
      <c r="Y24" s="9"/>
      <c r="Z24" s="9"/>
      <c r="AA24" s="11" t="s">
        <v>4744</v>
      </c>
      <c r="AB24" s="11" t="s">
        <v>4763</v>
      </c>
      <c r="AC24" s="9"/>
      <c r="AD24" s="9"/>
    </row>
    <row r="25" spans="1:40" customFormat="1" hidden="1" x14ac:dyDescent="0.25">
      <c r="A25" t="s">
        <v>234</v>
      </c>
      <c r="B25" t="s">
        <v>4889</v>
      </c>
      <c r="C25" t="s">
        <v>4890</v>
      </c>
      <c r="V25" s="9"/>
      <c r="W25" s="9"/>
      <c r="X25" s="9"/>
      <c r="Y25" s="9"/>
      <c r="Z25" s="9"/>
      <c r="AA25" s="9"/>
      <c r="AB25" s="9"/>
      <c r="AC25" s="9"/>
      <c r="AD25" s="9"/>
    </row>
    <row r="26" spans="1:40" customFormat="1" hidden="1" x14ac:dyDescent="0.25">
      <c r="A26" t="s">
        <v>234</v>
      </c>
      <c r="B26" t="s">
        <v>4891</v>
      </c>
      <c r="C26" t="s">
        <v>4892</v>
      </c>
      <c r="U26">
        <f>MATCH(V26,C:C,0)</f>
        <v>28</v>
      </c>
      <c r="V26" s="9" t="s">
        <v>4622</v>
      </c>
      <c r="W26" s="9" t="s">
        <v>234</v>
      </c>
      <c r="X26" s="9"/>
      <c r="Y26" s="9"/>
      <c r="Z26" s="9"/>
      <c r="AA26" s="10" t="s">
        <v>234</v>
      </c>
      <c r="AB26" s="9"/>
      <c r="AC26" s="9"/>
      <c r="AD26" s="9"/>
      <c r="AG26" t="str">
        <f>W26</f>
        <v xml:space="preserve">Clay Lacy Aviation </v>
      </c>
      <c r="AH26" t="str">
        <f>W27</f>
        <v>7435 Valjean Avenue</v>
      </c>
      <c r="AJ26" t="s">
        <v>5147</v>
      </c>
      <c r="AK26" t="str">
        <f>TRIM(LEFT(SUBSTITUTE(W28,AJ26&amp;" ",""),SEARCH(" ",SUBSTITUTE(W28,AJ26&amp;" ",""))))</f>
        <v>California</v>
      </c>
      <c r="AL26" t="str">
        <f>TRIM(LEFT(SUBSTITUTE(W28,AJ26&amp;" "&amp;AK26&amp;" ",""),SEARCH(",",SUBSTITUTE(W28,AJ26&amp;" "&amp;AK26&amp;" ",""))-1))</f>
        <v>91406-2901</v>
      </c>
      <c r="AM26" t="str">
        <f>X30</f>
        <v>+1 818.989.2900</v>
      </c>
      <c r="AN26" t="str">
        <f>W29</f>
        <v>www.claylacy.com</v>
      </c>
    </row>
    <row r="27" spans="1:40" customFormat="1" hidden="1" x14ac:dyDescent="0.25">
      <c r="A27" t="s">
        <v>234</v>
      </c>
      <c r="B27" t="s">
        <v>4891</v>
      </c>
      <c r="C27" t="s">
        <v>4893</v>
      </c>
      <c r="V27" s="9"/>
      <c r="W27" s="9" t="s">
        <v>4764</v>
      </c>
      <c r="X27" s="9"/>
      <c r="Y27" s="9"/>
      <c r="Z27" s="9"/>
      <c r="AA27" s="9" t="s">
        <v>4764</v>
      </c>
      <c r="AB27" s="9"/>
      <c r="AC27" s="9"/>
      <c r="AD27" s="9"/>
    </row>
    <row r="28" spans="1:40" ht="60" x14ac:dyDescent="0.25">
      <c r="A28" s="7" t="s">
        <v>234</v>
      </c>
      <c r="B28" s="7" t="s">
        <v>4870</v>
      </c>
      <c r="C28" s="7" t="s">
        <v>4622</v>
      </c>
      <c r="D28" s="7">
        <f>MATCH(C28,V:V,0)</f>
        <v>26</v>
      </c>
      <c r="E28" s="7" t="str">
        <f>INDEX('By serial number'!$A:$G,MATCH($C28,'By serial number'!$C:$C,0),MATCH(E$1,'By serial number'!$A$1:$G$1,0))</f>
        <v>231</v>
      </c>
      <c r="F28" s="7" t="str">
        <f>INDEX('By serial number'!$A:$G,MATCH($C28,'By serial number'!$C:$C,0),MATCH(F$1,'By serial number'!$A$1:$G$1,0))</f>
        <v/>
      </c>
      <c r="G28" s="7" t="str">
        <f>INDEX('By serial number'!$A:$G,MATCH($C28,'By serial number'!$C:$C,0),MATCH(G$1,'By serial number'!$A$1:$G$1,0))</f>
        <v>N787BN</v>
      </c>
      <c r="H28" s="7" t="str">
        <f>INDEX('By serial number'!$A:$G,MATCH($C28,'By serial number'!$C:$C,0),MATCH(H$1,'By serial number'!$A$1:$G$1,0))</f>
        <v>United States of America</v>
      </c>
      <c r="I28" s="7" t="str">
        <f>INDEX('By serial number'!$A:$G,MATCH($C28,'By serial number'!$C:$C,0),MATCH(I$1,'By serial number'!$A$1:$G$1,0))</f>
        <v xml:space="preserve">Clay Lacy Aviation </v>
      </c>
      <c r="J28" s="7" t="str">
        <f>INDEX('By serial number'!$A:$G,MATCH($C28,'By serial number'!$C:$C,0),MATCH(J$1,'By serial number'!$A$1:$G$1,0))</f>
        <v>Omninet Capital Llc Beverly Hills CA bought 9/15/08 rrg 2/10/09 for Omninet Capital</v>
      </c>
      <c r="K28" s="7" t="str">
        <f>INDEX('By serial number'!$A:$G,MATCH($C28,'By serial number'!$C:$C,0),MATCH(K$1,'By serial number'!$A$1:$G$1,0))</f>
        <v>OMNINET CAPITAL LLC</v>
      </c>
      <c r="L28" s="7" t="str">
        <f t="shared" ref="L28:T28" si="2">IFERROR(IF(LEN(INDEX($AG:$AP,MATCH($A28,$AG:$AG,0),MATCH(SUBSTITUTE(L$1,"NBAA ",""),$AG$1:$AP$1,0)))&lt;2,"",INDEX($AG:$AP,MATCH($A28,$AG:$AG,0),MATCH(SUBSTITUTE(L$1,"NBAA ",""),$AG$1:$AP$1,0))),"")</f>
        <v xml:space="preserve">Clay Lacy Aviation </v>
      </c>
      <c r="M28" s="7" t="str">
        <f t="shared" si="2"/>
        <v>7435 Valjean Avenue</v>
      </c>
      <c r="N28" s="7" t="str">
        <f t="shared" si="2"/>
        <v/>
      </c>
      <c r="O28" s="7" t="str">
        <f t="shared" si="2"/>
        <v>Van Nuys</v>
      </c>
      <c r="P28" s="7" t="str">
        <f t="shared" si="2"/>
        <v>California</v>
      </c>
      <c r="Q28" s="7" t="str">
        <f t="shared" si="2"/>
        <v>91406-2901</v>
      </c>
      <c r="R28" s="7" t="str">
        <f t="shared" si="2"/>
        <v>+1 818.989.2900</v>
      </c>
      <c r="S28" s="7" t="str">
        <f t="shared" si="2"/>
        <v>www.claylacy.com</v>
      </c>
      <c r="T28" s="7" t="str">
        <f t="shared" si="2"/>
        <v/>
      </c>
      <c r="U28" s="7" t="str">
        <f>IFERROR(IF(LEN(INDEX($AG:$AP,MATCH($A28,$AG:$AG,0),MATCH(SUBSTITUTE(U$1,"NBAA ",""),$AG$1:$AP$1,0)))&lt;2,"",INDEX($AG:$AP,MATCH($A28,$AG:$AG,0),MATCH(SUBSTITUTE(U$1,"NBAA ",""),$AG$1:$AP$1,0))),"")</f>
        <v/>
      </c>
      <c r="W28" s="6" t="s">
        <v>4765</v>
      </c>
      <c r="AA28" s="6" t="s">
        <v>4765</v>
      </c>
    </row>
    <row r="29" spans="1:40" customFormat="1" hidden="1" x14ac:dyDescent="0.25">
      <c r="A29" t="s">
        <v>234</v>
      </c>
      <c r="B29" t="s">
        <v>4894</v>
      </c>
      <c r="C29" t="s">
        <v>4895</v>
      </c>
      <c r="V29" s="9"/>
      <c r="W29" s="9" t="s">
        <v>4766</v>
      </c>
      <c r="X29" s="9"/>
      <c r="Y29" s="9"/>
      <c r="Z29" s="9"/>
      <c r="AA29" s="10" t="s">
        <v>4766</v>
      </c>
      <c r="AB29" s="9"/>
      <c r="AC29" s="9"/>
      <c r="AD29" s="9"/>
    </row>
    <row r="30" spans="1:40" customFormat="1" hidden="1" x14ac:dyDescent="0.25">
      <c r="A30" t="s">
        <v>234</v>
      </c>
      <c r="B30" t="s">
        <v>4894</v>
      </c>
      <c r="C30" t="s">
        <v>4896</v>
      </c>
      <c r="V30" s="9"/>
      <c r="W30" s="9" t="s">
        <v>4744</v>
      </c>
      <c r="X30" s="9" t="s">
        <v>4767</v>
      </c>
      <c r="Y30" s="9"/>
      <c r="Z30" s="9"/>
      <c r="AA30" s="11" t="s">
        <v>4744</v>
      </c>
      <c r="AB30" s="11" t="s">
        <v>4767</v>
      </c>
      <c r="AC30" s="9"/>
      <c r="AD30" s="9"/>
    </row>
    <row r="31" spans="1:40" customFormat="1" hidden="1" x14ac:dyDescent="0.25">
      <c r="A31" t="s">
        <v>234</v>
      </c>
      <c r="B31" t="s">
        <v>4897</v>
      </c>
      <c r="C31" t="s">
        <v>4898</v>
      </c>
      <c r="V31" s="9"/>
      <c r="W31" s="9"/>
      <c r="X31" s="9"/>
      <c r="Y31" s="9"/>
      <c r="Z31" s="9"/>
      <c r="AA31" s="9"/>
      <c r="AB31" s="9"/>
      <c r="AC31" s="9"/>
      <c r="AD31" s="9"/>
    </row>
    <row r="32" spans="1:40" customFormat="1" hidden="1" x14ac:dyDescent="0.25">
      <c r="A32" t="s">
        <v>234</v>
      </c>
      <c r="B32" t="s">
        <v>4875</v>
      </c>
      <c r="C32" t="s">
        <v>4899</v>
      </c>
      <c r="U32">
        <f>MATCH(V32,C:C,0)</f>
        <v>47</v>
      </c>
      <c r="V32" s="9" t="s">
        <v>4921</v>
      </c>
      <c r="W32" s="9" t="s">
        <v>4768</v>
      </c>
      <c r="X32" s="9"/>
      <c r="Y32" s="9"/>
      <c r="Z32" s="9"/>
      <c r="AA32" s="10" t="s">
        <v>4768</v>
      </c>
      <c r="AB32" s="9"/>
      <c r="AC32" s="9"/>
      <c r="AD32" s="9"/>
      <c r="AG32" t="str">
        <f>W32</f>
        <v xml:space="preserve">Excel Group Services, Inc. </v>
      </c>
      <c r="AH32" t="str">
        <f>W33</f>
        <v>9250 C.E. Woolman Drive</v>
      </c>
      <c r="AJ32" t="s">
        <v>5151</v>
      </c>
      <c r="AK32" t="str">
        <f>TRIM(LEFT(SUBSTITUTE(W34,AJ32&amp;" ",""),SEARCH(" ",SUBSTITUTE(W34,AJ32&amp;" ",""))))</f>
        <v>Louisiana</v>
      </c>
      <c r="AL32" t="str">
        <f>TRIM(LEFT(SUBSTITUTE(W34,AJ32&amp;" "&amp;AK32&amp;" ",""),SEARCH(",",SUBSTITUTE(W34,AJ32&amp;" "&amp;AK32&amp;" ",""))-1))</f>
        <v>70807</v>
      </c>
      <c r="AM32" t="str">
        <f>X35</f>
        <v>+1 225.354.6594</v>
      </c>
    </row>
    <row r="33" spans="1:42" customFormat="1" hidden="1" x14ac:dyDescent="0.25">
      <c r="A33" t="s">
        <v>234</v>
      </c>
      <c r="B33" t="s">
        <v>4875</v>
      </c>
      <c r="C33" t="s">
        <v>4900</v>
      </c>
      <c r="V33" s="9"/>
      <c r="W33" s="9" t="s">
        <v>4769</v>
      </c>
      <c r="X33" s="9"/>
      <c r="Y33" s="9"/>
      <c r="Z33" s="9"/>
      <c r="AA33" s="9" t="s">
        <v>4769</v>
      </c>
      <c r="AB33" s="9"/>
      <c r="AC33" s="9"/>
      <c r="AD33" s="9"/>
    </row>
    <row r="34" spans="1:42" customFormat="1" hidden="1" x14ac:dyDescent="0.25">
      <c r="A34" t="s">
        <v>234</v>
      </c>
      <c r="B34" t="s">
        <v>4875</v>
      </c>
      <c r="C34" t="s">
        <v>4901</v>
      </c>
      <c r="V34" s="9"/>
      <c r="W34" s="9" t="s">
        <v>4770</v>
      </c>
      <c r="X34" s="9"/>
      <c r="Y34" s="9"/>
      <c r="Z34" s="9"/>
      <c r="AA34" s="9" t="s">
        <v>4770</v>
      </c>
      <c r="AB34" s="9"/>
      <c r="AC34" s="9"/>
      <c r="AD34" s="9"/>
    </row>
    <row r="35" spans="1:42" customFormat="1" hidden="1" x14ac:dyDescent="0.25">
      <c r="A35" t="s">
        <v>234</v>
      </c>
      <c r="B35" t="s">
        <v>4902</v>
      </c>
      <c r="C35" t="s">
        <v>4903</v>
      </c>
      <c r="V35" s="9"/>
      <c r="W35" s="9" t="s">
        <v>4744</v>
      </c>
      <c r="X35" s="9" t="s">
        <v>4771</v>
      </c>
      <c r="Y35" s="9"/>
      <c r="Z35" s="9"/>
      <c r="AA35" s="11" t="s">
        <v>4744</v>
      </c>
      <c r="AB35" s="11" t="s">
        <v>4771</v>
      </c>
      <c r="AC35" s="9"/>
      <c r="AD35" s="9"/>
    </row>
    <row r="36" spans="1:42" customFormat="1" hidden="1" x14ac:dyDescent="0.25">
      <c r="A36" t="s">
        <v>234</v>
      </c>
      <c r="B36" t="s">
        <v>4902</v>
      </c>
      <c r="C36" t="s">
        <v>4904</v>
      </c>
      <c r="V36" s="9"/>
      <c r="W36" s="9"/>
      <c r="X36" s="9"/>
      <c r="Y36" s="9"/>
      <c r="Z36" s="9"/>
      <c r="AA36" s="9"/>
      <c r="AB36" s="9"/>
      <c r="AC36" s="9"/>
      <c r="AD36" s="9"/>
    </row>
    <row r="37" spans="1:42" customFormat="1" hidden="1" x14ac:dyDescent="0.25">
      <c r="A37" t="s">
        <v>234</v>
      </c>
      <c r="B37" t="s">
        <v>4905</v>
      </c>
      <c r="C37" t="s">
        <v>4906</v>
      </c>
      <c r="U37">
        <f>MATCH(V37,C:C,0)</f>
        <v>50</v>
      </c>
      <c r="V37" s="9" t="s">
        <v>4925</v>
      </c>
      <c r="W37" s="9" t="s">
        <v>4772</v>
      </c>
      <c r="X37" s="9"/>
      <c r="Y37" s="9"/>
      <c r="Z37" s="9"/>
      <c r="AA37" s="10" t="s">
        <v>4772</v>
      </c>
      <c r="AB37" s="9"/>
      <c r="AC37" s="9"/>
      <c r="AD37" s="9"/>
      <c r="AG37" t="str">
        <f>W37</f>
        <v xml:space="preserve">Flowers Foods, Inc. </v>
      </c>
      <c r="AH37" t="str">
        <f>W38</f>
        <v>1919 Flowers Circle</v>
      </c>
      <c r="AJ37" t="s">
        <v>5151</v>
      </c>
      <c r="AK37" t="str">
        <f>TRIM(LEFT(SUBSTITUTE(W39,AJ37&amp;" ",""),SEARCH(" ",SUBSTITUTE(W39,AJ37&amp;" ",""))))</f>
        <v>Thomasville</v>
      </c>
      <c r="AL37" t="str">
        <f>TRIM(LEFT(SUBSTITUTE(W39,AJ37&amp;" "&amp;AK37&amp;" ",""),SEARCH(",",SUBSTITUTE(W39,AJ37&amp;" "&amp;AK37&amp;" ",""))-1))</f>
        <v>Thomasville Georgia 31757-1137</v>
      </c>
      <c r="AM37" t="str">
        <f>X40</f>
        <v>+1 229.221.4604</v>
      </c>
    </row>
    <row r="38" spans="1:42" customFormat="1" hidden="1" x14ac:dyDescent="0.25">
      <c r="A38" t="s">
        <v>234</v>
      </c>
      <c r="B38" t="s">
        <v>4905</v>
      </c>
      <c r="C38" t="s">
        <v>4907</v>
      </c>
      <c r="V38" s="9"/>
      <c r="W38" s="9" t="s">
        <v>4773</v>
      </c>
      <c r="X38" s="9"/>
      <c r="Y38" s="9"/>
      <c r="Z38" s="9"/>
      <c r="AA38" s="9" t="s">
        <v>4773</v>
      </c>
      <c r="AB38" s="9"/>
      <c r="AC38" s="9"/>
      <c r="AD38" s="9"/>
    </row>
    <row r="39" spans="1:42" customFormat="1" hidden="1" x14ac:dyDescent="0.25">
      <c r="A39" t="s">
        <v>234</v>
      </c>
      <c r="B39" t="s">
        <v>4905</v>
      </c>
      <c r="C39" t="s">
        <v>4908</v>
      </c>
      <c r="V39" s="9"/>
      <c r="W39" s="9" t="s">
        <v>4774</v>
      </c>
      <c r="X39" s="9"/>
      <c r="Y39" s="9"/>
      <c r="Z39" s="9"/>
      <c r="AA39" s="9" t="s">
        <v>4774</v>
      </c>
      <c r="AB39" s="9"/>
      <c r="AC39" s="9"/>
      <c r="AD39" s="9"/>
    </row>
    <row r="40" spans="1:42" customFormat="1" hidden="1" x14ac:dyDescent="0.25">
      <c r="A40" t="s">
        <v>234</v>
      </c>
      <c r="B40" t="s">
        <v>4905</v>
      </c>
      <c r="C40" t="s">
        <v>4909</v>
      </c>
      <c r="V40" s="9"/>
      <c r="W40" s="9" t="s">
        <v>4744</v>
      </c>
      <c r="X40" s="9" t="s">
        <v>4775</v>
      </c>
      <c r="Y40" s="9"/>
      <c r="Z40" s="9"/>
      <c r="AA40" s="11" t="s">
        <v>4744</v>
      </c>
      <c r="AB40" s="11" t="s">
        <v>4775</v>
      </c>
      <c r="AC40" s="9"/>
      <c r="AD40" s="9"/>
    </row>
    <row r="41" spans="1:42" customFormat="1" hidden="1" x14ac:dyDescent="0.25">
      <c r="A41" t="s">
        <v>234</v>
      </c>
      <c r="B41" t="s">
        <v>4910</v>
      </c>
      <c r="C41" t="s">
        <v>4911</v>
      </c>
      <c r="V41" s="9"/>
      <c r="W41" s="9" t="s">
        <v>4751</v>
      </c>
      <c r="X41" s="9" t="s">
        <v>4776</v>
      </c>
      <c r="Y41" s="9"/>
      <c r="Z41" s="9"/>
      <c r="AA41" s="11" t="s">
        <v>4751</v>
      </c>
      <c r="AB41" s="11" t="s">
        <v>4776</v>
      </c>
      <c r="AC41" s="9"/>
      <c r="AD41" s="9"/>
    </row>
    <row r="42" spans="1:42" customFormat="1" hidden="1" x14ac:dyDescent="0.25">
      <c r="A42" t="s">
        <v>234</v>
      </c>
      <c r="B42" t="s">
        <v>4910</v>
      </c>
      <c r="C42" t="s">
        <v>4912</v>
      </c>
      <c r="U42">
        <f>MATCH(V42,C:C,0)</f>
        <v>216</v>
      </c>
      <c r="V42" s="9" t="s">
        <v>4926</v>
      </c>
      <c r="W42" s="9" t="s">
        <v>4777</v>
      </c>
      <c r="X42" s="9"/>
      <c r="Y42" s="9"/>
      <c r="Z42" s="9"/>
      <c r="AA42" s="10" t="s">
        <v>4777</v>
      </c>
      <c r="AB42" s="9"/>
      <c r="AC42" s="9"/>
      <c r="AD42" s="9"/>
      <c r="AG42" t="str">
        <f>W42</f>
        <v xml:space="preserve">FTF Aviation LLC </v>
      </c>
      <c r="AH42" t="str">
        <f>W43</f>
        <v>9715 Booth Bay Harbour Drive</v>
      </c>
      <c r="AJ42" t="s">
        <v>5151</v>
      </c>
      <c r="AK42" t="str">
        <f>TRIM(LEFT(SUBSTITUTE(W44,AJ42&amp;" ",""),SEARCH(" ",SUBSTITUTE(W44,AJ42&amp;" ",""))))</f>
        <v>Bakersfield</v>
      </c>
      <c r="AL42" t="str">
        <f>TRIM(LEFT(SUBSTITUTE(W44,AJ42&amp;" "&amp;AK42&amp;" ",""),SEARCH(",",SUBSTITUTE(W44,AJ42&amp;" "&amp;AK42&amp;" ",""))-1))</f>
        <v>Bakersfield California 93314</v>
      </c>
      <c r="AM42" t="str">
        <f>X45</f>
        <v>+1 551.591.8394</v>
      </c>
    </row>
    <row r="43" spans="1:42" customFormat="1" hidden="1" x14ac:dyDescent="0.25">
      <c r="A43" t="s">
        <v>234</v>
      </c>
      <c r="B43" t="s">
        <v>4913</v>
      </c>
      <c r="C43" t="s">
        <v>4914</v>
      </c>
      <c r="V43" s="9"/>
      <c r="W43" s="9" t="s">
        <v>4778</v>
      </c>
      <c r="X43" s="9"/>
      <c r="Y43" s="9"/>
      <c r="Z43" s="9"/>
      <c r="AA43" s="9" t="s">
        <v>4778</v>
      </c>
      <c r="AB43" s="9"/>
      <c r="AC43" s="9"/>
      <c r="AD43" s="9"/>
    </row>
    <row r="44" spans="1:42" customFormat="1" hidden="1" x14ac:dyDescent="0.25">
      <c r="A44" t="s">
        <v>234</v>
      </c>
      <c r="B44" t="s">
        <v>4915</v>
      </c>
      <c r="C44" t="s">
        <v>4916</v>
      </c>
      <c r="V44" s="9"/>
      <c r="W44" s="9" t="s">
        <v>4779</v>
      </c>
      <c r="X44" s="9"/>
      <c r="Y44" s="9"/>
      <c r="Z44" s="9"/>
      <c r="AA44" s="9" t="s">
        <v>4779</v>
      </c>
      <c r="AB44" s="9"/>
      <c r="AC44" s="9"/>
      <c r="AD44" s="9"/>
    </row>
    <row r="45" spans="1:42" customFormat="1" hidden="1" x14ac:dyDescent="0.25">
      <c r="A45" t="s">
        <v>234</v>
      </c>
      <c r="B45" t="s">
        <v>4917</v>
      </c>
      <c r="C45" t="s">
        <v>4918</v>
      </c>
      <c r="V45" s="9"/>
      <c r="W45" s="9" t="s">
        <v>4744</v>
      </c>
      <c r="X45" s="9" t="s">
        <v>4780</v>
      </c>
      <c r="Y45" s="9"/>
      <c r="Z45" s="9"/>
      <c r="AA45" s="11" t="s">
        <v>4744</v>
      </c>
      <c r="AB45" s="11" t="s">
        <v>4780</v>
      </c>
      <c r="AC45" s="9"/>
      <c r="AD45" s="9"/>
    </row>
    <row r="46" spans="1:42" customFormat="1" hidden="1" x14ac:dyDescent="0.25">
      <c r="A46" t="s">
        <v>4768</v>
      </c>
      <c r="B46" t="s">
        <v>4919</v>
      </c>
      <c r="C46" t="s">
        <v>4920</v>
      </c>
      <c r="V46" s="9"/>
      <c r="W46" s="9"/>
      <c r="X46" s="9"/>
      <c r="Y46" s="9"/>
      <c r="Z46" s="9"/>
      <c r="AA46" s="9"/>
      <c r="AB46" s="9"/>
      <c r="AC46" s="9"/>
      <c r="AD46" s="9"/>
    </row>
    <row r="47" spans="1:42" ht="60" x14ac:dyDescent="0.25">
      <c r="A47" s="7" t="s">
        <v>4768</v>
      </c>
      <c r="B47" s="7" t="s">
        <v>4870</v>
      </c>
      <c r="C47" s="7" t="s">
        <v>4921</v>
      </c>
      <c r="D47" s="7">
        <f>MATCH(C47,V:V,0)</f>
        <v>32</v>
      </c>
      <c r="E47" s="7" t="str">
        <f>INDEX('By serial number'!$A:$G,MATCH($C47,'By serial number'!$C:$C,0),MATCH(E$1,'By serial number'!$A$1:$G$1,0))</f>
        <v>256</v>
      </c>
      <c r="F47" s="7" t="str">
        <f>INDEX('By serial number'!$A:$G,MATCH($C47,'By serial number'!$C:$C,0),MATCH(F$1,'By serial number'!$A$1:$G$1,0))</f>
        <v/>
      </c>
      <c r="G47" s="7" t="str">
        <f>INDEX('By serial number'!$A:$G,MATCH($C47,'By serial number'!$C:$C,0),MATCH(G$1,'By serial number'!$A$1:$G$1,0))</f>
        <v>N546MM</v>
      </c>
      <c r="H47" s="7" t="str">
        <f>INDEX('By serial number'!$A:$G,MATCH($C47,'By serial number'!$C:$C,0),MATCH(H$1,'By serial number'!$A$1:$G$1,0))</f>
        <v>United States of America</v>
      </c>
      <c r="I47" s="7" t="str">
        <f>INDEX('By serial number'!$A:$G,MATCH($C47,'By serial number'!$C:$C,0),MATCH(I$1,'By serial number'!$A$1:$G$1,0))</f>
        <v/>
      </c>
      <c r="J47" s="7" t="str">
        <f>INDEX('By serial number'!$A:$G,MATCH($C47,'By serial number'!$C:$C,0),MATCH(J$1,'By serial number'!$A$1:$G$1,0))</f>
        <v>Denali Global Aviation LLC, Christiansted USVI delivered 5/26/10, rrg 11/18/10</v>
      </c>
      <c r="K47" s="7" t="str">
        <f>INDEX('By serial number'!$A:$G,MATCH($C47,'By serial number'!$C:$C,0),MATCH(K$1,'By serial number'!$A$1:$G$1,0))</f>
        <v>IES LEASING LLC</v>
      </c>
      <c r="L47" s="7" t="str">
        <f t="shared" ref="L47:T47" si="3">IFERROR(IF(LEN(INDEX($AG:$AP,MATCH($A47,$AG:$AG,0),MATCH(SUBSTITUTE(L$1,"NBAA ",""),$AG$1:$AP$1,0)))&lt;2,"",INDEX($AG:$AP,MATCH($A47,$AG:$AG,0),MATCH(SUBSTITUTE(L$1,"NBAA ",""),$AG$1:$AP$1,0))),"")</f>
        <v xml:space="preserve">Excel Group Services, Inc. </v>
      </c>
      <c r="M47" s="7" t="str">
        <f t="shared" si="3"/>
        <v>9250 C.E. Woolman Drive</v>
      </c>
      <c r="N47" s="7" t="str">
        <f t="shared" si="3"/>
        <v/>
      </c>
      <c r="O47" s="7" t="str">
        <f t="shared" si="3"/>
        <v>Baton Rouge</v>
      </c>
      <c r="P47" s="7" t="str">
        <f t="shared" si="3"/>
        <v>Louisiana</v>
      </c>
      <c r="Q47" s="7" t="str">
        <f t="shared" si="3"/>
        <v>70807</v>
      </c>
      <c r="R47" s="7" t="str">
        <f t="shared" si="3"/>
        <v>+1 225.354.6594</v>
      </c>
      <c r="S47" s="7" t="str">
        <f t="shared" si="3"/>
        <v/>
      </c>
      <c r="T47" s="7" t="str">
        <f t="shared" si="3"/>
        <v/>
      </c>
      <c r="U47" s="7" t="str">
        <f>IFERROR(IF(LEN(INDEX($AG:$AP,MATCH($A47,$AG:$AG,0),MATCH(SUBSTITUTE(U$1,"NBAA ",""),$AG$1:$AP$1,0)))&lt;2,"",INDEX($AG:$AP,MATCH($A47,$AG:$AG,0),MATCH(SUBSTITUTE(U$1,"NBAA ",""),$AG$1:$AP$1,0))),"")</f>
        <v/>
      </c>
      <c r="V47" s="6" t="s">
        <v>4927</v>
      </c>
      <c r="W47" s="6" t="s">
        <v>4781</v>
      </c>
      <c r="AA47" s="8" t="s">
        <v>4781</v>
      </c>
      <c r="AG47" t="str">
        <f>W47</f>
        <v xml:space="preserve">Gestiones Ambair LTD </v>
      </c>
      <c r="AH47" t="str">
        <f>W48</f>
        <v>EPS A-121 8260 NW 14th Street</v>
      </c>
      <c r="AI47"/>
      <c r="AJ47" t="s">
        <v>5151</v>
      </c>
      <c r="AK47" t="str">
        <f>TRIM(LEFT(SUBSTITUTE(W49,AJ47&amp;" ",""),SEARCH(" ",SUBSTITUTE(W49,AJ47&amp;" ",""))))</f>
        <v>Doral</v>
      </c>
      <c r="AL47" t="str">
        <f>TRIM(LEFT(SUBSTITUTE(W49,AJ47&amp;" "&amp;AK47&amp;" ",""),SEARCH(",",SUBSTITUTE(W49,AJ47&amp;" "&amp;AK47&amp;" ",""))-1))</f>
        <v>Doral Florida 33126</v>
      </c>
      <c r="AM47" t="str">
        <f>X50</f>
        <v>+1 829.519.4889</v>
      </c>
      <c r="AN47"/>
      <c r="AO47"/>
      <c r="AP47"/>
    </row>
    <row r="48" spans="1:42" customFormat="1" hidden="1" x14ac:dyDescent="0.25">
      <c r="A48" t="s">
        <v>4772</v>
      </c>
      <c r="B48" t="s">
        <v>4922</v>
      </c>
      <c r="C48" t="s">
        <v>4923</v>
      </c>
      <c r="V48" s="9"/>
      <c r="W48" s="9" t="s">
        <v>4782</v>
      </c>
      <c r="X48" s="9"/>
      <c r="Y48" s="9"/>
      <c r="Z48" s="9"/>
      <c r="AA48" s="9" t="s">
        <v>4782</v>
      </c>
      <c r="AB48" s="9"/>
      <c r="AC48" s="9"/>
      <c r="AD48" s="9"/>
    </row>
    <row r="49" spans="1:42" customFormat="1" hidden="1" x14ac:dyDescent="0.25">
      <c r="A49" t="s">
        <v>4772</v>
      </c>
      <c r="B49" t="s">
        <v>4922</v>
      </c>
      <c r="C49" t="s">
        <v>4924</v>
      </c>
      <c r="V49" s="9"/>
      <c r="W49" s="9" t="s">
        <v>4783</v>
      </c>
      <c r="X49" s="9"/>
      <c r="Y49" s="9"/>
      <c r="Z49" s="9"/>
      <c r="AA49" s="9" t="s">
        <v>4783</v>
      </c>
      <c r="AB49" s="9"/>
      <c r="AC49" s="9"/>
      <c r="AD49" s="9"/>
    </row>
    <row r="50" spans="1:42" ht="75" x14ac:dyDescent="0.25">
      <c r="A50" s="7" t="s">
        <v>4772</v>
      </c>
      <c r="B50" s="7" t="s">
        <v>4870</v>
      </c>
      <c r="C50" s="7" t="s">
        <v>4925</v>
      </c>
      <c r="D50" s="7">
        <f>MATCH(C50,V:V,0)</f>
        <v>37</v>
      </c>
      <c r="E50" s="7" t="str">
        <f>INDEX('By serial number'!$A:$G,MATCH($C50,'By serial number'!$C:$C,0),MATCH(E$1,'By serial number'!$A$1:$G$1,0))</f>
        <v>303</v>
      </c>
      <c r="F50" s="7" t="str">
        <f>INDEX('By serial number'!$A:$G,MATCH($C50,'By serial number'!$C:$C,0),MATCH(F$1,'By serial number'!$A$1:$G$1,0))</f>
        <v/>
      </c>
      <c r="G50" s="7" t="str">
        <f>INDEX('By serial number'!$A:$G,MATCH($C50,'By serial number'!$C:$C,0),MATCH(G$1,'By serial number'!$A$1:$G$1,0))</f>
        <v>N13WF</v>
      </c>
      <c r="H50" s="7" t="str">
        <f>INDEX('By serial number'!$A:$G,MATCH($C50,'By serial number'!$C:$C,0),MATCH(H$1,'By serial number'!$A$1:$G$1,0))</f>
        <v>United States of America</v>
      </c>
      <c r="I50" s="7" t="str">
        <f>INDEX('By serial number'!$A:$G,MATCH($C50,'By serial number'!$C:$C,0),MATCH(I$1,'By serial number'!$A$1:$G$1,0))</f>
        <v/>
      </c>
      <c r="J50" s="7" t="str">
        <f>INDEX('By serial number'!$A:$G,MATCH($C50,'By serial number'!$C:$C,0),MATCH(J$1,'By serial number'!$A$1:$G$1,0))</f>
        <v>Flower Foods Inc. Thomasville GA delivered 1/24/13</v>
      </c>
      <c r="K50" s="7" t="str">
        <f>INDEX('By serial number'!$A:$G,MATCH($C50,'By serial number'!$C:$C,0),MATCH(K$1,'By serial number'!$A$1:$G$1,0))</f>
        <v>TRUIST EQUIPMENT FINANCE CORP</v>
      </c>
      <c r="L50" s="7" t="str">
        <f t="shared" ref="L50:T50" si="4">IFERROR(IF(LEN(INDEX($AG:$AP,MATCH($A50,$AG:$AG,0),MATCH(SUBSTITUTE(L$1,"NBAA ",""),$AG$1:$AP$1,0)))&lt;2,"",INDEX($AG:$AP,MATCH($A50,$AG:$AG,0),MATCH(SUBSTITUTE(L$1,"NBAA ",""),$AG$1:$AP$1,0))),"")</f>
        <v xml:space="preserve">Flowers Foods, Inc. </v>
      </c>
      <c r="M50" s="7" t="str">
        <f t="shared" si="4"/>
        <v>1919 Flowers Circle</v>
      </c>
      <c r="N50" s="7" t="str">
        <f t="shared" si="4"/>
        <v/>
      </c>
      <c r="O50" s="7" t="str">
        <f t="shared" si="4"/>
        <v>Baton Rouge</v>
      </c>
      <c r="P50" s="7" t="str">
        <f t="shared" si="4"/>
        <v>Thomasville</v>
      </c>
      <c r="Q50" s="7" t="str">
        <f t="shared" si="4"/>
        <v>Thomasville Georgia 31757-1137</v>
      </c>
      <c r="R50" s="7" t="str">
        <f t="shared" si="4"/>
        <v>+1 229.221.4604</v>
      </c>
      <c r="S50" s="7" t="str">
        <f t="shared" si="4"/>
        <v/>
      </c>
      <c r="T50" s="7" t="str">
        <f t="shared" si="4"/>
        <v/>
      </c>
      <c r="U50" s="7" t="str">
        <f>IFERROR(IF(LEN(INDEX($AG:$AP,MATCH($A50,$AG:$AG,0),MATCH(SUBSTITUTE(U$1,"NBAA ",""),$AG$1:$AP$1,0)))&lt;2,"",INDEX($AG:$AP,MATCH($A50,$AG:$AG,0),MATCH(SUBSTITUTE(U$1,"NBAA ",""),$AG$1:$AP$1,0))),"")</f>
        <v/>
      </c>
      <c r="W50" s="6" t="s">
        <v>4744</v>
      </c>
      <c r="X50" s="6" t="s">
        <v>4784</v>
      </c>
      <c r="AA50" s="6" t="s">
        <v>4744</v>
      </c>
      <c r="AB50" s="6" t="s">
        <v>4784</v>
      </c>
    </row>
    <row r="51" spans="1:42" customFormat="1" hidden="1" x14ac:dyDescent="0.25">
      <c r="A51" t="s">
        <v>4785</v>
      </c>
      <c r="B51" t="s">
        <v>4928</v>
      </c>
      <c r="C51" t="s">
        <v>4929</v>
      </c>
      <c r="V51" s="9"/>
      <c r="W51" s="9"/>
      <c r="X51" s="9"/>
      <c r="Y51" s="9"/>
      <c r="Z51" s="9"/>
      <c r="AA51" s="9"/>
      <c r="AB51" s="9"/>
      <c r="AC51" s="9"/>
      <c r="AD51" s="9"/>
    </row>
    <row r="52" spans="1:42" customFormat="1" hidden="1" x14ac:dyDescent="0.25">
      <c r="A52" t="s">
        <v>4785</v>
      </c>
      <c r="B52" t="s">
        <v>4930</v>
      </c>
      <c r="C52" t="s">
        <v>4931</v>
      </c>
      <c r="U52">
        <f>MATCH(V52,C:C,0)</f>
        <v>55</v>
      </c>
      <c r="V52" s="9" t="s">
        <v>4623</v>
      </c>
      <c r="W52" s="9" t="s">
        <v>4785</v>
      </c>
      <c r="X52" s="9"/>
      <c r="Y52" s="9"/>
      <c r="Z52" s="9"/>
      <c r="AA52" s="10" t="s">
        <v>4785</v>
      </c>
      <c r="AB52" s="9"/>
      <c r="AC52" s="9"/>
      <c r="AD52" s="9"/>
      <c r="AG52" t="str">
        <f>W52</f>
        <v xml:space="preserve">Hendrick Motorsports, Inc. </v>
      </c>
      <c r="AH52" t="str">
        <f>W53</f>
        <v>9500 Aviation Boulevard Hangar H</v>
      </c>
      <c r="AJ52" t="s">
        <v>5151</v>
      </c>
      <c r="AK52" t="str">
        <f>TRIM(LEFT(SUBSTITUTE(W54,AJ52&amp;" ",""),SEARCH(" ",SUBSTITUTE(W54,AJ52&amp;" ",""))))</f>
        <v>Concord</v>
      </c>
      <c r="AL52" t="str">
        <f>TRIM(LEFT(SUBSTITUTE(W54,AJ52&amp;" "&amp;AK52&amp;" ",""),SEARCH(",",SUBSTITUTE(W54,AJ52&amp;" "&amp;AK52&amp;" ",""))-1))</f>
        <v>Concord North Carolina 28027</v>
      </c>
      <c r="AM52" t="str">
        <f>X55</f>
        <v>+1 704.453.2000</v>
      </c>
    </row>
    <row r="53" spans="1:42" customFormat="1" hidden="1" x14ac:dyDescent="0.25">
      <c r="A53" t="s">
        <v>4785</v>
      </c>
      <c r="B53" t="s">
        <v>4932</v>
      </c>
      <c r="C53" t="s">
        <v>4933</v>
      </c>
      <c r="V53" s="9"/>
      <c r="W53" s="9" t="s">
        <v>4786</v>
      </c>
      <c r="X53" s="9"/>
      <c r="Y53" s="9"/>
      <c r="Z53" s="9"/>
      <c r="AA53" s="9" t="s">
        <v>4786</v>
      </c>
      <c r="AB53" s="9"/>
      <c r="AC53" s="9"/>
      <c r="AD53" s="9"/>
    </row>
    <row r="54" spans="1:42" customFormat="1" hidden="1" x14ac:dyDescent="0.25">
      <c r="A54" t="s">
        <v>4785</v>
      </c>
      <c r="B54" t="s">
        <v>4932</v>
      </c>
      <c r="C54" t="s">
        <v>4934</v>
      </c>
      <c r="V54" s="9"/>
      <c r="W54" s="9" t="s">
        <v>4787</v>
      </c>
      <c r="X54" s="9"/>
      <c r="Y54" s="9"/>
      <c r="Z54" s="9"/>
      <c r="AA54" s="9" t="s">
        <v>4787</v>
      </c>
      <c r="AB54" s="9"/>
      <c r="AC54" s="9"/>
      <c r="AD54" s="9"/>
    </row>
    <row r="55" spans="1:42" ht="60" x14ac:dyDescent="0.25">
      <c r="A55" s="7" t="s">
        <v>4785</v>
      </c>
      <c r="B55" s="7" t="s">
        <v>4870</v>
      </c>
      <c r="C55" s="7" t="s">
        <v>4623</v>
      </c>
      <c r="D55" s="7">
        <f>MATCH(C55,V:V,0)</f>
        <v>52</v>
      </c>
      <c r="E55" s="7" t="str">
        <f>INDEX('By serial number'!$A:$G,MATCH($C55,'By serial number'!$C:$C,0),MATCH(E$1,'By serial number'!$A$1:$G$1,0))</f>
        <v>270</v>
      </c>
      <c r="F55" s="7" t="str">
        <f>INDEX('By serial number'!$A:$G,MATCH($C55,'By serial number'!$C:$C,0),MATCH(F$1,'By serial number'!$A$1:$G$1,0))</f>
        <v/>
      </c>
      <c r="G55" s="7" t="str">
        <f>INDEX('By serial number'!$A:$G,MATCH($C55,'By serial number'!$C:$C,0),MATCH(G$1,'By serial number'!$A$1:$G$1,0))</f>
        <v>N480JJ</v>
      </c>
      <c r="H55" s="7" t="str">
        <f>INDEX('By serial number'!$A:$G,MATCH($C55,'By serial number'!$C:$C,0),MATCH(H$1,'By serial number'!$A$1:$G$1,0))</f>
        <v>United States of America</v>
      </c>
      <c r="I55" s="7" t="str">
        <f>INDEX('By serial number'!$A:$G,MATCH($C55,'By serial number'!$C:$C,0),MATCH(I$1,'By serial number'!$A$1:$G$1,0))</f>
        <v xml:space="preserve">Davinci Jets LLC </v>
      </c>
      <c r="J55" s="7" t="str">
        <f>INDEX('By serial number'!$A:$G,MATCH($C55,'By serial number'!$C:$C,0),MATCH(J$1,'By serial number'!$A$1:$G$1,0))</f>
        <v>Jimmie Johnson Racing II LLC, Birmingham MI bought 12/16/20</v>
      </c>
      <c r="K55" s="7" t="str">
        <f>INDEX('By serial number'!$A:$G,MATCH($C55,'By serial number'!$C:$C,0),MATCH(K$1,'By serial number'!$A$1:$G$1,0))</f>
        <v>JIMMIE JOHNSON RACING II INC</v>
      </c>
      <c r="L55" s="7" t="str">
        <f t="shared" ref="L55:T55" si="5">IFERROR(IF(LEN(INDEX($AG:$AP,MATCH($A55,$AG:$AG,0),MATCH(SUBSTITUTE(L$1,"NBAA ",""),$AG$1:$AP$1,0)))&lt;2,"",INDEX($AG:$AP,MATCH($A55,$AG:$AG,0),MATCH(SUBSTITUTE(L$1,"NBAA ",""),$AG$1:$AP$1,0))),"")</f>
        <v xml:space="preserve">Hendrick Motorsports, Inc. </v>
      </c>
      <c r="M55" s="7" t="str">
        <f t="shared" si="5"/>
        <v>9500 Aviation Boulevard Hangar H</v>
      </c>
      <c r="N55" s="7" t="str">
        <f t="shared" si="5"/>
        <v/>
      </c>
      <c r="O55" s="7" t="str">
        <f t="shared" si="5"/>
        <v>Baton Rouge</v>
      </c>
      <c r="P55" s="7" t="str">
        <f t="shared" si="5"/>
        <v>Concord</v>
      </c>
      <c r="Q55" s="7" t="str">
        <f t="shared" si="5"/>
        <v>Concord North Carolina 28027</v>
      </c>
      <c r="R55" s="7" t="str">
        <f t="shared" si="5"/>
        <v>+1 704.453.2000</v>
      </c>
      <c r="S55" s="7" t="str">
        <f t="shared" si="5"/>
        <v/>
      </c>
      <c r="T55" s="7" t="str">
        <f t="shared" si="5"/>
        <v/>
      </c>
      <c r="U55" s="7" t="str">
        <f>IFERROR(IF(LEN(INDEX($AG:$AP,MATCH($A55,$AG:$AG,0),MATCH(SUBSTITUTE(U$1,"NBAA ",""),$AG$1:$AP$1,0)))&lt;2,"",INDEX($AG:$AP,MATCH($A55,$AG:$AG,0),MATCH(SUBSTITUTE(U$1,"NBAA ",""),$AG$1:$AP$1,0))),"")</f>
        <v/>
      </c>
      <c r="W55" s="6" t="s">
        <v>4744</v>
      </c>
      <c r="X55" s="6" t="s">
        <v>4788</v>
      </c>
      <c r="AA55" s="6" t="s">
        <v>4744</v>
      </c>
      <c r="AB55" s="6" t="s">
        <v>4788</v>
      </c>
    </row>
    <row r="56" spans="1:42" customFormat="1" hidden="1" x14ac:dyDescent="0.25">
      <c r="A56" t="s">
        <v>4785</v>
      </c>
      <c r="B56" t="s">
        <v>4910</v>
      </c>
      <c r="C56" t="s">
        <v>4935</v>
      </c>
      <c r="V56" s="9"/>
      <c r="W56" s="9" t="s">
        <v>4751</v>
      </c>
      <c r="X56" s="9" t="s">
        <v>4789</v>
      </c>
      <c r="Y56" s="9"/>
      <c r="Z56" s="9"/>
      <c r="AA56" s="11" t="s">
        <v>4751</v>
      </c>
      <c r="AB56" s="11" t="s">
        <v>4789</v>
      </c>
      <c r="AC56" s="9"/>
      <c r="AD56" s="9"/>
    </row>
    <row r="57" spans="1:42" customFormat="1" hidden="1" x14ac:dyDescent="0.25">
      <c r="A57" t="s">
        <v>122</v>
      </c>
      <c r="B57" t="s">
        <v>4936</v>
      </c>
      <c r="C57" t="s">
        <v>4937</v>
      </c>
      <c r="U57">
        <f>MATCH(V57,C:C,0)</f>
        <v>62</v>
      </c>
      <c r="V57" s="9" t="s">
        <v>4629</v>
      </c>
      <c r="W57" s="9" t="s">
        <v>122</v>
      </c>
      <c r="X57" s="9"/>
      <c r="Y57" s="9"/>
      <c r="Z57" s="9"/>
      <c r="AA57" s="10" t="s">
        <v>122</v>
      </c>
      <c r="AB57" s="9"/>
      <c r="AC57" s="9"/>
      <c r="AD57" s="9"/>
      <c r="AG57" t="str">
        <f>W57</f>
        <v xml:space="preserve">Keystone Aviation </v>
      </c>
      <c r="AH57" t="str">
        <f>W58</f>
        <v>303 N 2370 W</v>
      </c>
      <c r="AJ57" t="s">
        <v>5150</v>
      </c>
      <c r="AK57" t="str">
        <f>TRIM(LEFT(SUBSTITUTE(W59,AJ57&amp;" ",""),SEARCH(" ",SUBSTITUTE(W59,AJ57&amp;" ",""))))</f>
        <v>Utah</v>
      </c>
      <c r="AL57" t="str">
        <f>TRIM(LEFT(SUBSTITUTE(W59,AJ57&amp;" "&amp;AK57&amp;" ",""),SEARCH(",",SUBSTITUTE(W59,AJ57&amp;" "&amp;AK57&amp;" ",""))-1))</f>
        <v>84116</v>
      </c>
      <c r="AM57" t="str">
        <f>X61</f>
        <v>+1 801.359.2085</v>
      </c>
      <c r="AN57" t="str">
        <f>W60</f>
        <v>www.keystoneaviation.com</v>
      </c>
      <c r="AO57" t="str">
        <f>X63</f>
        <v>ops@keystoneaviation.com</v>
      </c>
    </row>
    <row r="58" spans="1:42" customFormat="1" hidden="1" x14ac:dyDescent="0.25">
      <c r="A58" t="s">
        <v>122</v>
      </c>
      <c r="B58" t="s">
        <v>4938</v>
      </c>
      <c r="C58" t="s">
        <v>4939</v>
      </c>
      <c r="U58">
        <f>MATCH(V58,C:C,0)</f>
        <v>63</v>
      </c>
      <c r="V58" s="9" t="s">
        <v>4946</v>
      </c>
      <c r="W58" s="9" t="s">
        <v>4790</v>
      </c>
      <c r="X58" s="9"/>
      <c r="Y58" s="9"/>
      <c r="Z58" s="9"/>
      <c r="AA58" s="9" t="s">
        <v>4790</v>
      </c>
      <c r="AB58" s="9"/>
      <c r="AC58" s="9"/>
      <c r="AD58" s="9"/>
    </row>
    <row r="59" spans="1:42" customFormat="1" hidden="1" x14ac:dyDescent="0.25">
      <c r="A59" t="s">
        <v>122</v>
      </c>
      <c r="B59" t="s">
        <v>4940</v>
      </c>
      <c r="C59" t="s">
        <v>4941</v>
      </c>
      <c r="U59">
        <f>MATCH(V59,C:C,0)</f>
        <v>64</v>
      </c>
      <c r="V59" s="9" t="s">
        <v>4628</v>
      </c>
      <c r="W59" s="9" t="s">
        <v>4791</v>
      </c>
      <c r="X59" s="9"/>
      <c r="Y59" s="9"/>
      <c r="Z59" s="9"/>
      <c r="AA59" s="9" t="s">
        <v>4791</v>
      </c>
      <c r="AB59" s="9"/>
      <c r="AC59" s="9"/>
      <c r="AD59" s="9"/>
    </row>
    <row r="60" spans="1:42" customFormat="1" hidden="1" x14ac:dyDescent="0.25">
      <c r="A60" t="s">
        <v>122</v>
      </c>
      <c r="B60" t="s">
        <v>4942</v>
      </c>
      <c r="C60" t="s">
        <v>4943</v>
      </c>
      <c r="U60">
        <f>MATCH(V60,C:C,0)</f>
        <v>65</v>
      </c>
      <c r="V60" s="9" t="s">
        <v>4947</v>
      </c>
      <c r="W60" s="9" t="s">
        <v>4792</v>
      </c>
      <c r="X60" s="9"/>
      <c r="Y60" s="9"/>
      <c r="Z60" s="9"/>
      <c r="AA60" s="10" t="s">
        <v>4792</v>
      </c>
      <c r="AB60" s="9"/>
      <c r="AC60" s="9"/>
      <c r="AD60" s="9"/>
    </row>
    <row r="61" spans="1:42" customFormat="1" hidden="1" x14ac:dyDescent="0.25">
      <c r="A61" t="s">
        <v>122</v>
      </c>
      <c r="B61" t="s">
        <v>4944</v>
      </c>
      <c r="C61" t="s">
        <v>4945</v>
      </c>
      <c r="V61" s="9"/>
      <c r="W61" s="9" t="s">
        <v>4744</v>
      </c>
      <c r="X61" s="9" t="s">
        <v>4793</v>
      </c>
      <c r="Y61" s="9"/>
      <c r="Z61" s="9"/>
      <c r="AA61" s="11" t="s">
        <v>4744</v>
      </c>
      <c r="AB61" s="11" t="s">
        <v>4793</v>
      </c>
      <c r="AC61" s="9"/>
      <c r="AD61" s="9"/>
    </row>
    <row r="62" spans="1:42" ht="60" x14ac:dyDescent="0.25">
      <c r="A62" s="7" t="s">
        <v>122</v>
      </c>
      <c r="B62" s="7" t="s">
        <v>4870</v>
      </c>
      <c r="C62" s="7" t="s">
        <v>4629</v>
      </c>
      <c r="D62" s="7">
        <f>MATCH(C62,V:V,0)</f>
        <v>57</v>
      </c>
      <c r="E62" s="7" t="str">
        <f>INDEX('By serial number'!$A:$G,MATCH($C62,'By serial number'!$C:$C,0),MATCH(E$1,'By serial number'!$A$1:$G$1,0))</f>
        <v>232</v>
      </c>
      <c r="F62" s="7" t="str">
        <f>INDEX('By serial number'!$A:$G,MATCH($C62,'By serial number'!$C:$C,0),MATCH(F$1,'By serial number'!$A$1:$G$1,0))</f>
        <v/>
      </c>
      <c r="G62" s="7" t="str">
        <f>INDEX('By serial number'!$A:$G,MATCH($C62,'By serial number'!$C:$C,0),MATCH(G$1,'By serial number'!$A$1:$G$1,0))</f>
        <v>N928ST</v>
      </c>
      <c r="H62" s="7" t="str">
        <f>INDEX('By serial number'!$A:$G,MATCH($C62,'By serial number'!$C:$C,0),MATCH(H$1,'By serial number'!$A$1:$G$1,0))</f>
        <v>United States of America</v>
      </c>
      <c r="I62" s="7" t="str">
        <f>INDEX('By serial number'!$A:$G,MATCH($C62,'By serial number'!$C:$C,0),MATCH(I$1,'By serial number'!$A$1:$G$1,0))</f>
        <v xml:space="preserve">Keystone Aviation </v>
      </c>
      <c r="J62" s="7" t="str">
        <f>INDEX('By serial number'!$A:$G,MATCH($C62,'By serial number'!$C:$C,0),MATCH(J$1,'By serial number'!$A$1:$G$1,0))</f>
        <v>Flying Bar B LLC Provo UT delivered 10/26/07</v>
      </c>
      <c r="K62" s="7" t="str">
        <f>INDEX('By serial number'!$A:$G,MATCH($C62,'By serial number'!$C:$C,0),MATCH(K$1,'By serial number'!$A$1:$G$1,0))</f>
        <v>FLYING BAR B LLC</v>
      </c>
      <c r="L62" s="7" t="str">
        <f t="shared" ref="L62:U65" si="6">IFERROR(IF(LEN(INDEX($AG:$AP,MATCH($A62,$AG:$AG,0),MATCH(SUBSTITUTE(L$1,"NBAA ",""),$AG$1:$AP$1,0)))&lt;2,"",INDEX($AG:$AP,MATCH($A62,$AG:$AG,0),MATCH(SUBSTITUTE(L$1,"NBAA ",""),$AG$1:$AP$1,0))),"")</f>
        <v xml:space="preserve">Keystone Aviation </v>
      </c>
      <c r="M62" s="7" t="str">
        <f t="shared" si="6"/>
        <v>303 N 2370 W</v>
      </c>
      <c r="N62" s="7" t="str">
        <f t="shared" si="6"/>
        <v/>
      </c>
      <c r="O62" s="7" t="str">
        <f t="shared" si="6"/>
        <v>Salt Lake City</v>
      </c>
      <c r="P62" s="7" t="str">
        <f t="shared" si="6"/>
        <v>Utah</v>
      </c>
      <c r="Q62" s="7" t="str">
        <f t="shared" si="6"/>
        <v>84116</v>
      </c>
      <c r="R62" s="7" t="str">
        <f t="shared" si="6"/>
        <v>+1 801.359.2085</v>
      </c>
      <c r="S62" s="7" t="str">
        <f t="shared" si="6"/>
        <v>www.keystoneaviation.com</v>
      </c>
      <c r="T62" s="7" t="str">
        <f t="shared" si="6"/>
        <v>ops@keystoneaviation.com</v>
      </c>
      <c r="U62" s="7" t="str">
        <f t="shared" si="6"/>
        <v/>
      </c>
      <c r="W62" s="6" t="s">
        <v>4751</v>
      </c>
      <c r="X62" s="6" t="s">
        <v>4794</v>
      </c>
      <c r="AA62" s="6" t="s">
        <v>4751</v>
      </c>
      <c r="AB62" s="6" t="s">
        <v>4794</v>
      </c>
    </row>
    <row r="63" spans="1:42" ht="60" x14ac:dyDescent="0.25">
      <c r="A63" s="7" t="s">
        <v>122</v>
      </c>
      <c r="B63" s="7" t="s">
        <v>4870</v>
      </c>
      <c r="C63" s="7" t="s">
        <v>4946</v>
      </c>
      <c r="D63" s="7">
        <f>MATCH(C63,V:V,0)</f>
        <v>58</v>
      </c>
      <c r="E63" s="7" t="str">
        <f>INDEX('By serial number'!$A:$G,MATCH($C63,'By serial number'!$C:$C,0),MATCH(E$1,'By serial number'!$A$1:$G$1,0))</f>
        <v>213</v>
      </c>
      <c r="F63" s="7" t="str">
        <f>INDEX('By serial number'!$A:$G,MATCH($C63,'By serial number'!$C:$C,0),MATCH(F$1,'By serial number'!$A$1:$G$1,0))</f>
        <v/>
      </c>
      <c r="G63" s="7" t="str">
        <f>INDEX('By serial number'!$A:$G,MATCH($C63,'By serial number'!$C:$C,0),MATCH(G$1,'By serial number'!$A$1:$G$1,0))</f>
        <v>N5950C</v>
      </c>
      <c r="H63" s="7" t="str">
        <f>INDEX('By serial number'!$A:$G,MATCH($C63,'By serial number'!$C:$C,0),MATCH(H$1,'By serial number'!$A$1:$G$1,0))</f>
        <v>United States of America</v>
      </c>
      <c r="I63" s="7" t="str">
        <f>INDEX('By serial number'!$A:$G,MATCH($C63,'By serial number'!$C:$C,0),MATCH(I$1,'By serial number'!$A$1:$G$1,0))</f>
        <v xml:space="preserve">45 North Aviation </v>
      </c>
      <c r="J63" s="7" t="str">
        <f>INDEX('By serial number'!$A:$G,MATCH($C63,'By serial number'!$C:$C,0),MATCH(J$1,'By serial number'!$A$1:$G$1,0))</f>
        <v>Bravo Zulu G150 LLC, Portage MI bought 12/28/20</v>
      </c>
      <c r="K63" s="7" t="str">
        <f>INDEX('By serial number'!$A:$G,MATCH($C63,'By serial number'!$C:$C,0),MATCH(K$1,'By serial number'!$A$1:$G$1,0))</f>
        <v>BRAVO ZULU G150 LLC</v>
      </c>
      <c r="L63" s="7" t="str">
        <f t="shared" si="6"/>
        <v xml:space="preserve">Keystone Aviation </v>
      </c>
      <c r="M63" s="7" t="str">
        <f t="shared" si="6"/>
        <v>303 N 2370 W</v>
      </c>
      <c r="N63" s="7" t="str">
        <f t="shared" si="6"/>
        <v/>
      </c>
      <c r="O63" s="7" t="str">
        <f t="shared" si="6"/>
        <v>Salt Lake City</v>
      </c>
      <c r="P63" s="7" t="str">
        <f t="shared" si="6"/>
        <v>Utah</v>
      </c>
      <c r="Q63" s="7" t="str">
        <f t="shared" si="6"/>
        <v>84116</v>
      </c>
      <c r="R63" s="7" t="str">
        <f t="shared" si="6"/>
        <v>+1 801.359.2085</v>
      </c>
      <c r="S63" s="7" t="str">
        <f t="shared" si="6"/>
        <v>www.keystoneaviation.com</v>
      </c>
      <c r="T63" s="7" t="str">
        <f t="shared" si="6"/>
        <v>ops@keystoneaviation.com</v>
      </c>
      <c r="U63" s="7" t="str">
        <f t="shared" si="6"/>
        <v/>
      </c>
      <c r="W63" s="6" t="s">
        <v>4795</v>
      </c>
      <c r="X63" s="6" t="s">
        <v>4796</v>
      </c>
      <c r="AA63" s="6" t="s">
        <v>4795</v>
      </c>
      <c r="AB63" s="8" t="s">
        <v>4796</v>
      </c>
    </row>
    <row r="64" spans="1:42" ht="60" x14ac:dyDescent="0.25">
      <c r="A64" s="7" t="s">
        <v>122</v>
      </c>
      <c r="B64" s="7" t="s">
        <v>4870</v>
      </c>
      <c r="C64" s="7" t="s">
        <v>4628</v>
      </c>
      <c r="D64" s="7">
        <f>MATCH(C64,V:V,0)</f>
        <v>59</v>
      </c>
      <c r="E64" s="7" t="str">
        <f>INDEX('By serial number'!$A:$G,MATCH($C64,'By serial number'!$C:$C,0),MATCH(E$1,'By serial number'!$A$1:$G$1,0))</f>
        <v>228</v>
      </c>
      <c r="F64" s="7" t="str">
        <f>INDEX('By serial number'!$A:$G,MATCH($C64,'By serial number'!$C:$C,0),MATCH(F$1,'By serial number'!$A$1:$G$1,0))</f>
        <v/>
      </c>
      <c r="G64" s="7" t="str">
        <f>INDEX('By serial number'!$A:$G,MATCH($C64,'By serial number'!$C:$C,0),MATCH(G$1,'By serial number'!$A$1:$G$1,0))</f>
        <v>N100GX</v>
      </c>
      <c r="H64" s="7" t="str">
        <f>INDEX('By serial number'!$A:$G,MATCH($C64,'By serial number'!$C:$C,0),MATCH(H$1,'By serial number'!$A$1:$G$1,0))</f>
        <v>United States of America</v>
      </c>
      <c r="I64" s="7" t="str">
        <f>INDEX('By serial number'!$A:$G,MATCH($C64,'By serial number'!$C:$C,0),MATCH(I$1,'By serial number'!$A$1:$G$1,0))</f>
        <v xml:space="preserve">Keystone Aviation </v>
      </c>
      <c r="J64" s="7" t="str">
        <f>INDEX('By serial number'!$A:$G,MATCH($C64,'By serial number'!$C:$C,0),MATCH(J$1,'By serial number'!$A$1:$G$1,0))</f>
        <v>Brulecreek Aviation Park City UT bought 11/1/18</v>
      </c>
      <c r="K64" s="7" t="str">
        <f>INDEX('By serial number'!$A:$G,MATCH($C64,'By serial number'!$C:$C,0),MATCH(K$1,'By serial number'!$A$1:$G$1,0))</f>
        <v>BRULECREEK AVIATION LLC</v>
      </c>
      <c r="L64" s="7" t="str">
        <f t="shared" si="6"/>
        <v xml:space="preserve">Keystone Aviation </v>
      </c>
      <c r="M64" s="7" t="str">
        <f t="shared" si="6"/>
        <v>303 N 2370 W</v>
      </c>
      <c r="N64" s="7" t="str">
        <f t="shared" si="6"/>
        <v/>
      </c>
      <c r="O64" s="7" t="str">
        <f t="shared" si="6"/>
        <v>Salt Lake City</v>
      </c>
      <c r="P64" s="7" t="str">
        <f t="shared" si="6"/>
        <v>Utah</v>
      </c>
      <c r="Q64" s="7" t="str">
        <f t="shared" si="6"/>
        <v>84116</v>
      </c>
      <c r="R64" s="7" t="str">
        <f t="shared" si="6"/>
        <v>+1 801.359.2085</v>
      </c>
      <c r="S64" s="7" t="str">
        <f t="shared" si="6"/>
        <v>www.keystoneaviation.com</v>
      </c>
      <c r="T64" s="7" t="str">
        <f t="shared" si="6"/>
        <v>ops@keystoneaviation.com</v>
      </c>
      <c r="U64" s="7" t="str">
        <f t="shared" si="6"/>
        <v/>
      </c>
      <c r="V64" s="6" t="s">
        <v>4630</v>
      </c>
      <c r="W64" s="6" t="s">
        <v>4797</v>
      </c>
      <c r="AA64" s="8" t="s">
        <v>4797</v>
      </c>
      <c r="AG64" t="str">
        <f>W64</f>
        <v xml:space="preserve">M &amp; N Aviation, Inc. </v>
      </c>
      <c r="AH64" t="str">
        <f>W65</f>
        <v>PO Box 38098</v>
      </c>
      <c r="AI64"/>
      <c r="AJ64" t="s">
        <v>5148</v>
      </c>
      <c r="AK64" t="s">
        <v>5149</v>
      </c>
      <c r="AL64" t="str">
        <f>TRIM(LEFT(SUBSTITUTE(W66,AJ64&amp;" "&amp;AK64&amp;" ",""),SEARCH(",",SUBSTITUTE(W66,AJ64&amp;" "&amp;AK64&amp;" ",""))-1))</f>
        <v>00937</v>
      </c>
      <c r="AM64" t="str">
        <f>X68</f>
        <v>+1 787.791.7090</v>
      </c>
      <c r="AN64" t="str">
        <f>W67</f>
        <v>www.mnaviation.com</v>
      </c>
      <c r="AO64" t="str">
        <f>X70</f>
        <v>info@mnaviation.com</v>
      </c>
      <c r="AP64"/>
    </row>
    <row r="65" spans="1:40" ht="60" x14ac:dyDescent="0.25">
      <c r="A65" s="7" t="s">
        <v>122</v>
      </c>
      <c r="B65" s="7" t="s">
        <v>4870</v>
      </c>
      <c r="C65" s="7" t="s">
        <v>4947</v>
      </c>
      <c r="D65" s="7">
        <f>MATCH(C65,V:V,0)</f>
        <v>60</v>
      </c>
      <c r="E65" s="7" t="str">
        <f>INDEX('By serial number'!$A:$G,MATCH($C65,'By serial number'!$C:$C,0),MATCH(E$1,'By serial number'!$A$1:$G$1,0))</f>
        <v>322</v>
      </c>
      <c r="F65" s="7" t="str">
        <f>INDEX('By serial number'!$A:$G,MATCH($C65,'By serial number'!$C:$C,0),MATCH(F$1,'By serial number'!$A$1:$G$1,0))</f>
        <v/>
      </c>
      <c r="G65" s="7" t="str">
        <f>INDEX('By serial number'!$A:$G,MATCH($C65,'By serial number'!$C:$C,0),MATCH(G$1,'By serial number'!$A$1:$G$1,0))</f>
        <v>N6950C</v>
      </c>
      <c r="H65" s="7" t="str">
        <f>INDEX('By serial number'!$A:$G,MATCH($C65,'By serial number'!$C:$C,0),MATCH(H$1,'By serial number'!$A$1:$G$1,0))</f>
        <v>United States of America</v>
      </c>
      <c r="I65" s="7" t="str">
        <f>INDEX('By serial number'!$A:$G,MATCH($C65,'By serial number'!$C:$C,0),MATCH(I$1,'By serial number'!$A$1:$G$1,0))</f>
        <v/>
      </c>
      <c r="J65" s="7" t="str">
        <f>INDEX('By serial number'!$A:$G,MATCH($C65,'By serial number'!$C:$C,0),MATCH(J$1,'By serial number'!$A$1:$G$1,0))</f>
        <v>Milloaks LLC Salt Lake City UT bought 5/22/18</v>
      </c>
      <c r="K65" s="7" t="str">
        <f>INDEX('By serial number'!$A:$G,MATCH($C65,'By serial number'!$C:$C,0),MATCH(K$1,'By serial number'!$A$1:$G$1,0))</f>
        <v>MILLOAKS LLC</v>
      </c>
      <c r="L65" s="7" t="str">
        <f t="shared" si="6"/>
        <v xml:space="preserve">Keystone Aviation </v>
      </c>
      <c r="M65" s="7" t="str">
        <f t="shared" si="6"/>
        <v>303 N 2370 W</v>
      </c>
      <c r="N65" s="7" t="str">
        <f t="shared" si="6"/>
        <v/>
      </c>
      <c r="O65" s="7" t="str">
        <f t="shared" si="6"/>
        <v>Salt Lake City</v>
      </c>
      <c r="P65" s="7" t="str">
        <f t="shared" si="6"/>
        <v>Utah</v>
      </c>
      <c r="Q65" s="7" t="str">
        <f t="shared" si="6"/>
        <v>84116</v>
      </c>
      <c r="R65" s="7" t="str">
        <f t="shared" si="6"/>
        <v>+1 801.359.2085</v>
      </c>
      <c r="S65" s="7" t="str">
        <f t="shared" si="6"/>
        <v>www.keystoneaviation.com</v>
      </c>
      <c r="T65" s="7" t="str">
        <f t="shared" si="6"/>
        <v>ops@keystoneaviation.com</v>
      </c>
      <c r="U65" s="7" t="str">
        <f t="shared" si="6"/>
        <v/>
      </c>
      <c r="W65" s="6" t="s">
        <v>4798</v>
      </c>
      <c r="AA65" s="6" t="s">
        <v>4798</v>
      </c>
    </row>
    <row r="66" spans="1:40" customFormat="1" hidden="1" x14ac:dyDescent="0.25">
      <c r="A66" t="s">
        <v>122</v>
      </c>
      <c r="B66" t="s">
        <v>4894</v>
      </c>
      <c r="C66" t="s">
        <v>4948</v>
      </c>
      <c r="V66" s="9"/>
      <c r="W66" s="9" t="s">
        <v>4799</v>
      </c>
      <c r="X66" s="9"/>
      <c r="Y66" s="9"/>
      <c r="Z66" s="9"/>
      <c r="AA66" s="9" t="s">
        <v>4799</v>
      </c>
      <c r="AB66" s="9"/>
      <c r="AC66" s="9"/>
      <c r="AD66" s="9"/>
    </row>
    <row r="67" spans="1:40" customFormat="1" hidden="1" x14ac:dyDescent="0.25">
      <c r="A67" t="s">
        <v>122</v>
      </c>
      <c r="B67" t="s">
        <v>4897</v>
      </c>
      <c r="C67" t="s">
        <v>4949</v>
      </c>
      <c r="V67" s="9"/>
      <c r="W67" s="9" t="s">
        <v>4800</v>
      </c>
      <c r="X67" s="9"/>
      <c r="Y67" s="9"/>
      <c r="Z67" s="9"/>
      <c r="AA67" s="10" t="s">
        <v>4800</v>
      </c>
      <c r="AB67" s="9"/>
      <c r="AC67" s="9"/>
      <c r="AD67" s="9"/>
    </row>
    <row r="68" spans="1:40" customFormat="1" hidden="1" x14ac:dyDescent="0.25">
      <c r="A68" t="s">
        <v>122</v>
      </c>
      <c r="B68" t="s">
        <v>4875</v>
      </c>
      <c r="C68" t="s">
        <v>4950</v>
      </c>
      <c r="V68" s="9"/>
      <c r="W68" s="9" t="s">
        <v>4744</v>
      </c>
      <c r="X68" s="9" t="s">
        <v>4801</v>
      </c>
      <c r="Y68" s="9"/>
      <c r="Z68" s="9"/>
      <c r="AA68" s="11" t="s">
        <v>4744</v>
      </c>
      <c r="AB68" s="11" t="s">
        <v>4801</v>
      </c>
      <c r="AC68" s="9"/>
      <c r="AD68" s="9"/>
    </row>
    <row r="69" spans="1:40" customFormat="1" hidden="1" x14ac:dyDescent="0.25">
      <c r="A69" t="s">
        <v>122</v>
      </c>
      <c r="B69" t="s">
        <v>4875</v>
      </c>
      <c r="C69" t="s">
        <v>4951</v>
      </c>
      <c r="V69" s="9"/>
      <c r="W69" s="9" t="s">
        <v>4751</v>
      </c>
      <c r="X69" s="9" t="s">
        <v>4802</v>
      </c>
      <c r="Y69" s="9"/>
      <c r="Z69" s="9"/>
      <c r="AA69" s="11" t="s">
        <v>4751</v>
      </c>
      <c r="AB69" s="11" t="s">
        <v>4802</v>
      </c>
      <c r="AC69" s="9"/>
      <c r="AD69" s="9"/>
    </row>
    <row r="70" spans="1:40" customFormat="1" hidden="1" x14ac:dyDescent="0.25">
      <c r="A70" t="s">
        <v>122</v>
      </c>
      <c r="B70" t="s">
        <v>4952</v>
      </c>
      <c r="C70" t="s">
        <v>4953</v>
      </c>
      <c r="V70" s="9"/>
      <c r="W70" s="9" t="s">
        <v>4795</v>
      </c>
      <c r="X70" s="9" t="s">
        <v>4803</v>
      </c>
      <c r="Y70" s="9"/>
      <c r="Z70" s="9"/>
      <c r="AA70" s="11" t="s">
        <v>4795</v>
      </c>
      <c r="AB70" s="12" t="s">
        <v>4803</v>
      </c>
      <c r="AC70" s="9"/>
      <c r="AD70" s="9"/>
    </row>
    <row r="71" spans="1:40" customFormat="1" hidden="1" x14ac:dyDescent="0.25">
      <c r="A71" t="s">
        <v>122</v>
      </c>
      <c r="B71" t="s">
        <v>4954</v>
      </c>
      <c r="C71" t="s">
        <v>4955</v>
      </c>
      <c r="U71">
        <f>MATCH(V71,C:C,0)</f>
        <v>92</v>
      </c>
      <c r="V71" s="9" t="s">
        <v>4631</v>
      </c>
      <c r="W71" s="9" t="s">
        <v>4804</v>
      </c>
      <c r="X71" s="9"/>
      <c r="Y71" s="9"/>
      <c r="Z71" s="9"/>
      <c r="AA71" s="10" t="s">
        <v>4804</v>
      </c>
      <c r="AB71" s="9"/>
      <c r="AC71" s="9"/>
      <c r="AD71" s="9"/>
      <c r="AG71" t="str">
        <f>W71</f>
        <v xml:space="preserve">Mayo Aviation, Inc. </v>
      </c>
      <c r="AH71" t="str">
        <f>W72</f>
        <v>7735 S. Peoria Street</v>
      </c>
      <c r="AJ71" t="str">
        <f>TRIM(LEFT(W73,SEARCH(" ",W73)))</f>
        <v>Englewood</v>
      </c>
      <c r="AK71" t="str">
        <f>TRIM(LEFT(SUBSTITUTE(W73,AJ71&amp;" ",""),SEARCH(" ",SUBSTITUTE(W73,AJ71&amp;" ",""))))</f>
        <v>Colorado</v>
      </c>
      <c r="AL71" t="str">
        <f>TRIM(LEFT(SUBSTITUTE(W73,AJ71&amp;" "&amp;AK71&amp;" ",""),SEARCH(",",SUBSTITUTE(W73,AJ71&amp;" "&amp;AK71&amp;" ",""))-1))</f>
        <v>80112-4102</v>
      </c>
      <c r="AM71" t="str">
        <f>X75</f>
        <v>+1 303.810.7844</v>
      </c>
      <c r="AN71" t="str">
        <f>W74</f>
        <v>www.mayoaviation.com</v>
      </c>
    </row>
    <row r="72" spans="1:40" customFormat="1" hidden="1" x14ac:dyDescent="0.25">
      <c r="A72" t="s">
        <v>122</v>
      </c>
      <c r="B72" t="s">
        <v>4956</v>
      </c>
      <c r="C72" t="s">
        <v>4957</v>
      </c>
      <c r="V72" s="9"/>
      <c r="W72" s="9" t="s">
        <v>4805</v>
      </c>
      <c r="X72" s="9"/>
      <c r="Y72" s="9"/>
      <c r="Z72" s="9"/>
      <c r="AA72" s="9" t="s">
        <v>4805</v>
      </c>
      <c r="AB72" s="9"/>
      <c r="AC72" s="9"/>
      <c r="AD72" s="9"/>
    </row>
    <row r="73" spans="1:40" customFormat="1" hidden="1" x14ac:dyDescent="0.25">
      <c r="A73" t="s">
        <v>122</v>
      </c>
      <c r="B73" t="s">
        <v>4956</v>
      </c>
      <c r="C73" t="s">
        <v>4958</v>
      </c>
      <c r="V73" s="9"/>
      <c r="W73" s="9" t="s">
        <v>4806</v>
      </c>
      <c r="X73" s="9"/>
      <c r="Y73" s="9"/>
      <c r="Z73" s="9"/>
      <c r="AA73" s="9" t="s">
        <v>4806</v>
      </c>
      <c r="AB73" s="9"/>
      <c r="AC73" s="9"/>
      <c r="AD73" s="9"/>
    </row>
    <row r="74" spans="1:40" customFormat="1" hidden="1" x14ac:dyDescent="0.25">
      <c r="A74" t="s">
        <v>122</v>
      </c>
      <c r="B74" t="s">
        <v>4956</v>
      </c>
      <c r="C74" t="s">
        <v>4959</v>
      </c>
      <c r="V74" s="9"/>
      <c r="W74" s="9" t="s">
        <v>4807</v>
      </c>
      <c r="X74" s="9"/>
      <c r="Y74" s="9"/>
      <c r="Z74" s="9"/>
      <c r="AA74" s="10" t="s">
        <v>4807</v>
      </c>
      <c r="AB74" s="9"/>
      <c r="AC74" s="9"/>
      <c r="AD74" s="9"/>
    </row>
    <row r="75" spans="1:40" customFormat="1" hidden="1" x14ac:dyDescent="0.25">
      <c r="A75" t="s">
        <v>122</v>
      </c>
      <c r="B75" t="s">
        <v>4956</v>
      </c>
      <c r="C75" t="s">
        <v>4960</v>
      </c>
      <c r="V75" s="9"/>
      <c r="W75" s="9" t="s">
        <v>4744</v>
      </c>
      <c r="X75" s="9" t="s">
        <v>4808</v>
      </c>
      <c r="Y75" s="9"/>
      <c r="Z75" s="9"/>
      <c r="AA75" s="11" t="s">
        <v>4744</v>
      </c>
      <c r="AB75" s="11" t="s">
        <v>4808</v>
      </c>
      <c r="AC75" s="9"/>
      <c r="AD75" s="9"/>
    </row>
    <row r="76" spans="1:40" customFormat="1" hidden="1" x14ac:dyDescent="0.25">
      <c r="A76" t="s">
        <v>122</v>
      </c>
      <c r="B76" t="s">
        <v>4956</v>
      </c>
      <c r="C76" t="s">
        <v>4961</v>
      </c>
      <c r="V76" s="9"/>
      <c r="W76" s="9" t="s">
        <v>4751</v>
      </c>
      <c r="X76" s="9" t="s">
        <v>4809</v>
      </c>
      <c r="Y76" s="9"/>
      <c r="Z76" s="9"/>
      <c r="AA76" s="11" t="s">
        <v>4751</v>
      </c>
      <c r="AB76" s="11" t="s">
        <v>4809</v>
      </c>
      <c r="AC76" s="9"/>
      <c r="AD76" s="9"/>
    </row>
    <row r="77" spans="1:40" customFormat="1" hidden="1" x14ac:dyDescent="0.25">
      <c r="A77" t="s">
        <v>122</v>
      </c>
      <c r="B77" t="s">
        <v>4956</v>
      </c>
      <c r="C77" t="s">
        <v>4962</v>
      </c>
      <c r="U77">
        <f>MATCH(V77,C:C,0)</f>
        <v>95</v>
      </c>
      <c r="V77" s="9" t="s">
        <v>4985</v>
      </c>
      <c r="W77" s="9" t="s">
        <v>4810</v>
      </c>
      <c r="X77" s="9"/>
      <c r="Y77" s="9"/>
      <c r="Z77" s="9"/>
      <c r="AA77" s="10" t="s">
        <v>4810</v>
      </c>
      <c r="AB77" s="9"/>
      <c r="AC77" s="9"/>
      <c r="AD77" s="9"/>
      <c r="AG77" t="str">
        <f>W77</f>
        <v xml:space="preserve">Miller's Professional Imaging </v>
      </c>
      <c r="AH77" t="str">
        <f>W78</f>
        <v>610 E. Jefferson Street</v>
      </c>
      <c r="AJ77" t="s">
        <v>5151</v>
      </c>
      <c r="AK77" t="str">
        <f>TRIM(LEFT(SUBSTITUTE(W79,AJ77&amp;" ",""),SEARCH(" ",SUBSTITUTE(W79,AJ77&amp;" ",""))))</f>
        <v>Pittsburg</v>
      </c>
      <c r="AL77" t="str">
        <f>TRIM(LEFT(SUBSTITUTE(W79,AJ77&amp;" "&amp;AK77&amp;" ",""),SEARCH(",",SUBSTITUTE(W79,AJ77&amp;" "&amp;AK77&amp;" ",""))-1))</f>
        <v>Pittsburg Kansas 66762</v>
      </c>
      <c r="AM77" t="str">
        <f>X80</f>
        <v>+1 417.529.8427</v>
      </c>
    </row>
    <row r="78" spans="1:40" customFormat="1" hidden="1" x14ac:dyDescent="0.25">
      <c r="A78" t="s">
        <v>122</v>
      </c>
      <c r="B78" t="s">
        <v>4956</v>
      </c>
      <c r="C78" t="s">
        <v>4963</v>
      </c>
      <c r="V78" s="9"/>
      <c r="W78" s="9" t="s">
        <v>4811</v>
      </c>
      <c r="X78" s="9"/>
      <c r="Y78" s="9"/>
      <c r="Z78" s="9"/>
      <c r="AA78" s="9" t="s">
        <v>4811</v>
      </c>
      <c r="AB78" s="9"/>
      <c r="AC78" s="9"/>
      <c r="AD78" s="9"/>
    </row>
    <row r="79" spans="1:40" customFormat="1" hidden="1" x14ac:dyDescent="0.25">
      <c r="A79" t="s">
        <v>122</v>
      </c>
      <c r="B79" t="s">
        <v>4956</v>
      </c>
      <c r="C79" t="s">
        <v>4964</v>
      </c>
      <c r="V79" s="9"/>
      <c r="W79" s="9" t="s">
        <v>4812</v>
      </c>
      <c r="X79" s="9"/>
      <c r="Y79" s="9"/>
      <c r="Z79" s="9"/>
      <c r="AA79" s="9" t="s">
        <v>4812</v>
      </c>
      <c r="AB79" s="9"/>
      <c r="AC79" s="9"/>
      <c r="AD79" s="9"/>
    </row>
    <row r="80" spans="1:40" customFormat="1" hidden="1" x14ac:dyDescent="0.25">
      <c r="A80" t="s">
        <v>122</v>
      </c>
      <c r="B80" t="s">
        <v>4965</v>
      </c>
      <c r="C80" t="s">
        <v>4966</v>
      </c>
      <c r="V80" s="9"/>
      <c r="W80" s="9" t="s">
        <v>4744</v>
      </c>
      <c r="X80" s="9" t="s">
        <v>4813</v>
      </c>
      <c r="Y80" s="9"/>
      <c r="Z80" s="9"/>
      <c r="AA80" s="11" t="s">
        <v>4744</v>
      </c>
      <c r="AB80" s="11" t="s">
        <v>4813</v>
      </c>
      <c r="AC80" s="9"/>
      <c r="AD80" s="9"/>
    </row>
    <row r="81" spans="1:42" customFormat="1" hidden="1" x14ac:dyDescent="0.25">
      <c r="A81" t="s">
        <v>4797</v>
      </c>
      <c r="B81" t="s">
        <v>4967</v>
      </c>
      <c r="C81" t="s">
        <v>4968</v>
      </c>
      <c r="V81" s="9"/>
      <c r="W81" s="9"/>
      <c r="X81" s="9"/>
      <c r="Y81" s="9"/>
      <c r="Z81" s="9"/>
      <c r="AA81" s="9"/>
      <c r="AB81" s="9"/>
      <c r="AC81" s="9"/>
      <c r="AD81" s="9"/>
    </row>
    <row r="82" spans="1:42" customFormat="1" hidden="1" x14ac:dyDescent="0.25">
      <c r="A82" t="s">
        <v>4797</v>
      </c>
      <c r="B82" t="s">
        <v>4969</v>
      </c>
      <c r="C82" t="s">
        <v>4970</v>
      </c>
      <c r="U82">
        <f>MATCH(V82,C:C,0)</f>
        <v>102</v>
      </c>
      <c r="V82" s="9" t="s">
        <v>4627</v>
      </c>
      <c r="W82" s="9" t="s">
        <v>4814</v>
      </c>
      <c r="X82" s="9"/>
      <c r="Y82" s="9"/>
      <c r="Z82" s="9"/>
      <c r="AA82" s="10" t="s">
        <v>4814</v>
      </c>
      <c r="AB82" s="9"/>
      <c r="AC82" s="9"/>
      <c r="AD82" s="9"/>
      <c r="AG82" t="str">
        <f>W82</f>
        <v xml:space="preserve">Mirasco, Inc. </v>
      </c>
      <c r="AH82" t="str">
        <f>W83</f>
        <v>900 Circle 75 Parkway SE Suite 1660</v>
      </c>
      <c r="AJ82" t="s">
        <v>5151</v>
      </c>
      <c r="AK82" t="str">
        <f>TRIM(LEFT(SUBSTITUTE(W84,AJ82&amp;" ",""),SEARCH(" ",SUBSTITUTE(W84,AJ82&amp;" ",""))))</f>
        <v>Atlanta</v>
      </c>
      <c r="AL82" t="str">
        <f>TRIM(LEFT(SUBSTITUTE(W84,AJ82&amp;" "&amp;AK82&amp;" ",""),SEARCH(",",SUBSTITUTE(W84,AJ82&amp;" "&amp;AK82&amp;" ",""))-1))</f>
        <v>Atlanta Georgia 30339</v>
      </c>
      <c r="AM82" t="str">
        <f>X85</f>
        <v>+1 770.956.1945</v>
      </c>
    </row>
    <row r="83" spans="1:42" customFormat="1" hidden="1" x14ac:dyDescent="0.25">
      <c r="A83" t="s">
        <v>4797</v>
      </c>
      <c r="B83" t="s">
        <v>4971</v>
      </c>
      <c r="C83" t="s">
        <v>4972</v>
      </c>
      <c r="V83" s="9"/>
      <c r="W83" s="9" t="s">
        <v>4815</v>
      </c>
      <c r="X83" s="9"/>
      <c r="Y83" s="9"/>
      <c r="Z83" s="9"/>
      <c r="AA83" s="9" t="s">
        <v>4815</v>
      </c>
      <c r="AB83" s="9"/>
      <c r="AC83" s="9"/>
      <c r="AD83" s="9"/>
    </row>
    <row r="84" spans="1:42" ht="45" x14ac:dyDescent="0.25">
      <c r="A84" s="7" t="s">
        <v>4797</v>
      </c>
      <c r="B84" s="7" t="s">
        <v>4870</v>
      </c>
      <c r="C84" s="7" t="s">
        <v>4630</v>
      </c>
      <c r="D84" s="7">
        <f>MATCH(C84,V:V,0)</f>
        <v>64</v>
      </c>
      <c r="E84" s="7" t="str">
        <f>INDEX('By serial number'!$A:$G,MATCH($C84,'By serial number'!$C:$C,0),MATCH(E$1,'By serial number'!$A$1:$G$1,0))</f>
        <v>244</v>
      </c>
      <c r="F84" s="7" t="str">
        <f>INDEX('By serial number'!$A:$G,MATCH($C84,'By serial number'!$C:$C,0),MATCH(F$1,'By serial number'!$A$1:$G$1,0))</f>
        <v/>
      </c>
      <c r="G84" s="7" t="str">
        <f>INDEX('By serial number'!$A:$G,MATCH($C84,'By serial number'!$C:$C,0),MATCH(G$1,'By serial number'!$A$1:$G$1,0))</f>
        <v>N553CB</v>
      </c>
      <c r="H84" s="7" t="str">
        <f>INDEX('By serial number'!$A:$G,MATCH($C84,'By serial number'!$C:$C,0),MATCH(H$1,'By serial number'!$A$1:$G$1,0))</f>
        <v>United States of America</v>
      </c>
      <c r="I84" s="7" t="str">
        <f>INDEX('By serial number'!$A:$G,MATCH($C84,'By serial number'!$C:$C,0),MATCH(I$1,'By serial number'!$A$1:$G$1,0))</f>
        <v xml:space="preserve">MN Aviation </v>
      </c>
      <c r="J84" s="7" t="str">
        <f>INDEX('By serial number'!$A:$G,MATCH($C84,'By serial number'!$C:$C,0),MATCH(J$1,'By serial number'!$A$1:$G$1,0))</f>
        <v>N553CB LLC Dorado PR bought 12/7/18</v>
      </c>
      <c r="K84" s="7" t="str">
        <f>INDEX('By serial number'!$A:$G,MATCH($C84,'By serial number'!$C:$C,0),MATCH(K$1,'By serial number'!$A$1:$G$1,0))</f>
        <v>N553CB LLC</v>
      </c>
      <c r="L84" s="7" t="str">
        <f t="shared" ref="L84:T84" si="7">IFERROR(IF(LEN(INDEX($AG:$AP,MATCH($A84,$AG:$AG,0),MATCH(SUBSTITUTE(L$1,"NBAA ",""),$AG$1:$AP$1,0)))&lt;2,"",INDEX($AG:$AP,MATCH($A84,$AG:$AG,0),MATCH(SUBSTITUTE(L$1,"NBAA ",""),$AG$1:$AP$1,0))),"")</f>
        <v xml:space="preserve">M &amp; N Aviation, Inc. </v>
      </c>
      <c r="M84" s="7" t="str">
        <f t="shared" si="7"/>
        <v>PO Box 38098</v>
      </c>
      <c r="N84" s="7" t="str">
        <f t="shared" si="7"/>
        <v/>
      </c>
      <c r="O84" s="7" t="str">
        <f t="shared" si="7"/>
        <v>San Juan</v>
      </c>
      <c r="P84" s="7" t="str">
        <f t="shared" si="7"/>
        <v>Puerto Rico</v>
      </c>
      <c r="Q84" s="7" t="str">
        <f t="shared" si="7"/>
        <v>00937</v>
      </c>
      <c r="R84" s="7" t="str">
        <f t="shared" si="7"/>
        <v>+1 787.791.7090</v>
      </c>
      <c r="S84" s="7" t="str">
        <f t="shared" si="7"/>
        <v>www.mnaviation.com</v>
      </c>
      <c r="T84" s="7" t="str">
        <f t="shared" si="7"/>
        <v>info@mnaviation.com</v>
      </c>
      <c r="U84" s="7" t="str">
        <f>IFERROR(IF(LEN(INDEX($AG:$AP,MATCH($A84,$AG:$AG,0),MATCH(SUBSTITUTE(U$1,"NBAA ",""),$AG$1:$AP$1,0)))&lt;2,"",INDEX($AG:$AP,MATCH($A84,$AG:$AG,0),MATCH(SUBSTITUTE(U$1,"NBAA ",""),$AG$1:$AP$1,0))),"")</f>
        <v/>
      </c>
      <c r="W84" s="6" t="s">
        <v>4816</v>
      </c>
      <c r="AA84" s="6" t="s">
        <v>4816</v>
      </c>
    </row>
    <row r="85" spans="1:42" customFormat="1" hidden="1" x14ac:dyDescent="0.25">
      <c r="A85" t="s">
        <v>4804</v>
      </c>
      <c r="B85" t="s">
        <v>4973</v>
      </c>
      <c r="C85" t="s">
        <v>4974</v>
      </c>
      <c r="V85" s="9"/>
      <c r="W85" s="9" t="s">
        <v>4744</v>
      </c>
      <c r="X85" s="9" t="s">
        <v>4817</v>
      </c>
      <c r="Y85" s="9"/>
      <c r="Z85" s="9"/>
      <c r="AA85" s="11" t="s">
        <v>4744</v>
      </c>
      <c r="AB85" s="11" t="s">
        <v>4817</v>
      </c>
      <c r="AC85" s="9"/>
      <c r="AD85" s="9"/>
    </row>
    <row r="86" spans="1:42" customFormat="1" hidden="1" x14ac:dyDescent="0.25">
      <c r="A86" t="s">
        <v>4804</v>
      </c>
      <c r="B86" t="s">
        <v>4973</v>
      </c>
      <c r="C86" t="s">
        <v>4975</v>
      </c>
      <c r="V86" s="9"/>
      <c r="W86" s="9" t="s">
        <v>4751</v>
      </c>
      <c r="X86" s="9" t="s">
        <v>4818</v>
      </c>
      <c r="Y86" s="9"/>
      <c r="Z86" s="9"/>
      <c r="AA86" s="11" t="s">
        <v>4751</v>
      </c>
      <c r="AB86" s="11" t="s">
        <v>4818</v>
      </c>
      <c r="AC86" s="9"/>
      <c r="AD86" s="9"/>
    </row>
    <row r="87" spans="1:42" customFormat="1" hidden="1" x14ac:dyDescent="0.25">
      <c r="A87" t="s">
        <v>4804</v>
      </c>
      <c r="B87" t="s">
        <v>4973</v>
      </c>
      <c r="C87" t="s">
        <v>4976</v>
      </c>
      <c r="U87">
        <f>MATCH(V87,C:C,0)</f>
        <v>98</v>
      </c>
      <c r="V87" s="9" t="s">
        <v>4989</v>
      </c>
      <c r="W87" s="9" t="s">
        <v>4819</v>
      </c>
      <c r="X87" s="9"/>
      <c r="Y87" s="9"/>
      <c r="Z87" s="9"/>
      <c r="AA87" s="10" t="s">
        <v>4819</v>
      </c>
      <c r="AB87" s="9"/>
      <c r="AC87" s="9"/>
      <c r="AD87" s="9"/>
      <c r="AG87" t="str">
        <f>W87</f>
        <v xml:space="preserve">Penske Jet, Inc. </v>
      </c>
      <c r="AH87" t="str">
        <f>W88</f>
        <v>6340 Highland Road</v>
      </c>
      <c r="AJ87" t="s">
        <v>5151</v>
      </c>
      <c r="AK87" t="str">
        <f>TRIM(LEFT(SUBSTITUTE(W89,AJ87&amp;" ",""),SEARCH(" ",SUBSTITUTE(W89,AJ87&amp;" ",""))))</f>
        <v>Waterford</v>
      </c>
      <c r="AL87" t="str">
        <f>TRIM(LEFT(SUBSTITUTE(W89,AJ87&amp;" "&amp;AK87&amp;" ",""),SEARCH(",",SUBSTITUTE(W89,AJ87&amp;" "&amp;AK87&amp;" ",""))-1))</f>
        <v>Waterford Michigan 48327-1835</v>
      </c>
      <c r="AM87" t="str">
        <f>X90</f>
        <v>+1 248.666.3910</v>
      </c>
    </row>
    <row r="88" spans="1:42" customFormat="1" hidden="1" x14ac:dyDescent="0.25">
      <c r="A88" t="s">
        <v>4804</v>
      </c>
      <c r="B88" t="s">
        <v>4930</v>
      </c>
      <c r="C88" t="s">
        <v>4977</v>
      </c>
      <c r="U88">
        <f>MATCH(V88,C:C,0)</f>
        <v>99</v>
      </c>
      <c r="V88" s="9" t="s">
        <v>4990</v>
      </c>
      <c r="W88" s="9" t="s">
        <v>4820</v>
      </c>
      <c r="X88" s="9"/>
      <c r="Y88" s="9"/>
      <c r="Z88" s="9"/>
      <c r="AA88" s="9" t="s">
        <v>4820</v>
      </c>
      <c r="AB88" s="9"/>
      <c r="AC88" s="9"/>
      <c r="AD88" s="9"/>
    </row>
    <row r="89" spans="1:42" customFormat="1" hidden="1" x14ac:dyDescent="0.25">
      <c r="A89" t="s">
        <v>4804</v>
      </c>
      <c r="B89" t="s">
        <v>4978</v>
      </c>
      <c r="C89" t="s">
        <v>4979</v>
      </c>
      <c r="U89">
        <f>MATCH(V89,C:C,0)</f>
        <v>100</v>
      </c>
      <c r="V89" s="9" t="s">
        <v>4991</v>
      </c>
      <c r="W89" s="9" t="s">
        <v>4821</v>
      </c>
      <c r="X89" s="9"/>
      <c r="Y89" s="9"/>
      <c r="Z89" s="9"/>
      <c r="AA89" s="9" t="s">
        <v>4821</v>
      </c>
      <c r="AB89" s="9"/>
      <c r="AC89" s="9"/>
      <c r="AD89" s="9"/>
    </row>
    <row r="90" spans="1:42" customFormat="1" hidden="1" x14ac:dyDescent="0.25">
      <c r="A90" t="s">
        <v>4804</v>
      </c>
      <c r="B90" t="s">
        <v>4889</v>
      </c>
      <c r="C90" t="s">
        <v>4980</v>
      </c>
      <c r="V90" s="9"/>
      <c r="W90" s="9" t="s">
        <v>4744</v>
      </c>
      <c r="X90" s="9" t="s">
        <v>4822</v>
      </c>
      <c r="Y90" s="9"/>
      <c r="Z90" s="9"/>
      <c r="AA90" s="11" t="s">
        <v>4744</v>
      </c>
      <c r="AB90" s="11" t="s">
        <v>4822</v>
      </c>
      <c r="AC90" s="9"/>
      <c r="AD90" s="9"/>
    </row>
    <row r="91" spans="1:42" customFormat="1" hidden="1" x14ac:dyDescent="0.25">
      <c r="A91" t="s">
        <v>4804</v>
      </c>
      <c r="B91" t="s">
        <v>4944</v>
      </c>
      <c r="C91" t="s">
        <v>4981</v>
      </c>
      <c r="V91" s="9"/>
      <c r="W91" s="9" t="s">
        <v>4751</v>
      </c>
      <c r="X91" s="9" t="s">
        <v>4823</v>
      </c>
      <c r="Y91" s="9"/>
      <c r="Z91" s="9"/>
      <c r="AA91" s="11" t="s">
        <v>4751</v>
      </c>
      <c r="AB91" s="11" t="s">
        <v>4823</v>
      </c>
      <c r="AC91" s="9"/>
      <c r="AD91" s="9"/>
    </row>
    <row r="92" spans="1:42" ht="45" x14ac:dyDescent="0.25">
      <c r="A92" s="7" t="s">
        <v>4804</v>
      </c>
      <c r="B92" s="7" t="s">
        <v>4870</v>
      </c>
      <c r="C92" s="7" t="s">
        <v>4631</v>
      </c>
      <c r="D92" s="7">
        <f>MATCH(C92,V:V,0)</f>
        <v>71</v>
      </c>
      <c r="E92" s="7" t="str">
        <f>INDEX('By serial number'!$A:$G,MATCH($C92,'By serial number'!$C:$C,0),MATCH(E$1,'By serial number'!$A$1:$G$1,0))</f>
        <v>310</v>
      </c>
      <c r="F92" s="7" t="str">
        <f>INDEX('By serial number'!$A:$G,MATCH($C92,'By serial number'!$C:$C,0),MATCH(F$1,'By serial number'!$A$1:$G$1,0))</f>
        <v/>
      </c>
      <c r="G92" s="7" t="str">
        <f>INDEX('By serial number'!$A:$G,MATCH($C92,'By serial number'!$C:$C,0),MATCH(G$1,'By serial number'!$A$1:$G$1,0))</f>
        <v>N151PW</v>
      </c>
      <c r="H92" s="7" t="str">
        <f>INDEX('By serial number'!$A:$G,MATCH($C92,'By serial number'!$C:$C,0),MATCH(H$1,'By serial number'!$A$1:$G$1,0))</f>
        <v>United States of America</v>
      </c>
      <c r="I92" s="7" t="str">
        <f>INDEX('By serial number'!$A:$G,MATCH($C92,'By serial number'!$C:$C,0),MATCH(I$1,'By serial number'!$A$1:$G$1,0))</f>
        <v/>
      </c>
      <c r="J92" s="7" t="str">
        <f>INDEX('By serial number'!$A:$G,MATCH($C92,'By serial number'!$C:$C,0),MATCH(J$1,'By serial number'!$A$1:$G$1,0))</f>
        <v>Talon Tactical Managements LLC bought 5/25/21</v>
      </c>
      <c r="K92" s="7" t="str">
        <f>INDEX('By serial number'!$A:$G,MATCH($C92,'By serial number'!$C:$C,0),MATCH(K$1,'By serial number'!$A$1:$G$1,0))</f>
        <v>TALON TACTICAL MANAGEMENT LLC</v>
      </c>
      <c r="L92" s="7" t="str">
        <f t="shared" ref="L92:T92" si="8">IFERROR(IF(LEN(INDEX($AG:$AP,MATCH($A92,$AG:$AG,0),MATCH(SUBSTITUTE(L$1,"NBAA ",""),$AG$1:$AP$1,0)))&lt;2,"",INDEX($AG:$AP,MATCH($A92,$AG:$AG,0),MATCH(SUBSTITUTE(L$1,"NBAA ",""),$AG$1:$AP$1,0))),"")</f>
        <v xml:space="preserve">Mayo Aviation, Inc. </v>
      </c>
      <c r="M92" s="7" t="str">
        <f t="shared" si="8"/>
        <v>7735 S. Peoria Street</v>
      </c>
      <c r="N92" s="7" t="str">
        <f t="shared" si="8"/>
        <v/>
      </c>
      <c r="O92" s="7" t="str">
        <f t="shared" si="8"/>
        <v>Englewood</v>
      </c>
      <c r="P92" s="7" t="str">
        <f t="shared" si="8"/>
        <v>Colorado</v>
      </c>
      <c r="Q92" s="7" t="str">
        <f t="shared" si="8"/>
        <v>80112-4102</v>
      </c>
      <c r="R92" s="7" t="str">
        <f t="shared" si="8"/>
        <v>+1 303.810.7844</v>
      </c>
      <c r="S92" s="7" t="str">
        <f t="shared" si="8"/>
        <v>www.mayoaviation.com</v>
      </c>
      <c r="T92" s="7" t="str">
        <f t="shared" si="8"/>
        <v/>
      </c>
      <c r="U92" s="7" t="str">
        <f>IFERROR(IF(LEN(INDEX($AG:$AP,MATCH($A92,$AG:$AG,0),MATCH(SUBSTITUTE(U$1,"NBAA ",""),$AG$1:$AP$1,0)))&lt;2,"",INDEX($AG:$AP,MATCH($A92,$AG:$AG,0),MATCH(SUBSTITUTE(U$1,"NBAA ",""),$AG$1:$AP$1,0))),"")</f>
        <v/>
      </c>
      <c r="V92" s="6" t="s">
        <v>4993</v>
      </c>
      <c r="W92" s="6" t="s">
        <v>4824</v>
      </c>
      <c r="AA92" s="8" t="s">
        <v>4824</v>
      </c>
      <c r="AG92" t="str">
        <f>W92</f>
        <v xml:space="preserve">Sanderson Farms, Inc. </v>
      </c>
      <c r="AH92" t="str">
        <f>W93</f>
        <v>PO Box 988 127 Flynt Road</v>
      </c>
      <c r="AI92"/>
      <c r="AJ92" t="str">
        <f>TRIM(LEFT(W94,SEARCH(" ",W94)))</f>
        <v>Laurel</v>
      </c>
      <c r="AK92" t="str">
        <f>TRIM(LEFT(SUBSTITUTE(W94,AJ92&amp;" ",""),SEARCH(" ",SUBSTITUTE(W94,AJ92&amp;" ",""))))</f>
        <v>Mississippi</v>
      </c>
      <c r="AL92" t="str">
        <f>TRIM(LEFT(SUBSTITUTE(W94,AJ92&amp;" "&amp;AK92&amp;" ",""),SEARCH(",",SUBSTITUTE(W94,AJ92&amp;" "&amp;AK92&amp;" ",""))-1))</f>
        <v>39441-0988</v>
      </c>
      <c r="AM92" t="str">
        <f>X96</f>
        <v>+1 601.649.4030</v>
      </c>
      <c r="AN92" t="str">
        <f>W95</f>
        <v>www.sandersonfarms.com</v>
      </c>
      <c r="AO92" t="str">
        <f>X98</f>
        <v>dgilley@sandersonfarms.com</v>
      </c>
      <c r="AP92"/>
    </row>
    <row r="93" spans="1:42" customFormat="1" hidden="1" x14ac:dyDescent="0.25">
      <c r="A93" t="s">
        <v>4804</v>
      </c>
      <c r="B93" t="s">
        <v>4897</v>
      </c>
      <c r="C93" t="s">
        <v>4982</v>
      </c>
      <c r="U93">
        <f>MATCH(V93,C:C,0)</f>
        <v>104</v>
      </c>
      <c r="V93" s="9" t="s">
        <v>4994</v>
      </c>
      <c r="W93" s="9" t="s">
        <v>4825</v>
      </c>
      <c r="X93" s="9"/>
      <c r="Y93" s="9"/>
      <c r="Z93" s="9"/>
      <c r="AA93" s="9" t="s">
        <v>4825</v>
      </c>
      <c r="AB93" s="9"/>
      <c r="AC93" s="9"/>
      <c r="AD93" s="9"/>
    </row>
    <row r="94" spans="1:42" customFormat="1" hidden="1" x14ac:dyDescent="0.25">
      <c r="A94" t="s">
        <v>4804</v>
      </c>
      <c r="B94" t="s">
        <v>4983</v>
      </c>
      <c r="C94" t="s">
        <v>4984</v>
      </c>
      <c r="U94">
        <f>MATCH(V94,C:C,0)</f>
        <v>105</v>
      </c>
      <c r="V94" s="9" t="s">
        <v>4995</v>
      </c>
      <c r="W94" s="9" t="s">
        <v>4826</v>
      </c>
      <c r="X94" s="9"/>
      <c r="Y94" s="9"/>
      <c r="Z94" s="9"/>
      <c r="AA94" s="9" t="s">
        <v>4826</v>
      </c>
      <c r="AB94" s="9"/>
      <c r="AC94" s="9"/>
      <c r="AD94" s="9"/>
    </row>
    <row r="95" spans="1:42" ht="45" x14ac:dyDescent="0.25">
      <c r="A95" s="7" t="s">
        <v>4810</v>
      </c>
      <c r="B95" s="7" t="s">
        <v>4870</v>
      </c>
      <c r="C95" s="7" t="s">
        <v>4985</v>
      </c>
      <c r="D95" s="7">
        <f>MATCH(C95,V:V,0)</f>
        <v>77</v>
      </c>
      <c r="E95" s="7" t="str">
        <f>INDEX('By serial number'!$A:$G,MATCH($C95,'By serial number'!$C:$C,0),MATCH(E$1,'By serial number'!$A$1:$G$1,0))</f>
        <v>236</v>
      </c>
      <c r="F95" s="7" t="str">
        <f>INDEX('By serial number'!$A:$G,MATCH($C95,'By serial number'!$C:$C,0),MATCH(F$1,'By serial number'!$A$1:$G$1,0))</f>
        <v/>
      </c>
      <c r="G95" s="7" t="str">
        <f>INDEX('By serial number'!$A:$G,MATCH($C95,'By serial number'!$C:$C,0),MATCH(G$1,'By serial number'!$A$1:$G$1,0))</f>
        <v>N77709</v>
      </c>
      <c r="H95" s="7" t="str">
        <f>INDEX('By serial number'!$A:$G,MATCH($C95,'By serial number'!$C:$C,0),MATCH(H$1,'By serial number'!$A$1:$G$1,0))</f>
        <v>United States of America</v>
      </c>
      <c r="I95" s="7" t="str">
        <f>INDEX('By serial number'!$A:$G,MATCH($C95,'By serial number'!$C:$C,0),MATCH(I$1,'By serial number'!$A$1:$G$1,0))</f>
        <v/>
      </c>
      <c r="J95" s="7" t="str">
        <f>INDEX('By serial number'!$A:$G,MATCH($C95,'By serial number'!$C:$C,0),MATCH(J$1,'By serial number'!$A$1:$G$1,0))</f>
        <v>Miller's Professional Imaging. Pittsburg KS delivered 12/13/07</v>
      </c>
      <c r="K95" s="7" t="str">
        <f>INDEX('By serial number'!$A:$G,MATCH($C95,'By serial number'!$C:$C,0),MATCH(K$1,'By serial number'!$A$1:$G$1,0))</f>
        <v>MILLER'S INC</v>
      </c>
      <c r="L95" s="7" t="str">
        <f t="shared" ref="L95:T95" si="9">IFERROR(IF(LEN(INDEX($AG:$AP,MATCH($A95,$AG:$AG,0),MATCH(SUBSTITUTE(L$1,"NBAA ",""),$AG$1:$AP$1,0)))&lt;2,"",INDEX($AG:$AP,MATCH($A95,$AG:$AG,0),MATCH(SUBSTITUTE(L$1,"NBAA ",""),$AG$1:$AP$1,0))),"")</f>
        <v xml:space="preserve">Miller's Professional Imaging </v>
      </c>
      <c r="M95" s="7" t="str">
        <f t="shared" si="9"/>
        <v>610 E. Jefferson Street</v>
      </c>
      <c r="N95" s="7" t="str">
        <f t="shared" si="9"/>
        <v/>
      </c>
      <c r="O95" s="7" t="str">
        <f t="shared" si="9"/>
        <v>Baton Rouge</v>
      </c>
      <c r="P95" s="7" t="str">
        <f t="shared" si="9"/>
        <v>Pittsburg</v>
      </c>
      <c r="Q95" s="7" t="str">
        <f t="shared" si="9"/>
        <v>Pittsburg Kansas 66762</v>
      </c>
      <c r="R95" s="7" t="str">
        <f t="shared" si="9"/>
        <v>+1 417.529.8427</v>
      </c>
      <c r="S95" s="7" t="str">
        <f t="shared" si="9"/>
        <v/>
      </c>
      <c r="T95" s="7" t="str">
        <f t="shared" si="9"/>
        <v/>
      </c>
      <c r="U95" s="7" t="str">
        <f>IFERROR(IF(LEN(INDEX($AG:$AP,MATCH($A95,$AG:$AG,0),MATCH(SUBSTITUTE(U$1,"NBAA ",""),$AG$1:$AP$1,0)))&lt;2,"",INDEX($AG:$AP,MATCH($A95,$AG:$AG,0),MATCH(SUBSTITUTE(U$1,"NBAA ",""),$AG$1:$AP$1,0))),"")</f>
        <v/>
      </c>
      <c r="V95" s="6" t="s">
        <v>4996</v>
      </c>
      <c r="W95" s="6" t="s">
        <v>4827</v>
      </c>
      <c r="AA95" s="8" t="s">
        <v>4827</v>
      </c>
      <c r="AG95"/>
      <c r="AH95"/>
      <c r="AI95"/>
      <c r="AJ95"/>
      <c r="AK95"/>
      <c r="AL95"/>
      <c r="AM95"/>
      <c r="AN95"/>
      <c r="AO95"/>
      <c r="AP95"/>
    </row>
    <row r="96" spans="1:42" customFormat="1" hidden="1" x14ac:dyDescent="0.25">
      <c r="A96" t="s">
        <v>4819</v>
      </c>
      <c r="B96" t="s">
        <v>4986</v>
      </c>
      <c r="C96" t="s">
        <v>4987</v>
      </c>
      <c r="V96" s="9"/>
      <c r="W96" s="9" t="s">
        <v>4744</v>
      </c>
      <c r="X96" s="9" t="s">
        <v>4828</v>
      </c>
      <c r="Y96" s="9"/>
      <c r="Z96" s="9"/>
      <c r="AA96" s="11" t="s">
        <v>4744</v>
      </c>
      <c r="AB96" s="11" t="s">
        <v>4828</v>
      </c>
      <c r="AC96" s="9"/>
      <c r="AD96" s="9"/>
    </row>
    <row r="97" spans="1:42" customFormat="1" hidden="1" x14ac:dyDescent="0.25">
      <c r="A97" t="s">
        <v>4819</v>
      </c>
      <c r="B97" t="s">
        <v>4969</v>
      </c>
      <c r="C97" t="s">
        <v>4988</v>
      </c>
      <c r="V97" s="9"/>
      <c r="W97" s="9" t="s">
        <v>4751</v>
      </c>
      <c r="X97" s="9" t="s">
        <v>4829</v>
      </c>
      <c r="Y97" s="9"/>
      <c r="Z97" s="9"/>
      <c r="AA97" s="11" t="s">
        <v>4751</v>
      </c>
      <c r="AB97" s="11" t="s">
        <v>4829</v>
      </c>
      <c r="AC97" s="9"/>
      <c r="AD97" s="9"/>
    </row>
    <row r="98" spans="1:42" ht="75" x14ac:dyDescent="0.25">
      <c r="A98" s="7" t="s">
        <v>4819</v>
      </c>
      <c r="B98" s="7" t="s">
        <v>4870</v>
      </c>
      <c r="C98" s="7" t="s">
        <v>4989</v>
      </c>
      <c r="D98" s="7">
        <f>MATCH(C98,V:V,0)</f>
        <v>87</v>
      </c>
      <c r="E98" s="7" t="str">
        <f>INDEX('By serial number'!$A:$G,MATCH($C98,'By serial number'!$C:$C,0),MATCH(E$1,'By serial number'!$A$1:$G$1,0))</f>
        <v>308</v>
      </c>
      <c r="F98" s="7" t="str">
        <f>INDEX('By serial number'!$A:$G,MATCH($C98,'By serial number'!$C:$C,0),MATCH(F$1,'By serial number'!$A$1:$G$1,0))</f>
        <v/>
      </c>
      <c r="G98" s="7" t="str">
        <f>INDEX('By serial number'!$A:$G,MATCH($C98,'By serial number'!$C:$C,0),MATCH(G$1,'By serial number'!$A$1:$G$1,0))</f>
        <v>N501RP</v>
      </c>
      <c r="H98" s="7" t="str">
        <f>INDEX('By serial number'!$A:$G,MATCH($C98,'By serial number'!$C:$C,0),MATCH(H$1,'By serial number'!$A$1:$G$1,0))</f>
        <v>United States of America</v>
      </c>
      <c r="I98" s="7" t="str">
        <f>INDEX('By serial number'!$A:$G,MATCH($C98,'By serial number'!$C:$C,0),MATCH(I$1,'By serial number'!$A$1:$G$1,0))</f>
        <v/>
      </c>
      <c r="J98" s="7" t="str">
        <f>INDEX('By serial number'!$A:$G,MATCH($C98,'By serial number'!$C:$C,0),MATCH(J$1,'By serial number'!$A$1:$G$1,0))</f>
        <v>Penske Corp. delivered 4/11/14 rrg 5/17/14</v>
      </c>
      <c r="K98" s="7" t="str">
        <f>INDEX('By serial number'!$A:$G,MATCH($C98,'By serial number'!$C:$C,0),MATCH(K$1,'By serial number'!$A$1:$G$1,0))</f>
        <v>HUNTINGTON NATIONAL BANK</v>
      </c>
      <c r="L98" s="7" t="str">
        <f t="shared" ref="L98:U100" si="10">IFERROR(IF(LEN(INDEX($AG:$AP,MATCH($A98,$AG:$AG,0),MATCH(SUBSTITUTE(L$1,"NBAA ",""),$AG$1:$AP$1,0)))&lt;2,"",INDEX($AG:$AP,MATCH($A98,$AG:$AG,0),MATCH(SUBSTITUTE(L$1,"NBAA ",""),$AG$1:$AP$1,0))),"")</f>
        <v xml:space="preserve">Penske Jet, Inc. </v>
      </c>
      <c r="M98" s="7" t="str">
        <f t="shared" si="10"/>
        <v>6340 Highland Road</v>
      </c>
      <c r="N98" s="7" t="str">
        <f t="shared" si="10"/>
        <v/>
      </c>
      <c r="O98" s="7" t="str">
        <f t="shared" si="10"/>
        <v>Baton Rouge</v>
      </c>
      <c r="P98" s="7" t="str">
        <f t="shared" si="10"/>
        <v>Waterford</v>
      </c>
      <c r="Q98" s="7" t="str">
        <f t="shared" si="10"/>
        <v>Waterford Michigan 48327-1835</v>
      </c>
      <c r="R98" s="7" t="str">
        <f t="shared" si="10"/>
        <v>+1 248.666.3910</v>
      </c>
      <c r="S98" s="7" t="str">
        <f t="shared" si="10"/>
        <v/>
      </c>
      <c r="T98" s="7" t="str">
        <f t="shared" si="10"/>
        <v/>
      </c>
      <c r="U98" s="7" t="str">
        <f t="shared" si="10"/>
        <v/>
      </c>
      <c r="W98" s="6" t="s">
        <v>4795</v>
      </c>
      <c r="X98" s="6" t="s">
        <v>4830</v>
      </c>
      <c r="AA98" s="6" t="s">
        <v>4795</v>
      </c>
      <c r="AB98" s="8" t="s">
        <v>4830</v>
      </c>
    </row>
    <row r="99" spans="1:42" ht="75" x14ac:dyDescent="0.25">
      <c r="A99" s="7" t="s">
        <v>4819</v>
      </c>
      <c r="B99" s="7" t="s">
        <v>4870</v>
      </c>
      <c r="C99" s="7" t="s">
        <v>4990</v>
      </c>
      <c r="D99" s="7">
        <f>MATCH(C99,V:V,0)</f>
        <v>88</v>
      </c>
      <c r="E99" s="7" t="e">
        <f>INDEX('By serial number'!$A:$G,MATCH($C99,'By serial number'!$C:$C,0),MATCH(E$1,'By serial number'!$A$1:$G$1,0))</f>
        <v>#N/A</v>
      </c>
      <c r="F99" s="7" t="e">
        <f>INDEX('By serial number'!$A:$G,MATCH($C99,'By serial number'!$C:$C,0),MATCH(F$1,'By serial number'!$A$1:$G$1,0))</f>
        <v>#N/A</v>
      </c>
      <c r="G99" s="7" t="e">
        <f>INDEX('By serial number'!$A:$G,MATCH($C99,'By serial number'!$C:$C,0),MATCH(G$1,'By serial number'!$A$1:$G$1,0))</f>
        <v>#N/A</v>
      </c>
      <c r="H99" s="7" t="e">
        <f>INDEX('By serial number'!$A:$G,MATCH($C99,'By serial number'!$C:$C,0),MATCH(H$1,'By serial number'!$A$1:$G$1,0))</f>
        <v>#N/A</v>
      </c>
      <c r="I99" s="7" t="e">
        <f>INDEX('By serial number'!$A:$G,MATCH($C99,'By serial number'!$C:$C,0),MATCH(I$1,'By serial number'!$A$1:$G$1,0))</f>
        <v>#N/A</v>
      </c>
      <c r="J99" s="7" t="e">
        <f>INDEX('By serial number'!$A:$G,MATCH($C99,'By serial number'!$C:$C,0),MATCH(J$1,'By serial number'!$A$1:$G$1,0))</f>
        <v>#N/A</v>
      </c>
      <c r="K99" s="7" t="e">
        <f>INDEX('By serial number'!$A:$G,MATCH($C99,'By serial number'!$C:$C,0),MATCH(K$1,'By serial number'!$A$1:$G$1,0))</f>
        <v>#N/A</v>
      </c>
      <c r="L99" s="7" t="str">
        <f t="shared" si="10"/>
        <v xml:space="preserve">Penske Jet, Inc. </v>
      </c>
      <c r="M99" s="7" t="str">
        <f t="shared" si="10"/>
        <v>6340 Highland Road</v>
      </c>
      <c r="N99" s="7" t="str">
        <f t="shared" si="10"/>
        <v/>
      </c>
      <c r="O99" s="7" t="str">
        <f t="shared" si="10"/>
        <v>Baton Rouge</v>
      </c>
      <c r="P99" s="7" t="str">
        <f t="shared" si="10"/>
        <v>Waterford</v>
      </c>
      <c r="Q99" s="7" t="str">
        <f t="shared" si="10"/>
        <v>Waterford Michigan 48327-1835</v>
      </c>
      <c r="R99" s="7" t="str">
        <f t="shared" si="10"/>
        <v>+1 248.666.3910</v>
      </c>
      <c r="S99" s="7" t="str">
        <f t="shared" si="10"/>
        <v/>
      </c>
      <c r="T99" s="7" t="str">
        <f t="shared" si="10"/>
        <v/>
      </c>
      <c r="U99" s="7" t="str">
        <f t="shared" si="10"/>
        <v/>
      </c>
      <c r="V99" s="6" t="s">
        <v>5038</v>
      </c>
      <c r="W99" s="6" t="s">
        <v>501</v>
      </c>
      <c r="AA99" s="8" t="s">
        <v>501</v>
      </c>
      <c r="AG99" t="str">
        <f>W99</f>
        <v xml:space="preserve">Skyservice Business Aviation </v>
      </c>
      <c r="AH99" t="str">
        <f>W100</f>
        <v>6120 Midfield Road</v>
      </c>
      <c r="AI99"/>
      <c r="AJ99" t="str">
        <f>TRIM(LEFT(W101,SEARCH(" ",W101)))</f>
        <v>Mississauga</v>
      </c>
      <c r="AK99" t="str">
        <f>TRIM(LEFT(SUBSTITUTE(W101,AJ99&amp;" ",""),SEARCH(" ",SUBSTITUTE(W101,AJ99&amp;" ",""))))</f>
        <v>Ontario</v>
      </c>
      <c r="AL99" t="str">
        <f>TRIM(LEFT(SUBSTITUTE(W101,AJ99&amp;" "&amp;AK99&amp;" ",""),SEARCH(",",SUBSTITUTE(W101,AJ99&amp;" "&amp;AK99&amp;" ",""))-1))</f>
        <v>L5P 1B1</v>
      </c>
      <c r="AM99" t="str">
        <f>X103</f>
        <v>+1 888.759.7591</v>
      </c>
      <c r="AN99" t="str">
        <f>W102</f>
        <v>www.skyservice.com</v>
      </c>
      <c r="AO99"/>
      <c r="AP99"/>
    </row>
    <row r="100" spans="1:42" ht="75" x14ac:dyDescent="0.25">
      <c r="A100" s="7" t="s">
        <v>4819</v>
      </c>
      <c r="B100" s="7" t="s">
        <v>4870</v>
      </c>
      <c r="C100" s="7" t="s">
        <v>4991</v>
      </c>
      <c r="D100" s="7">
        <f>MATCH(C100,V:V,0)</f>
        <v>89</v>
      </c>
      <c r="E100" s="7" t="str">
        <f>INDEX('By serial number'!$A:$G,MATCH($C100,'By serial number'!$C:$C,0),MATCH(E$1,'By serial number'!$A$1:$G$1,0))</f>
        <v>307</v>
      </c>
      <c r="F100" s="7" t="str">
        <f>INDEX('By serial number'!$A:$G,MATCH($C100,'By serial number'!$C:$C,0),MATCH(F$1,'By serial number'!$A$1:$G$1,0))</f>
        <v/>
      </c>
      <c r="G100" s="7" t="str">
        <f>INDEX('By serial number'!$A:$G,MATCH($C100,'By serial number'!$C:$C,0),MATCH(G$1,'By serial number'!$A$1:$G$1,0))</f>
        <v>N503RP</v>
      </c>
      <c r="H100" s="7" t="str">
        <f>INDEX('By serial number'!$A:$G,MATCH($C100,'By serial number'!$C:$C,0),MATCH(H$1,'By serial number'!$A$1:$G$1,0))</f>
        <v>United States of America</v>
      </c>
      <c r="I100" s="7" t="str">
        <f>INDEX('By serial number'!$A:$G,MATCH($C100,'By serial number'!$C:$C,0),MATCH(I$1,'By serial number'!$A$1:$G$1,0))</f>
        <v/>
      </c>
      <c r="J100" s="7" t="str">
        <f>INDEX('By serial number'!$A:$G,MATCH($C100,'By serial number'!$C:$C,0),MATCH(J$1,'By serial number'!$A$1:$G$1,0))</f>
        <v>Penske Corp. delivered 3/25/14, rrg 4/28/14. Became PTS AS LLC.</v>
      </c>
      <c r="K100" s="7" t="str">
        <f>INDEX('By serial number'!$A:$G,MATCH($C100,'By serial number'!$C:$C,0),MATCH(K$1,'By serial number'!$A$1:$G$1,0))</f>
        <v>PTS AS LLC</v>
      </c>
      <c r="L100" s="7" t="str">
        <f t="shared" si="10"/>
        <v xml:space="preserve">Penske Jet, Inc. </v>
      </c>
      <c r="M100" s="7" t="str">
        <f t="shared" si="10"/>
        <v>6340 Highland Road</v>
      </c>
      <c r="N100" s="7" t="str">
        <f t="shared" si="10"/>
        <v/>
      </c>
      <c r="O100" s="7" t="str">
        <f t="shared" si="10"/>
        <v>Baton Rouge</v>
      </c>
      <c r="P100" s="7" t="str">
        <f t="shared" si="10"/>
        <v>Waterford</v>
      </c>
      <c r="Q100" s="7" t="str">
        <f t="shared" si="10"/>
        <v>Waterford Michigan 48327-1835</v>
      </c>
      <c r="R100" s="7" t="str">
        <f t="shared" si="10"/>
        <v>+1 248.666.3910</v>
      </c>
      <c r="S100" s="7" t="str">
        <f t="shared" si="10"/>
        <v/>
      </c>
      <c r="T100" s="7" t="str">
        <f t="shared" si="10"/>
        <v/>
      </c>
      <c r="U100" s="7" t="str">
        <f t="shared" si="10"/>
        <v/>
      </c>
      <c r="V100" s="6" t="s">
        <v>5039</v>
      </c>
      <c r="W100" s="6" t="s">
        <v>4831</v>
      </c>
      <c r="AA100" s="6" t="s">
        <v>4831</v>
      </c>
    </row>
    <row r="101" spans="1:42" customFormat="1" hidden="1" x14ac:dyDescent="0.25">
      <c r="A101" t="s">
        <v>4819</v>
      </c>
      <c r="B101" t="s">
        <v>4897</v>
      </c>
      <c r="C101" t="s">
        <v>4992</v>
      </c>
      <c r="V101" s="9"/>
      <c r="W101" s="9" t="s">
        <v>4832</v>
      </c>
      <c r="X101" s="9"/>
      <c r="Y101" s="9"/>
      <c r="Z101" s="9"/>
      <c r="AA101" s="9" t="s">
        <v>4832</v>
      </c>
      <c r="AB101" s="9"/>
      <c r="AC101" s="9"/>
      <c r="AD101" s="9"/>
    </row>
    <row r="102" spans="1:42" ht="45" x14ac:dyDescent="0.25">
      <c r="A102" s="7" t="s">
        <v>4814</v>
      </c>
      <c r="B102" s="7" t="s">
        <v>4870</v>
      </c>
      <c r="C102" s="7" t="s">
        <v>4627</v>
      </c>
      <c r="D102" s="7">
        <f>MATCH(C102,V:V,0)</f>
        <v>82</v>
      </c>
      <c r="E102" s="7" t="str">
        <f>INDEX('By serial number'!$A:$G,MATCH($C102,'By serial number'!$C:$C,0),MATCH(E$1,'By serial number'!$A$1:$G$1,0))</f>
        <v>299</v>
      </c>
      <c r="F102" s="7" t="str">
        <f>INDEX('By serial number'!$A:$G,MATCH($C102,'By serial number'!$C:$C,0),MATCH(F$1,'By serial number'!$A$1:$G$1,0))</f>
        <v/>
      </c>
      <c r="G102" s="7" t="str">
        <f>INDEX('By serial number'!$A:$G,MATCH($C102,'By serial number'!$C:$C,0),MATCH(G$1,'By serial number'!$A$1:$G$1,0))</f>
        <v>N922LR</v>
      </c>
      <c r="H102" s="7" t="str">
        <f>INDEX('By serial number'!$A:$G,MATCH($C102,'By serial number'!$C:$C,0),MATCH(H$1,'By serial number'!$A$1:$G$1,0))</f>
        <v>United States of America</v>
      </c>
      <c r="I102" s="7" t="str">
        <f>INDEX('By serial number'!$A:$G,MATCH($C102,'By serial number'!$C:$C,0),MATCH(I$1,'By serial number'!$A$1:$G$1,0))</f>
        <v xml:space="preserve">Jet Linx Aviation Inc. </v>
      </c>
      <c r="J102" s="7" t="str">
        <f>INDEX('By serial number'!$A:$G,MATCH($C102,'By serial number'!$C:$C,0),MATCH(J$1,'By serial number'!$A$1:$G$1,0))</f>
        <v>Capital Holdings 210 LLC bought 12/22/20</v>
      </c>
      <c r="K102" s="7" t="str">
        <f>INDEX('By serial number'!$A:$G,MATCH($C102,'By serial number'!$C:$C,0),MATCH(K$1,'By serial number'!$A$1:$G$1,0))</f>
        <v>CAPITAL HOLDINGS 210 LLC</v>
      </c>
      <c r="L102" s="7" t="str">
        <f t="shared" ref="L102:U106" si="11">IFERROR(IF(LEN(INDEX($AG:$AP,MATCH($A102,$AG:$AG,0),MATCH(SUBSTITUTE(L$1,"NBAA ",""),$AG$1:$AP$1,0)))&lt;2,"",INDEX($AG:$AP,MATCH($A102,$AG:$AG,0),MATCH(SUBSTITUTE(L$1,"NBAA ",""),$AG$1:$AP$1,0))),"")</f>
        <v xml:space="preserve">Mirasco, Inc. </v>
      </c>
      <c r="M102" s="7" t="str">
        <f t="shared" si="11"/>
        <v>900 Circle 75 Parkway SE Suite 1660</v>
      </c>
      <c r="N102" s="7" t="str">
        <f t="shared" si="11"/>
        <v/>
      </c>
      <c r="O102" s="7" t="str">
        <f t="shared" si="11"/>
        <v>Baton Rouge</v>
      </c>
      <c r="P102" s="7" t="str">
        <f t="shared" si="11"/>
        <v>Atlanta</v>
      </c>
      <c r="Q102" s="7" t="str">
        <f t="shared" si="11"/>
        <v>Atlanta Georgia 30339</v>
      </c>
      <c r="R102" s="7" t="str">
        <f t="shared" si="11"/>
        <v>+1 770.956.1945</v>
      </c>
      <c r="S102" s="7" t="str">
        <f t="shared" si="11"/>
        <v/>
      </c>
      <c r="T102" s="7" t="str">
        <f t="shared" si="11"/>
        <v/>
      </c>
      <c r="U102" s="7" t="str">
        <f t="shared" si="11"/>
        <v/>
      </c>
      <c r="W102" s="6" t="s">
        <v>4833</v>
      </c>
      <c r="AA102" s="8" t="s">
        <v>4833</v>
      </c>
    </row>
    <row r="103" spans="1:42" ht="60" x14ac:dyDescent="0.25">
      <c r="A103" s="7" t="s">
        <v>4824</v>
      </c>
      <c r="B103" s="7" t="s">
        <v>4870</v>
      </c>
      <c r="C103" s="7" t="s">
        <v>4993</v>
      </c>
      <c r="D103" s="7">
        <f>MATCH(C103,V:V,0)</f>
        <v>92</v>
      </c>
      <c r="E103" s="7" t="str">
        <f>INDEX('By serial number'!$A:$G,MATCH($C103,'By serial number'!$C:$C,0),MATCH(E$1,'By serial number'!$A$1:$G$1,0))</f>
        <v>248</v>
      </c>
      <c r="F103" s="7" t="str">
        <f>INDEX('By serial number'!$A:$G,MATCH($C103,'By serial number'!$C:$C,0),MATCH(F$1,'By serial number'!$A$1:$G$1,0))</f>
        <v/>
      </c>
      <c r="G103" s="7" t="str">
        <f>INDEX('By serial number'!$A:$G,MATCH($C103,'By serial number'!$C:$C,0),MATCH(G$1,'By serial number'!$A$1:$G$1,0))</f>
        <v>N637SF</v>
      </c>
      <c r="H103" s="7" t="str">
        <f>INDEX('By serial number'!$A:$G,MATCH($C103,'By serial number'!$C:$C,0),MATCH(H$1,'By serial number'!$A$1:$G$1,0))</f>
        <v>United States of America</v>
      </c>
      <c r="I103" s="7" t="str">
        <f>INDEX('By serial number'!$A:$G,MATCH($C103,'By serial number'!$C:$C,0),MATCH(I$1,'By serial number'!$A$1:$G$1,0))</f>
        <v/>
      </c>
      <c r="J103" s="7" t="str">
        <f>INDEX('By serial number'!$A:$G,MATCH($C103,'By serial number'!$C:$C,0),MATCH(J$1,'By serial number'!$A$1:$G$1,0))</f>
        <v>Sanderson Farms, Laurel MS delivered 5/2/08</v>
      </c>
      <c r="K103" s="7" t="str">
        <f>INDEX('By serial number'!$A:$G,MATCH($C103,'By serial number'!$C:$C,0),MATCH(K$1,'By serial number'!$A$1:$G$1,0))</f>
        <v>SANDERSON FARMS INC</v>
      </c>
      <c r="L103" s="7" t="str">
        <f t="shared" si="11"/>
        <v xml:space="preserve">Sanderson Farms, Inc. </v>
      </c>
      <c r="M103" s="7" t="str">
        <f t="shared" si="11"/>
        <v>PO Box 988 127 Flynt Road</v>
      </c>
      <c r="N103" s="7" t="str">
        <f t="shared" si="11"/>
        <v/>
      </c>
      <c r="O103" s="7" t="str">
        <f t="shared" si="11"/>
        <v>Laurel</v>
      </c>
      <c r="P103" s="7" t="str">
        <f t="shared" si="11"/>
        <v>Mississippi</v>
      </c>
      <c r="Q103" s="7" t="str">
        <f t="shared" si="11"/>
        <v>39441-0988</v>
      </c>
      <c r="R103" s="7" t="str">
        <f t="shared" si="11"/>
        <v>+1 601.649.4030</v>
      </c>
      <c r="S103" s="7" t="str">
        <f t="shared" si="11"/>
        <v>www.sandersonfarms.com</v>
      </c>
      <c r="T103" s="7" t="str">
        <f t="shared" si="11"/>
        <v>dgilley@sandersonfarms.com</v>
      </c>
      <c r="U103" s="7" t="str">
        <f t="shared" si="11"/>
        <v/>
      </c>
      <c r="W103" s="6" t="s">
        <v>4744</v>
      </c>
      <c r="X103" s="6" t="s">
        <v>4834</v>
      </c>
      <c r="AA103" s="6" t="s">
        <v>4744</v>
      </c>
      <c r="AB103" s="6" t="s">
        <v>4834</v>
      </c>
    </row>
    <row r="104" spans="1:42" ht="60" x14ac:dyDescent="0.25">
      <c r="A104" s="7" t="s">
        <v>4824</v>
      </c>
      <c r="B104" s="7" t="s">
        <v>4870</v>
      </c>
      <c r="C104" s="7" t="s">
        <v>4994</v>
      </c>
      <c r="D104" s="7">
        <f>MATCH(C104,V:V,0)</f>
        <v>93</v>
      </c>
      <c r="E104" s="7" t="str">
        <f>INDEX('By serial number'!$A:$G,MATCH($C104,'By serial number'!$C:$C,0),MATCH(E$1,'By serial number'!$A$1:$G$1,0))</f>
        <v>297</v>
      </c>
      <c r="F104" s="7" t="str">
        <f>INDEX('By serial number'!$A:$G,MATCH($C104,'By serial number'!$C:$C,0),MATCH(F$1,'By serial number'!$A$1:$G$1,0))</f>
        <v/>
      </c>
      <c r="G104" s="7" t="str">
        <f>INDEX('By serial number'!$A:$G,MATCH($C104,'By serial number'!$C:$C,0),MATCH(G$1,'By serial number'!$A$1:$G$1,0))</f>
        <v>N639SF</v>
      </c>
      <c r="H104" s="7" t="str">
        <f>INDEX('By serial number'!$A:$G,MATCH($C104,'By serial number'!$C:$C,0),MATCH(H$1,'By serial number'!$A$1:$G$1,0))</f>
        <v>United States of America</v>
      </c>
      <c r="I104" s="7" t="str">
        <f>INDEX('By serial number'!$A:$G,MATCH($C104,'By serial number'!$C:$C,0),MATCH(I$1,'By serial number'!$A$1:$G$1,0))</f>
        <v/>
      </c>
      <c r="J104" s="7" t="str">
        <f>INDEX('By serial number'!$A:$G,MATCH($C104,'By serial number'!$C:$C,0),MATCH(J$1,'By serial number'!$A$1:$G$1,0))</f>
        <v>Sanderson Farms Inc. Laurel MS delivered 12/21/11</v>
      </c>
      <c r="K104" s="7" t="str">
        <f>INDEX('By serial number'!$A:$G,MATCH($C104,'By serial number'!$C:$C,0),MATCH(K$1,'By serial number'!$A$1:$G$1,0))</f>
        <v>SANDERSON FARMS INC</v>
      </c>
      <c r="L104" s="7" t="str">
        <f t="shared" si="11"/>
        <v xml:space="preserve">Sanderson Farms, Inc. </v>
      </c>
      <c r="M104" s="7" t="str">
        <f t="shared" si="11"/>
        <v>PO Box 988 127 Flynt Road</v>
      </c>
      <c r="N104" s="7" t="str">
        <f t="shared" si="11"/>
        <v/>
      </c>
      <c r="O104" s="7" t="str">
        <f t="shared" si="11"/>
        <v>Laurel</v>
      </c>
      <c r="P104" s="7" t="str">
        <f t="shared" si="11"/>
        <v>Mississippi</v>
      </c>
      <c r="Q104" s="7" t="str">
        <f t="shared" si="11"/>
        <v>39441-0988</v>
      </c>
      <c r="R104" s="7" t="str">
        <f t="shared" si="11"/>
        <v>+1 601.649.4030</v>
      </c>
      <c r="S104" s="7" t="str">
        <f t="shared" si="11"/>
        <v>www.sandersonfarms.com</v>
      </c>
      <c r="T104" s="7" t="str">
        <f t="shared" si="11"/>
        <v>dgilley@sandersonfarms.com</v>
      </c>
      <c r="U104" s="7" t="str">
        <f t="shared" si="11"/>
        <v/>
      </c>
    </row>
    <row r="105" spans="1:42" ht="60" x14ac:dyDescent="0.25">
      <c r="A105" s="7" t="s">
        <v>4824</v>
      </c>
      <c r="B105" s="7" t="s">
        <v>4870</v>
      </c>
      <c r="C105" s="7" t="s">
        <v>4995</v>
      </c>
      <c r="D105" s="7">
        <f>MATCH(C105,V:V,0)</f>
        <v>94</v>
      </c>
      <c r="E105" s="7" t="str">
        <f>INDEX('By serial number'!$A:$G,MATCH($C105,'By serial number'!$C:$C,0),MATCH(E$1,'By serial number'!$A$1:$G$1,0))</f>
        <v>277</v>
      </c>
      <c r="F105" s="7" t="str">
        <f>INDEX('By serial number'!$A:$G,MATCH($C105,'By serial number'!$C:$C,0),MATCH(F$1,'By serial number'!$A$1:$G$1,0))</f>
        <v/>
      </c>
      <c r="G105" s="7" t="str">
        <f>INDEX('By serial number'!$A:$G,MATCH($C105,'By serial number'!$C:$C,0),MATCH(G$1,'By serial number'!$A$1:$G$1,0))</f>
        <v>N636SF</v>
      </c>
      <c r="H105" s="7" t="str">
        <f>INDEX('By serial number'!$A:$G,MATCH($C105,'By serial number'!$C:$C,0),MATCH(H$1,'By serial number'!$A$1:$G$1,0))</f>
        <v>United States of America</v>
      </c>
      <c r="I105" s="7" t="str">
        <f>INDEX('By serial number'!$A:$G,MATCH($C105,'By serial number'!$C:$C,0),MATCH(I$1,'By serial number'!$A$1:$G$1,0))</f>
        <v/>
      </c>
      <c r="J105" s="7" t="str">
        <f>INDEX('By serial number'!$A:$G,MATCH($C105,'By serial number'!$C:$C,0),MATCH(J$1,'By serial number'!$A$1:$G$1,0))</f>
        <v>Sanderson Farms Inc. Laurel MS bought 12/12/13, rrg 4/24/14</v>
      </c>
      <c r="K105" s="7" t="str">
        <f>INDEX('By serial number'!$A:$G,MATCH($C105,'By serial number'!$C:$C,0),MATCH(K$1,'By serial number'!$A$1:$G$1,0))</f>
        <v>SANDERSON FARMS INC</v>
      </c>
      <c r="L105" s="7" t="str">
        <f t="shared" si="11"/>
        <v xml:space="preserve">Sanderson Farms, Inc. </v>
      </c>
      <c r="M105" s="7" t="str">
        <f t="shared" si="11"/>
        <v>PO Box 988 127 Flynt Road</v>
      </c>
      <c r="N105" s="7" t="str">
        <f t="shared" si="11"/>
        <v/>
      </c>
      <c r="O105" s="7" t="str">
        <f t="shared" si="11"/>
        <v>Laurel</v>
      </c>
      <c r="P105" s="7" t="str">
        <f t="shared" si="11"/>
        <v>Mississippi</v>
      </c>
      <c r="Q105" s="7" t="str">
        <f t="shared" si="11"/>
        <v>39441-0988</v>
      </c>
      <c r="R105" s="7" t="str">
        <f t="shared" si="11"/>
        <v>+1 601.649.4030</v>
      </c>
      <c r="S105" s="7" t="str">
        <f t="shared" si="11"/>
        <v>www.sandersonfarms.com</v>
      </c>
      <c r="T105" s="7" t="str">
        <f t="shared" si="11"/>
        <v>dgilley@sandersonfarms.com</v>
      </c>
      <c r="U105" s="7" t="str">
        <f t="shared" si="11"/>
        <v/>
      </c>
      <c r="V105" s="6" t="s">
        <v>5058</v>
      </c>
      <c r="W105" s="6" t="s">
        <v>4835</v>
      </c>
      <c r="AA105" s="8" t="s">
        <v>4835</v>
      </c>
      <c r="AG105" t="str">
        <f>W105</f>
        <v xml:space="preserve">Stedman West Interests </v>
      </c>
      <c r="AH105" t="str">
        <f>W106</f>
        <v>9000 Randolph St.</v>
      </c>
      <c r="AI105"/>
      <c r="AJ105" t="str">
        <f>TRIM(LEFT(W107,SEARCH(" ",W107)))</f>
        <v>Houston</v>
      </c>
      <c r="AK105" t="str">
        <f>TRIM(LEFT(SUBSTITUTE(W107,AJ105&amp;" ",""),SEARCH(" ",SUBSTITUTE(W107,AJ105&amp;" ",""))))</f>
        <v>Texas</v>
      </c>
      <c r="AL105" t="str">
        <f>TRIM(LEFT(SUBSTITUTE(W107,AJ105&amp;" "&amp;AK105&amp;" ",""),SEARCH(",",SUBSTITUTE(W107,AJ105&amp;" "&amp;AK105&amp;" ",""))-1))</f>
        <v>77061</v>
      </c>
      <c r="AM105" t="str">
        <f>X108</f>
        <v>+1 832.335.8725</v>
      </c>
      <c r="AN105"/>
      <c r="AO105"/>
      <c r="AP105"/>
    </row>
    <row r="106" spans="1:42" ht="60" x14ac:dyDescent="0.25">
      <c r="A106" s="7" t="s">
        <v>4824</v>
      </c>
      <c r="B106" s="7" t="s">
        <v>4870</v>
      </c>
      <c r="C106" s="7" t="s">
        <v>4996</v>
      </c>
      <c r="D106" s="7">
        <f>MATCH(C106,V:V,0)</f>
        <v>95</v>
      </c>
      <c r="E106" s="7" t="str">
        <f>INDEX('By serial number'!$A:$G,MATCH($C106,'By serial number'!$C:$C,0),MATCH(E$1,'By serial number'!$A$1:$G$1,0))</f>
        <v>317</v>
      </c>
      <c r="F106" s="7" t="str">
        <f>INDEX('By serial number'!$A:$G,MATCH($C106,'By serial number'!$C:$C,0),MATCH(F$1,'By serial number'!$A$1:$G$1,0))</f>
        <v/>
      </c>
      <c r="G106" s="7" t="str">
        <f>INDEX('By serial number'!$A:$G,MATCH($C106,'By serial number'!$C:$C,0),MATCH(G$1,'By serial number'!$A$1:$G$1,0))</f>
        <v>N622SF</v>
      </c>
      <c r="H106" s="7" t="str">
        <f>INDEX('By serial number'!$A:$G,MATCH($C106,'By serial number'!$C:$C,0),MATCH(H$1,'By serial number'!$A$1:$G$1,0))</f>
        <v>United States of America</v>
      </c>
      <c r="I106" s="7" t="str">
        <f>INDEX('By serial number'!$A:$G,MATCH($C106,'By serial number'!$C:$C,0),MATCH(I$1,'By serial number'!$A$1:$G$1,0))</f>
        <v/>
      </c>
      <c r="J106" s="7" t="str">
        <f>INDEX('By serial number'!$A:$G,MATCH($C106,'By serial number'!$C:$C,0),MATCH(J$1,'By serial number'!$A$1:$G$1,0))</f>
        <v>Sanderson Farms, Laurel MS delivered 1/29/16</v>
      </c>
      <c r="K106" s="7" t="str">
        <f>INDEX('By serial number'!$A:$G,MATCH($C106,'By serial number'!$C:$C,0),MATCH(K$1,'By serial number'!$A$1:$G$1,0))</f>
        <v>SANDERSON FARMS INC</v>
      </c>
      <c r="L106" s="7" t="str">
        <f t="shared" si="11"/>
        <v xml:space="preserve">Sanderson Farms, Inc. </v>
      </c>
      <c r="M106" s="7" t="str">
        <f t="shared" si="11"/>
        <v>PO Box 988 127 Flynt Road</v>
      </c>
      <c r="N106" s="7" t="str">
        <f t="shared" si="11"/>
        <v/>
      </c>
      <c r="O106" s="7" t="str">
        <f t="shared" si="11"/>
        <v>Laurel</v>
      </c>
      <c r="P106" s="7" t="str">
        <f t="shared" si="11"/>
        <v>Mississippi</v>
      </c>
      <c r="Q106" s="7" t="str">
        <f t="shared" si="11"/>
        <v>39441-0988</v>
      </c>
      <c r="R106" s="7" t="str">
        <f t="shared" si="11"/>
        <v>+1 601.649.4030</v>
      </c>
      <c r="S106" s="7" t="str">
        <f t="shared" si="11"/>
        <v>www.sandersonfarms.com</v>
      </c>
      <c r="T106" s="7" t="str">
        <f t="shared" si="11"/>
        <v>dgilley@sandersonfarms.com</v>
      </c>
      <c r="U106" s="7" t="str">
        <f t="shared" si="11"/>
        <v/>
      </c>
      <c r="W106" s="6" t="s">
        <v>4836</v>
      </c>
      <c r="AA106" s="6" t="s">
        <v>4836</v>
      </c>
    </row>
    <row r="107" spans="1:42" customFormat="1" hidden="1" x14ac:dyDescent="0.25">
      <c r="A107" t="s">
        <v>4824</v>
      </c>
      <c r="B107" t="s">
        <v>4997</v>
      </c>
      <c r="C107" t="s">
        <v>4998</v>
      </c>
      <c r="V107" s="9"/>
      <c r="W107" s="9" t="s">
        <v>4837</v>
      </c>
      <c r="X107" s="9"/>
      <c r="Y107" s="9"/>
      <c r="Z107" s="9"/>
      <c r="AA107" s="9" t="s">
        <v>4837</v>
      </c>
      <c r="AB107" s="9"/>
      <c r="AC107" s="9"/>
      <c r="AD107" s="9"/>
    </row>
    <row r="108" spans="1:42" customFormat="1" hidden="1" x14ac:dyDescent="0.25">
      <c r="A108" t="s">
        <v>4824</v>
      </c>
      <c r="B108" t="s">
        <v>4997</v>
      </c>
      <c r="C108" t="s">
        <v>4999</v>
      </c>
      <c r="V108" s="9"/>
      <c r="W108" s="9" t="s">
        <v>4744</v>
      </c>
      <c r="X108" s="9" t="s">
        <v>4838</v>
      </c>
      <c r="Y108" s="9"/>
      <c r="Z108" s="9"/>
      <c r="AA108" s="11" t="s">
        <v>4744</v>
      </c>
      <c r="AB108" s="11" t="s">
        <v>4838</v>
      </c>
      <c r="AC108" s="9"/>
      <c r="AD108" s="9"/>
    </row>
    <row r="109" spans="1:42" customFormat="1" hidden="1" x14ac:dyDescent="0.25">
      <c r="A109" t="s">
        <v>4824</v>
      </c>
      <c r="B109" t="s">
        <v>4997</v>
      </c>
      <c r="C109" t="s">
        <v>5000</v>
      </c>
      <c r="V109" s="9"/>
      <c r="W109" s="9"/>
      <c r="X109" s="9"/>
      <c r="Y109" s="9"/>
      <c r="Z109" s="9"/>
      <c r="AA109" s="9"/>
      <c r="AB109" s="9"/>
      <c r="AC109" s="9"/>
      <c r="AD109" s="9"/>
    </row>
    <row r="110" spans="1:42" customFormat="1" hidden="1" x14ac:dyDescent="0.25">
      <c r="A110" t="s">
        <v>501</v>
      </c>
      <c r="B110" t="s">
        <v>5001</v>
      </c>
      <c r="C110" t="s">
        <v>5002</v>
      </c>
      <c r="U110">
        <f>MATCH(V110,C:C,0)</f>
        <v>184</v>
      </c>
      <c r="V110" s="9" t="s">
        <v>5097</v>
      </c>
      <c r="W110" s="9" t="s">
        <v>4839</v>
      </c>
      <c r="X110" s="9"/>
      <c r="Y110" s="9"/>
      <c r="Z110" s="9"/>
      <c r="AA110" s="10" t="s">
        <v>4839</v>
      </c>
      <c r="AB110" s="9"/>
      <c r="AC110" s="9"/>
      <c r="AD110" s="9"/>
      <c r="AG110" t="str">
        <f>W110</f>
        <v xml:space="preserve">Sunwest Aviation, Ltd. </v>
      </c>
      <c r="AH110" t="str">
        <f>W111</f>
        <v>217 Aero Court NE</v>
      </c>
      <c r="AJ110" t="str">
        <f>TRIM(LEFT(W112,SEARCH(" ",W112)))</f>
        <v>Calgary</v>
      </c>
      <c r="AK110" t="str">
        <f>TRIM(LEFT(SUBSTITUTE(W112,AJ110&amp;" ",""),SEARCH(" ",SUBSTITUTE(W112,AJ110&amp;" ",""))))</f>
        <v>Alberta</v>
      </c>
      <c r="AL110" t="str">
        <f>TRIM(LEFT(SUBSTITUTE(W112,AJ110&amp;" "&amp;AK110&amp;" ",""),SEARCH(",",SUBSTITUTE(W112,AJ110&amp;" "&amp;AK110&amp;" ",""))-1))</f>
        <v>T2E 7C6</v>
      </c>
      <c r="AM110" t="str">
        <f>X114</f>
        <v>+1 403.275.8121</v>
      </c>
      <c r="AN110" t="str">
        <f>W113</f>
        <v>www.sunwestaviation.ca</v>
      </c>
    </row>
    <row r="111" spans="1:42" customFormat="1" hidden="1" x14ac:dyDescent="0.25">
      <c r="A111" t="s">
        <v>501</v>
      </c>
      <c r="B111" t="s">
        <v>4884</v>
      </c>
      <c r="C111" t="s">
        <v>5003</v>
      </c>
      <c r="V111" s="9"/>
      <c r="W111" s="9" t="s">
        <v>4564</v>
      </c>
      <c r="X111" s="9"/>
      <c r="Y111" s="9"/>
      <c r="Z111" s="9"/>
      <c r="AA111" s="9" t="s">
        <v>4564</v>
      </c>
      <c r="AB111" s="9"/>
      <c r="AC111" s="9"/>
      <c r="AD111" s="9"/>
    </row>
    <row r="112" spans="1:42" customFormat="1" hidden="1" x14ac:dyDescent="0.25">
      <c r="A112" t="s">
        <v>501</v>
      </c>
      <c r="B112" t="s">
        <v>4930</v>
      </c>
      <c r="C112" t="s">
        <v>5004</v>
      </c>
      <c r="V112" s="9"/>
      <c r="W112" s="9" t="s">
        <v>4840</v>
      </c>
      <c r="X112" s="9"/>
      <c r="Y112" s="9"/>
      <c r="Z112" s="9"/>
      <c r="AA112" s="9" t="s">
        <v>4840</v>
      </c>
      <c r="AB112" s="9"/>
      <c r="AC112" s="9"/>
      <c r="AD112" s="9"/>
    </row>
    <row r="113" spans="1:40" customFormat="1" hidden="1" x14ac:dyDescent="0.25">
      <c r="A113" t="s">
        <v>501</v>
      </c>
      <c r="B113" t="s">
        <v>4930</v>
      </c>
      <c r="C113" t="s">
        <v>5005</v>
      </c>
      <c r="V113" s="9"/>
      <c r="W113" s="9" t="s">
        <v>4841</v>
      </c>
      <c r="X113" s="9"/>
      <c r="Y113" s="9"/>
      <c r="Z113" s="9"/>
      <c r="AA113" s="10" t="s">
        <v>4841</v>
      </c>
      <c r="AB113" s="9"/>
      <c r="AC113" s="9"/>
      <c r="AD113" s="9"/>
    </row>
    <row r="114" spans="1:40" customFormat="1" hidden="1" x14ac:dyDescent="0.25">
      <c r="A114" t="s">
        <v>501</v>
      </c>
      <c r="B114" t="s">
        <v>4930</v>
      </c>
      <c r="C114" t="s">
        <v>5006</v>
      </c>
      <c r="V114" s="9"/>
      <c r="W114" s="9" t="s">
        <v>4744</v>
      </c>
      <c r="X114" s="9" t="s">
        <v>4842</v>
      </c>
      <c r="Y114" s="9"/>
      <c r="Z114" s="9"/>
      <c r="AA114" s="11" t="s">
        <v>4744</v>
      </c>
      <c r="AB114" s="11" t="s">
        <v>4842</v>
      </c>
      <c r="AC114" s="9"/>
      <c r="AD114" s="9"/>
    </row>
    <row r="115" spans="1:40" customFormat="1" hidden="1" x14ac:dyDescent="0.25">
      <c r="A115" t="s">
        <v>501</v>
      </c>
      <c r="B115" t="s">
        <v>5007</v>
      </c>
      <c r="C115" t="s">
        <v>5008</v>
      </c>
      <c r="V115" s="9"/>
      <c r="W115" s="9" t="s">
        <v>4751</v>
      </c>
      <c r="X115" s="9" t="s">
        <v>4843</v>
      </c>
      <c r="Y115" s="9"/>
      <c r="Z115" s="9"/>
      <c r="AA115" s="11" t="s">
        <v>4751</v>
      </c>
      <c r="AB115" s="11" t="s">
        <v>4843</v>
      </c>
      <c r="AC115" s="9"/>
      <c r="AD115" s="9"/>
    </row>
    <row r="116" spans="1:40" customFormat="1" hidden="1" x14ac:dyDescent="0.25">
      <c r="A116" t="s">
        <v>501</v>
      </c>
      <c r="B116" t="s">
        <v>5007</v>
      </c>
      <c r="C116" t="s">
        <v>5009</v>
      </c>
      <c r="U116">
        <f>MATCH(V116,C:C,0)</f>
        <v>209</v>
      </c>
      <c r="V116" s="9" t="s">
        <v>5131</v>
      </c>
      <c r="W116" s="9" t="s">
        <v>4844</v>
      </c>
      <c r="X116" s="9"/>
      <c r="Y116" s="9"/>
      <c r="Z116" s="9"/>
      <c r="AA116" s="10" t="s">
        <v>4844</v>
      </c>
      <c r="AB116" s="9"/>
      <c r="AC116" s="9"/>
      <c r="AD116" s="9"/>
      <c r="AG116" t="str">
        <f>W116</f>
        <v xml:space="preserve">TransCanada PipeLine Ltd. </v>
      </c>
      <c r="AH116" t="str">
        <f>W117</f>
        <v>246 Aviation Place NE</v>
      </c>
      <c r="AJ116" t="str">
        <f>TRIM(LEFT(W118,SEARCH(" ",W118)))</f>
        <v>Calgary</v>
      </c>
      <c r="AK116" t="str">
        <f>TRIM(LEFT(SUBSTITUTE(W118,AJ116&amp;" ",""),SEARCH(" ",SUBSTITUTE(W118,AJ116&amp;" ",""))))</f>
        <v>Alberta</v>
      </c>
      <c r="AL116" t="str">
        <f>TRIM(LEFT(SUBSTITUTE(W118,AJ116&amp;" "&amp;AK116&amp;" ",""),SEARCH(",",SUBSTITUTE(W118,AJ116&amp;" "&amp;AK116&amp;" ",""))-1))</f>
        <v>T2E 7G1</v>
      </c>
      <c r="AM116" t="str">
        <f>X120</f>
        <v>+1 403.216.7990</v>
      </c>
      <c r="AN116" t="str">
        <f>W119</f>
        <v>www.transcanada.com</v>
      </c>
    </row>
    <row r="117" spans="1:40" customFormat="1" hidden="1" x14ac:dyDescent="0.25">
      <c r="A117" t="s">
        <v>501</v>
      </c>
      <c r="B117" t="s">
        <v>5007</v>
      </c>
      <c r="C117" t="s">
        <v>5010</v>
      </c>
      <c r="V117" s="9"/>
      <c r="W117" s="9" t="s">
        <v>4845</v>
      </c>
      <c r="X117" s="9"/>
      <c r="Y117" s="9"/>
      <c r="Z117" s="9"/>
      <c r="AA117" s="9" t="s">
        <v>4845</v>
      </c>
      <c r="AB117" s="9"/>
      <c r="AC117" s="9"/>
      <c r="AD117" s="9"/>
    </row>
    <row r="118" spans="1:40" customFormat="1" hidden="1" x14ac:dyDescent="0.25">
      <c r="A118" t="s">
        <v>501</v>
      </c>
      <c r="B118" t="s">
        <v>5011</v>
      </c>
      <c r="C118" t="s">
        <v>5012</v>
      </c>
      <c r="V118" s="9"/>
      <c r="W118" s="9" t="s">
        <v>4846</v>
      </c>
      <c r="X118" s="9"/>
      <c r="Y118" s="9"/>
      <c r="Z118" s="9"/>
      <c r="AA118" s="9" t="s">
        <v>4846</v>
      </c>
      <c r="AB118" s="9"/>
      <c r="AC118" s="9"/>
      <c r="AD118" s="9"/>
    </row>
    <row r="119" spans="1:40" customFormat="1" hidden="1" x14ac:dyDescent="0.25">
      <c r="A119" t="s">
        <v>501</v>
      </c>
      <c r="B119" t="s">
        <v>5013</v>
      </c>
      <c r="C119" t="s">
        <v>5014</v>
      </c>
      <c r="V119" s="9"/>
      <c r="W119" s="9" t="s">
        <v>4847</v>
      </c>
      <c r="X119" s="9"/>
      <c r="Y119" s="9"/>
      <c r="Z119" s="9"/>
      <c r="AA119" s="10" t="s">
        <v>4847</v>
      </c>
      <c r="AB119" s="9"/>
      <c r="AC119" s="9"/>
      <c r="AD119" s="9"/>
    </row>
    <row r="120" spans="1:40" customFormat="1" hidden="1" x14ac:dyDescent="0.25">
      <c r="A120" t="s">
        <v>501</v>
      </c>
      <c r="B120" t="s">
        <v>5015</v>
      </c>
      <c r="C120" t="s">
        <v>5016</v>
      </c>
      <c r="V120" s="9"/>
      <c r="W120" s="9" t="s">
        <v>4744</v>
      </c>
      <c r="X120" s="9" t="s">
        <v>4848</v>
      </c>
      <c r="Y120" s="9"/>
      <c r="Z120" s="9"/>
      <c r="AA120" s="11" t="s">
        <v>4744</v>
      </c>
      <c r="AB120" s="11" t="s">
        <v>4848</v>
      </c>
      <c r="AC120" s="9"/>
      <c r="AD120" s="9"/>
    </row>
    <row r="121" spans="1:40" customFormat="1" hidden="1" x14ac:dyDescent="0.25">
      <c r="A121" t="s">
        <v>501</v>
      </c>
      <c r="B121" t="s">
        <v>5017</v>
      </c>
      <c r="C121" t="s">
        <v>5018</v>
      </c>
      <c r="V121" s="9"/>
      <c r="W121" s="9"/>
      <c r="X121" s="9"/>
      <c r="Y121" s="9"/>
      <c r="Z121" s="9"/>
      <c r="AA121" s="9"/>
      <c r="AB121" s="9"/>
      <c r="AC121" s="9"/>
      <c r="AD121" s="9"/>
    </row>
    <row r="122" spans="1:40" customFormat="1" hidden="1" x14ac:dyDescent="0.25">
      <c r="A122" t="s">
        <v>501</v>
      </c>
      <c r="B122" t="s">
        <v>5017</v>
      </c>
      <c r="C122" t="s">
        <v>5019</v>
      </c>
      <c r="U122">
        <f>MATCH(V122,C:C,0)</f>
        <v>210</v>
      </c>
      <c r="V122" s="9" t="s">
        <v>5132</v>
      </c>
      <c r="W122" s="9" t="s">
        <v>4849</v>
      </c>
      <c r="X122" s="9"/>
      <c r="Y122" s="9"/>
      <c r="Z122" s="9"/>
      <c r="AA122" s="10" t="s">
        <v>4849</v>
      </c>
      <c r="AB122" s="9"/>
      <c r="AC122" s="9"/>
      <c r="AD122" s="9"/>
      <c r="AG122" t="str">
        <f>W122</f>
        <v xml:space="preserve">Virago Services, LLC </v>
      </c>
      <c r="AH122" t="str">
        <f>W123</f>
        <v>11242 E. Cimmarron Drive</v>
      </c>
      <c r="AJ122" t="str">
        <f>TRIM(LEFT(W124,SEARCH(" ",W124)))</f>
        <v>Englewood</v>
      </c>
      <c r="AK122" t="str">
        <f>TRIM(LEFT(SUBSTITUTE(W124,AJ122&amp;" ",""),SEARCH(" ",SUBSTITUTE(W124,AJ122&amp;" ",""))))</f>
        <v>Colorado</v>
      </c>
      <c r="AL122" t="str">
        <f>TRIM(LEFT(SUBSTITUTE(W124,AJ122&amp;" "&amp;AK122&amp;" ",""),SEARCH(",",SUBSTITUTE(W124,AJ122&amp;" "&amp;AK122&amp;" ",""))-1))</f>
        <v>80111</v>
      </c>
      <c r="AM122" t="str">
        <f>X125</f>
        <v>+1 720.717.3004</v>
      </c>
    </row>
    <row r="123" spans="1:40" customFormat="1" hidden="1" x14ac:dyDescent="0.25">
      <c r="A123" t="s">
        <v>501</v>
      </c>
      <c r="B123" t="s">
        <v>5017</v>
      </c>
      <c r="C123" t="s">
        <v>5020</v>
      </c>
      <c r="V123" s="9"/>
      <c r="W123" s="9" t="s">
        <v>4850</v>
      </c>
      <c r="X123" s="9"/>
      <c r="Y123" s="9"/>
      <c r="Z123" s="9"/>
      <c r="AA123" s="9" t="s">
        <v>4850</v>
      </c>
      <c r="AB123" s="9"/>
      <c r="AC123" s="9"/>
      <c r="AD123" s="9"/>
    </row>
    <row r="124" spans="1:40" customFormat="1" hidden="1" x14ac:dyDescent="0.25">
      <c r="A124" t="s">
        <v>501</v>
      </c>
      <c r="B124" t="s">
        <v>5017</v>
      </c>
      <c r="C124" t="s">
        <v>5021</v>
      </c>
      <c r="V124" s="9"/>
      <c r="W124" s="9" t="s">
        <v>4851</v>
      </c>
      <c r="X124" s="9"/>
      <c r="Y124" s="9"/>
      <c r="Z124" s="9"/>
      <c r="AA124" s="9" t="s">
        <v>4851</v>
      </c>
      <c r="AB124" s="9"/>
      <c r="AC124" s="9"/>
      <c r="AD124" s="9"/>
    </row>
    <row r="125" spans="1:40" customFormat="1" hidden="1" x14ac:dyDescent="0.25">
      <c r="A125" t="s">
        <v>501</v>
      </c>
      <c r="B125" t="s">
        <v>5017</v>
      </c>
      <c r="C125" t="s">
        <v>5022</v>
      </c>
      <c r="V125" s="9"/>
      <c r="W125" s="9" t="s">
        <v>4744</v>
      </c>
      <c r="X125" s="9" t="s">
        <v>4852</v>
      </c>
      <c r="Y125" s="9"/>
      <c r="Z125" s="9"/>
      <c r="AA125" s="11" t="s">
        <v>4744</v>
      </c>
      <c r="AB125" s="11" t="s">
        <v>4852</v>
      </c>
      <c r="AC125" s="9"/>
      <c r="AD125" s="9"/>
    </row>
    <row r="126" spans="1:40" customFormat="1" hidden="1" x14ac:dyDescent="0.25">
      <c r="A126" t="s">
        <v>501</v>
      </c>
      <c r="B126" t="s">
        <v>5023</v>
      </c>
      <c r="C126" t="s">
        <v>5024</v>
      </c>
      <c r="V126" s="9"/>
      <c r="W126" s="9"/>
      <c r="X126" s="9"/>
      <c r="Y126" s="9"/>
      <c r="Z126" s="9"/>
      <c r="AA126" s="9"/>
      <c r="AB126" s="9"/>
      <c r="AC126" s="9"/>
      <c r="AD126" s="9"/>
    </row>
    <row r="127" spans="1:40" customFormat="1" hidden="1" x14ac:dyDescent="0.25">
      <c r="A127" t="s">
        <v>501</v>
      </c>
      <c r="B127" t="s">
        <v>5023</v>
      </c>
      <c r="C127" t="s">
        <v>5025</v>
      </c>
      <c r="U127">
        <f>MATCH(V127,C:C,0)</f>
        <v>211</v>
      </c>
      <c r="V127" s="9" t="s">
        <v>5133</v>
      </c>
      <c r="W127" s="9" t="s">
        <v>4853</v>
      </c>
      <c r="X127" s="9"/>
      <c r="Y127" s="9"/>
      <c r="Z127" s="9"/>
      <c r="AA127" s="10" t="s">
        <v>4853</v>
      </c>
      <c r="AB127" s="9"/>
      <c r="AC127" s="9"/>
      <c r="AD127" s="9"/>
      <c r="AG127" t="str">
        <f>W127</f>
        <v xml:space="preserve">Whiskey Romeo Owner LLC </v>
      </c>
      <c r="AH127" t="str">
        <f>W128</f>
        <v>5220 Haven Street Suite 102</v>
      </c>
      <c r="AJ127" t="s">
        <v>5146</v>
      </c>
      <c r="AK127" t="str">
        <f>TRIM(LEFT(SUBSTITUTE(W129,AJ127&amp;" ",""),SEARCH(" ",SUBSTITUTE(W129,AJ127&amp;" ",""))))</f>
        <v>Nevada</v>
      </c>
      <c r="AL127" t="str">
        <f>TRIM(LEFT(SUBSTITUTE(W129,AJ127&amp;" "&amp;AK127&amp;" ",""),SEARCH(",",SUBSTITUTE(W129,AJ127&amp;" "&amp;AK127&amp;" ",""))-1))</f>
        <v>89119-1102</v>
      </c>
      <c r="AM127" t="str">
        <f>X131</f>
        <v>+1 775.537.0339</v>
      </c>
    </row>
    <row r="128" spans="1:40" customFormat="1" hidden="1" x14ac:dyDescent="0.25">
      <c r="A128" t="s">
        <v>501</v>
      </c>
      <c r="B128" t="s">
        <v>4887</v>
      </c>
      <c r="C128" t="s">
        <v>5026</v>
      </c>
      <c r="V128" s="9"/>
      <c r="W128" s="9" t="s">
        <v>4854</v>
      </c>
      <c r="X128" s="9"/>
      <c r="Y128" s="9"/>
      <c r="Z128" s="9"/>
      <c r="AA128" s="9" t="s">
        <v>4854</v>
      </c>
      <c r="AB128" s="9"/>
      <c r="AC128" s="9"/>
      <c r="AD128" s="9"/>
    </row>
    <row r="129" spans="1:30" customFormat="1" hidden="1" x14ac:dyDescent="0.25">
      <c r="A129" t="s">
        <v>501</v>
      </c>
      <c r="B129" t="s">
        <v>4887</v>
      </c>
      <c r="C129" t="s">
        <v>5027</v>
      </c>
      <c r="V129" s="9"/>
      <c r="W129" s="9" t="s">
        <v>4855</v>
      </c>
      <c r="X129" s="9"/>
      <c r="Y129" s="9"/>
      <c r="Z129" s="9"/>
      <c r="AA129" s="9" t="s">
        <v>4855</v>
      </c>
      <c r="AB129" s="9"/>
      <c r="AC129" s="9"/>
      <c r="AD129" s="9"/>
    </row>
    <row r="130" spans="1:30" customFormat="1" hidden="1" x14ac:dyDescent="0.25">
      <c r="A130" t="s">
        <v>501</v>
      </c>
      <c r="B130" t="s">
        <v>4864</v>
      </c>
      <c r="C130" t="s">
        <v>5028</v>
      </c>
      <c r="V130" s="9"/>
      <c r="W130" s="9" t="s">
        <v>4744</v>
      </c>
      <c r="X130" s="9" t="s">
        <v>4856</v>
      </c>
      <c r="Y130" s="9"/>
      <c r="Z130" s="9"/>
      <c r="AA130" s="11" t="s">
        <v>4744</v>
      </c>
      <c r="AB130" s="11" t="s">
        <v>4856</v>
      </c>
      <c r="AC130" s="9"/>
      <c r="AD130" s="9"/>
    </row>
    <row r="131" spans="1:30" customFormat="1" hidden="1" x14ac:dyDescent="0.25">
      <c r="A131" t="s">
        <v>501</v>
      </c>
      <c r="B131" t="s">
        <v>4864</v>
      </c>
      <c r="C131" t="s">
        <v>5029</v>
      </c>
      <c r="V131" s="9"/>
      <c r="W131" s="9" t="s">
        <v>4751</v>
      </c>
      <c r="X131" s="9" t="s">
        <v>4857</v>
      </c>
      <c r="Y131" s="9"/>
      <c r="Z131" s="9"/>
      <c r="AA131" s="11" t="s">
        <v>4751</v>
      </c>
      <c r="AB131" s="11" t="s">
        <v>4857</v>
      </c>
      <c r="AC131" s="9"/>
      <c r="AD131" s="9"/>
    </row>
    <row r="132" spans="1:30" customFormat="1" hidden="1" x14ac:dyDescent="0.25">
      <c r="A132" t="s">
        <v>501</v>
      </c>
      <c r="B132" t="s">
        <v>4866</v>
      </c>
      <c r="C132" t="s">
        <v>5030</v>
      </c>
      <c r="V132" s="9"/>
      <c r="W132" s="9"/>
      <c r="X132" s="9"/>
      <c r="Y132" s="9"/>
      <c r="Z132" s="9"/>
      <c r="AA132" s="9"/>
      <c r="AB132" s="9"/>
      <c r="AC132" s="9"/>
      <c r="AD132" s="9"/>
    </row>
    <row r="133" spans="1:30" customFormat="1" hidden="1" x14ac:dyDescent="0.25">
      <c r="A133" t="s">
        <v>501</v>
      </c>
      <c r="B133" t="s">
        <v>4866</v>
      </c>
      <c r="C133" t="s">
        <v>5031</v>
      </c>
      <c r="V133" s="9"/>
      <c r="W133" s="9"/>
      <c r="X133" s="9"/>
      <c r="Y133" s="9"/>
      <c r="Z133" s="9"/>
      <c r="AA133" s="9"/>
      <c r="AB133" s="9"/>
      <c r="AC133" s="9"/>
      <c r="AD133" s="9"/>
    </row>
    <row r="134" spans="1:30" customFormat="1" hidden="1" x14ac:dyDescent="0.25">
      <c r="A134" t="s">
        <v>501</v>
      </c>
      <c r="B134" t="s">
        <v>5032</v>
      </c>
      <c r="C134" t="s">
        <v>5033</v>
      </c>
      <c r="V134" s="9"/>
      <c r="W134" s="9"/>
      <c r="X134" s="9"/>
      <c r="Y134" s="9"/>
      <c r="Z134" s="9"/>
      <c r="AA134" s="9"/>
      <c r="AB134" s="9"/>
      <c r="AC134" s="9"/>
      <c r="AD134" s="9"/>
    </row>
    <row r="135" spans="1:30" customFormat="1" hidden="1" x14ac:dyDescent="0.25">
      <c r="A135" t="s">
        <v>501</v>
      </c>
      <c r="B135" t="s">
        <v>5034</v>
      </c>
      <c r="C135" t="s">
        <v>5035</v>
      </c>
      <c r="V135" s="9"/>
      <c r="W135" s="9"/>
      <c r="X135" s="9"/>
      <c r="Y135" s="9"/>
      <c r="Z135" s="9"/>
      <c r="AA135" s="9"/>
      <c r="AB135" s="9"/>
      <c r="AC135" s="9"/>
      <c r="AD135" s="9"/>
    </row>
    <row r="136" spans="1:30" customFormat="1" hidden="1" x14ac:dyDescent="0.25">
      <c r="A136" t="s">
        <v>501</v>
      </c>
      <c r="B136" t="s">
        <v>5034</v>
      </c>
      <c r="C136" t="s">
        <v>5036</v>
      </c>
      <c r="V136" s="9"/>
      <c r="W136" s="9"/>
      <c r="X136" s="9"/>
      <c r="Y136" s="9"/>
      <c r="Z136" s="9"/>
      <c r="AA136" s="9"/>
      <c r="AB136" s="9"/>
      <c r="AC136" s="9"/>
      <c r="AD136" s="9"/>
    </row>
    <row r="137" spans="1:30" customFormat="1" hidden="1" x14ac:dyDescent="0.25">
      <c r="A137" t="s">
        <v>501</v>
      </c>
      <c r="B137" t="s">
        <v>5034</v>
      </c>
      <c r="C137" t="s">
        <v>5037</v>
      </c>
      <c r="V137" s="9"/>
      <c r="W137" s="9"/>
      <c r="X137" s="9"/>
      <c r="Y137" s="9"/>
      <c r="Z137" s="9"/>
      <c r="AA137" s="9"/>
      <c r="AB137" s="9"/>
      <c r="AC137" s="9"/>
      <c r="AD137" s="9"/>
    </row>
    <row r="138" spans="1:30" ht="45" x14ac:dyDescent="0.25">
      <c r="A138" s="7" t="s">
        <v>501</v>
      </c>
      <c r="B138" s="7" t="s">
        <v>4870</v>
      </c>
      <c r="C138" s="7" t="s">
        <v>5038</v>
      </c>
      <c r="D138" s="7">
        <f>MATCH(C138,V:V,0)</f>
        <v>99</v>
      </c>
      <c r="E138" s="7" t="e">
        <f>INDEX('By serial number'!$A:$G,MATCH($C138,'By serial number'!$C:$C,0),MATCH(E$1,'By serial number'!$A$1:$G$1,0))</f>
        <v>#N/A</v>
      </c>
      <c r="F138" s="7" t="e">
        <f>INDEX('By serial number'!$A:$G,MATCH($C138,'By serial number'!$C:$C,0),MATCH(F$1,'By serial number'!$A$1:$G$1,0))</f>
        <v>#N/A</v>
      </c>
      <c r="G138" s="7" t="e">
        <f>INDEX('By serial number'!$A:$G,MATCH($C138,'By serial number'!$C:$C,0),MATCH(G$1,'By serial number'!$A$1:$G$1,0))</f>
        <v>#N/A</v>
      </c>
      <c r="H138" s="7" t="e">
        <f>INDEX('By serial number'!$A:$G,MATCH($C138,'By serial number'!$C:$C,0),MATCH(H$1,'By serial number'!$A$1:$G$1,0))</f>
        <v>#N/A</v>
      </c>
      <c r="I138" s="7" t="e">
        <f>INDEX('By serial number'!$A:$G,MATCH($C138,'By serial number'!$C:$C,0),MATCH(I$1,'By serial number'!$A$1:$G$1,0))</f>
        <v>#N/A</v>
      </c>
      <c r="J138" s="7" t="e">
        <f>INDEX('By serial number'!$A:$G,MATCH($C138,'By serial number'!$C:$C,0),MATCH(J$1,'By serial number'!$A$1:$G$1,0))</f>
        <v>#N/A</v>
      </c>
      <c r="K138" s="7" t="e">
        <f>INDEX('By serial number'!$A:$G,MATCH($C138,'By serial number'!$C:$C,0),MATCH(K$1,'By serial number'!$A$1:$G$1,0))</f>
        <v>#N/A</v>
      </c>
      <c r="L138" s="7" t="str">
        <f t="shared" ref="L138:U139" si="12">IFERROR(IF(LEN(INDEX($AG:$AP,MATCH($A138,$AG:$AG,0),MATCH(SUBSTITUTE(L$1,"NBAA ",""),$AG$1:$AP$1,0)))&lt;2,"",INDEX($AG:$AP,MATCH($A138,$AG:$AG,0),MATCH(SUBSTITUTE(L$1,"NBAA ",""),$AG$1:$AP$1,0))),"")</f>
        <v xml:space="preserve">Skyservice Business Aviation </v>
      </c>
      <c r="M138" s="7" t="str">
        <f t="shared" si="12"/>
        <v>6120 Midfield Road</v>
      </c>
      <c r="N138" s="7" t="str">
        <f t="shared" si="12"/>
        <v/>
      </c>
      <c r="O138" s="7" t="str">
        <f t="shared" si="12"/>
        <v>Mississauga</v>
      </c>
      <c r="P138" s="7" t="str">
        <f t="shared" si="12"/>
        <v>Ontario</v>
      </c>
      <c r="Q138" s="7" t="str">
        <f t="shared" si="12"/>
        <v>L5P 1B1</v>
      </c>
      <c r="R138" s="7" t="str">
        <f t="shared" si="12"/>
        <v>+1 888.759.7591</v>
      </c>
      <c r="S138" s="7" t="str">
        <f t="shared" si="12"/>
        <v>www.skyservice.com</v>
      </c>
      <c r="T138" s="7" t="str">
        <f t="shared" si="12"/>
        <v/>
      </c>
      <c r="U138" s="7" t="str">
        <f t="shared" si="12"/>
        <v/>
      </c>
    </row>
    <row r="139" spans="1:30" ht="45" x14ac:dyDescent="0.25">
      <c r="A139" s="7" t="s">
        <v>501</v>
      </c>
      <c r="B139" s="7" t="s">
        <v>4870</v>
      </c>
      <c r="C139" s="7" t="s">
        <v>5039</v>
      </c>
      <c r="D139" s="7">
        <f>MATCH(C139,V:V,0)</f>
        <v>100</v>
      </c>
      <c r="E139" s="7" t="e">
        <f>INDEX('By serial number'!$A:$G,MATCH($C139,'By serial number'!$C:$C,0),MATCH(E$1,'By serial number'!$A$1:$G$1,0))</f>
        <v>#N/A</v>
      </c>
      <c r="F139" s="7" t="e">
        <f>INDEX('By serial number'!$A:$G,MATCH($C139,'By serial number'!$C:$C,0),MATCH(F$1,'By serial number'!$A$1:$G$1,0))</f>
        <v>#N/A</v>
      </c>
      <c r="G139" s="7" t="e">
        <f>INDEX('By serial number'!$A:$G,MATCH($C139,'By serial number'!$C:$C,0),MATCH(G$1,'By serial number'!$A$1:$G$1,0))</f>
        <v>#N/A</v>
      </c>
      <c r="H139" s="7" t="e">
        <f>INDEX('By serial number'!$A:$G,MATCH($C139,'By serial number'!$C:$C,0),MATCH(H$1,'By serial number'!$A$1:$G$1,0))</f>
        <v>#N/A</v>
      </c>
      <c r="I139" s="7" t="e">
        <f>INDEX('By serial number'!$A:$G,MATCH($C139,'By serial number'!$C:$C,0),MATCH(I$1,'By serial number'!$A$1:$G$1,0))</f>
        <v>#N/A</v>
      </c>
      <c r="J139" s="7" t="e">
        <f>INDEX('By serial number'!$A:$G,MATCH($C139,'By serial number'!$C:$C,0),MATCH(J$1,'By serial number'!$A$1:$G$1,0))</f>
        <v>#N/A</v>
      </c>
      <c r="K139" s="7" t="e">
        <f>INDEX('By serial number'!$A:$G,MATCH($C139,'By serial number'!$C:$C,0),MATCH(K$1,'By serial number'!$A$1:$G$1,0))</f>
        <v>#N/A</v>
      </c>
      <c r="L139" s="7" t="str">
        <f t="shared" si="12"/>
        <v xml:space="preserve">Skyservice Business Aviation </v>
      </c>
      <c r="M139" s="7" t="str">
        <f t="shared" si="12"/>
        <v>6120 Midfield Road</v>
      </c>
      <c r="N139" s="7" t="str">
        <f t="shared" si="12"/>
        <v/>
      </c>
      <c r="O139" s="7" t="str">
        <f t="shared" si="12"/>
        <v>Mississauga</v>
      </c>
      <c r="P139" s="7" t="str">
        <f t="shared" si="12"/>
        <v>Ontario</v>
      </c>
      <c r="Q139" s="7" t="str">
        <f t="shared" si="12"/>
        <v>L5P 1B1</v>
      </c>
      <c r="R139" s="7" t="str">
        <f t="shared" si="12"/>
        <v>+1 888.759.7591</v>
      </c>
      <c r="S139" s="7" t="str">
        <f t="shared" si="12"/>
        <v>www.skyservice.com</v>
      </c>
      <c r="T139" s="7" t="str">
        <f t="shared" si="12"/>
        <v/>
      </c>
      <c r="U139" s="7" t="str">
        <f t="shared" si="12"/>
        <v/>
      </c>
    </row>
    <row r="140" spans="1:30" customFormat="1" hidden="1" x14ac:dyDescent="0.25">
      <c r="A140" t="s">
        <v>501</v>
      </c>
      <c r="B140" t="s">
        <v>4897</v>
      </c>
      <c r="C140" t="s">
        <v>5040</v>
      </c>
      <c r="V140" s="9"/>
      <c r="W140" s="9"/>
      <c r="X140" s="9"/>
      <c r="Y140" s="9"/>
      <c r="Z140" s="9"/>
      <c r="AA140" s="9"/>
      <c r="AB140" s="9"/>
      <c r="AC140" s="9"/>
      <c r="AD140" s="9"/>
    </row>
    <row r="141" spans="1:30" customFormat="1" hidden="1" x14ac:dyDescent="0.25">
      <c r="A141" t="s">
        <v>501</v>
      </c>
      <c r="B141" t="s">
        <v>5041</v>
      </c>
      <c r="C141" t="s">
        <v>5042</v>
      </c>
      <c r="V141" s="9"/>
      <c r="W141" s="9"/>
      <c r="X141" s="9"/>
      <c r="Y141" s="9"/>
      <c r="Z141" s="9"/>
      <c r="AA141" s="9"/>
      <c r="AB141" s="9"/>
      <c r="AC141" s="9"/>
      <c r="AD141" s="9"/>
    </row>
    <row r="142" spans="1:30" customFormat="1" hidden="1" x14ac:dyDescent="0.25">
      <c r="A142" t="s">
        <v>501</v>
      </c>
      <c r="B142" t="s">
        <v>4875</v>
      </c>
      <c r="C142" t="s">
        <v>5043</v>
      </c>
      <c r="V142" s="9"/>
      <c r="W142" s="9"/>
      <c r="X142" s="9"/>
      <c r="Y142" s="9"/>
      <c r="Z142" s="9"/>
      <c r="AA142" s="9"/>
      <c r="AB142" s="9"/>
      <c r="AC142" s="9"/>
      <c r="AD142" s="9"/>
    </row>
    <row r="143" spans="1:30" customFormat="1" hidden="1" x14ac:dyDescent="0.25">
      <c r="A143" t="s">
        <v>501</v>
      </c>
      <c r="B143" t="s">
        <v>4910</v>
      </c>
      <c r="C143" t="s">
        <v>5044</v>
      </c>
      <c r="V143" s="9"/>
      <c r="W143" s="9"/>
      <c r="X143" s="9"/>
      <c r="Y143" s="9"/>
      <c r="Z143" s="9"/>
      <c r="AA143" s="9"/>
      <c r="AB143" s="9"/>
      <c r="AC143" s="9"/>
      <c r="AD143" s="9"/>
    </row>
    <row r="144" spans="1:30" customFormat="1" hidden="1" x14ac:dyDescent="0.25">
      <c r="A144" t="s">
        <v>501</v>
      </c>
      <c r="B144" t="s">
        <v>4913</v>
      </c>
      <c r="C144" t="s">
        <v>5045</v>
      </c>
      <c r="V144" s="9"/>
      <c r="W144" s="9"/>
      <c r="X144" s="9"/>
      <c r="Y144" s="9"/>
      <c r="Z144" s="9"/>
      <c r="AA144" s="9"/>
      <c r="AB144" s="9"/>
      <c r="AC144" s="9"/>
      <c r="AD144" s="9"/>
    </row>
    <row r="145" spans="1:30" customFormat="1" hidden="1" x14ac:dyDescent="0.25">
      <c r="A145" t="s">
        <v>501</v>
      </c>
      <c r="B145" t="s">
        <v>4913</v>
      </c>
      <c r="C145" t="s">
        <v>5046</v>
      </c>
      <c r="V145" s="9"/>
      <c r="W145" s="9"/>
      <c r="X145" s="9"/>
      <c r="Y145" s="9"/>
      <c r="Z145" s="9"/>
      <c r="AA145" s="9"/>
      <c r="AB145" s="9"/>
      <c r="AC145" s="9"/>
      <c r="AD145" s="9"/>
    </row>
    <row r="146" spans="1:30" customFormat="1" hidden="1" x14ac:dyDescent="0.25">
      <c r="A146" t="s">
        <v>501</v>
      </c>
      <c r="B146" t="s">
        <v>4913</v>
      </c>
      <c r="C146" t="s">
        <v>5047</v>
      </c>
      <c r="V146" s="9"/>
      <c r="W146" s="9"/>
      <c r="X146" s="9"/>
      <c r="Y146" s="9"/>
      <c r="Z146" s="9"/>
      <c r="AA146" s="9"/>
      <c r="AB146" s="9"/>
      <c r="AC146" s="9"/>
      <c r="AD146" s="9"/>
    </row>
    <row r="147" spans="1:30" customFormat="1" hidden="1" x14ac:dyDescent="0.25">
      <c r="A147" t="s">
        <v>501</v>
      </c>
      <c r="B147" t="s">
        <v>4913</v>
      </c>
      <c r="C147" t="s">
        <v>5048</v>
      </c>
      <c r="V147" s="9"/>
      <c r="W147" s="9"/>
      <c r="X147" s="9"/>
      <c r="Y147" s="9"/>
      <c r="Z147" s="9"/>
      <c r="AA147" s="9"/>
      <c r="AB147" s="9"/>
      <c r="AC147" s="9"/>
      <c r="AD147" s="9"/>
    </row>
    <row r="148" spans="1:30" customFormat="1" hidden="1" x14ac:dyDescent="0.25">
      <c r="A148" t="s">
        <v>501</v>
      </c>
      <c r="B148" t="s">
        <v>4913</v>
      </c>
      <c r="C148" t="s">
        <v>5049</v>
      </c>
      <c r="V148" s="9"/>
      <c r="W148" s="9"/>
      <c r="X148" s="9"/>
      <c r="Y148" s="9"/>
      <c r="Z148" s="9"/>
      <c r="AA148" s="9"/>
      <c r="AB148" s="9"/>
      <c r="AC148" s="9"/>
      <c r="AD148" s="9"/>
    </row>
    <row r="149" spans="1:30" customFormat="1" hidden="1" x14ac:dyDescent="0.25">
      <c r="A149" t="s">
        <v>501</v>
      </c>
      <c r="B149" t="s">
        <v>5050</v>
      </c>
      <c r="C149" t="s">
        <v>5051</v>
      </c>
      <c r="V149" s="9"/>
      <c r="W149" s="9"/>
      <c r="X149" s="9"/>
      <c r="Y149" s="9"/>
      <c r="Z149" s="9"/>
      <c r="AA149" s="9"/>
      <c r="AB149" s="9"/>
      <c r="AC149" s="9"/>
      <c r="AD149" s="9"/>
    </row>
    <row r="150" spans="1:30" customFormat="1" hidden="1" x14ac:dyDescent="0.25">
      <c r="A150" t="s">
        <v>501</v>
      </c>
      <c r="B150" t="s">
        <v>5050</v>
      </c>
      <c r="C150" t="s">
        <v>5052</v>
      </c>
      <c r="V150" s="9"/>
      <c r="W150" s="9"/>
      <c r="X150" s="9"/>
      <c r="Y150" s="9"/>
      <c r="Z150" s="9"/>
      <c r="AA150" s="9"/>
      <c r="AB150" s="9"/>
      <c r="AC150" s="9"/>
      <c r="AD150" s="9"/>
    </row>
    <row r="151" spans="1:30" customFormat="1" hidden="1" x14ac:dyDescent="0.25">
      <c r="A151" t="s">
        <v>501</v>
      </c>
      <c r="B151" t="s">
        <v>5053</v>
      </c>
      <c r="C151" t="s">
        <v>5054</v>
      </c>
      <c r="V151" s="9"/>
      <c r="W151" s="9"/>
      <c r="X151" s="9"/>
      <c r="Y151" s="9"/>
      <c r="Z151" s="9"/>
      <c r="AA151" s="9"/>
      <c r="AB151" s="9"/>
      <c r="AC151" s="9"/>
      <c r="AD151" s="9"/>
    </row>
    <row r="152" spans="1:30" customFormat="1" hidden="1" x14ac:dyDescent="0.25">
      <c r="A152" t="s">
        <v>501</v>
      </c>
      <c r="B152" t="s">
        <v>5053</v>
      </c>
      <c r="C152" t="s">
        <v>5055</v>
      </c>
      <c r="V152" s="9"/>
      <c r="W152" s="9"/>
      <c r="X152" s="9"/>
      <c r="Y152" s="9"/>
      <c r="Z152" s="9"/>
      <c r="AA152" s="9"/>
      <c r="AB152" s="9"/>
      <c r="AC152" s="9"/>
      <c r="AD152" s="9"/>
    </row>
    <row r="153" spans="1:30" customFormat="1" hidden="1" x14ac:dyDescent="0.25">
      <c r="A153" t="s">
        <v>501</v>
      </c>
      <c r="B153" t="s">
        <v>5056</v>
      </c>
      <c r="C153" t="s">
        <v>5057</v>
      </c>
      <c r="V153" s="9"/>
      <c r="W153" s="9"/>
      <c r="X153" s="9"/>
      <c r="Y153" s="9"/>
      <c r="Z153" s="9"/>
      <c r="AA153" s="9"/>
      <c r="AB153" s="9"/>
      <c r="AC153" s="9"/>
      <c r="AD153" s="9"/>
    </row>
    <row r="154" spans="1:30" ht="45" x14ac:dyDescent="0.25">
      <c r="A154" s="7" t="s">
        <v>4835</v>
      </c>
      <c r="B154" s="7" t="s">
        <v>4870</v>
      </c>
      <c r="C154" s="7" t="s">
        <v>5058</v>
      </c>
      <c r="D154" s="7">
        <f>MATCH(C154,V:V,0)</f>
        <v>105</v>
      </c>
      <c r="E154" s="7" t="str">
        <f>INDEX('By serial number'!$A:$G,MATCH($C154,'By serial number'!$C:$C,0),MATCH(E$1,'By serial number'!$A$1:$G$1,0))</f>
        <v>230</v>
      </c>
      <c r="F154" s="7" t="str">
        <f>INDEX('By serial number'!$A:$G,MATCH($C154,'By serial number'!$C:$C,0),MATCH(F$1,'By serial number'!$A$1:$G$1,0))</f>
        <v/>
      </c>
      <c r="G154" s="7" t="str">
        <f>INDEX('By serial number'!$A:$G,MATCH($C154,'By serial number'!$C:$C,0),MATCH(G$1,'By serial number'!$A$1:$G$1,0))</f>
        <v>N722SW</v>
      </c>
      <c r="H154" s="7" t="str">
        <f>INDEX('By serial number'!$A:$G,MATCH($C154,'By serial number'!$C:$C,0),MATCH(H$1,'By serial number'!$A$1:$G$1,0))</f>
        <v>United States of America</v>
      </c>
      <c r="I154" s="7" t="str">
        <f>INDEX('By serial number'!$A:$G,MATCH($C154,'By serial number'!$C:$C,0),MATCH(I$1,'By serial number'!$A$1:$G$1,0))</f>
        <v/>
      </c>
      <c r="J154" s="7" t="str">
        <f>INDEX('By serial number'!$A:$G,MATCH($C154,'By serial number'!$C:$C,0),MATCH(J$1,'By serial number'!$A$1:$G$1,0))</f>
        <v>Gator One Air LLC, Dustin FL bought 12/21/20</v>
      </c>
      <c r="K154" s="7" t="str">
        <f>INDEX('By serial number'!$A:$G,MATCH($C154,'By serial number'!$C:$C,0),MATCH(K$1,'By serial number'!$A$1:$G$1,0))</f>
        <v>GATOR ONE AIR LLC</v>
      </c>
      <c r="L154" s="7" t="str">
        <f t="shared" ref="L154:T154" si="13">IFERROR(IF(LEN(INDEX($AG:$AP,MATCH($A154,$AG:$AG,0),MATCH(SUBSTITUTE(L$1,"NBAA ",""),$AG$1:$AP$1,0)))&lt;2,"",INDEX($AG:$AP,MATCH($A154,$AG:$AG,0),MATCH(SUBSTITUTE(L$1,"NBAA ",""),$AG$1:$AP$1,0))),"")</f>
        <v xml:space="preserve">Stedman West Interests </v>
      </c>
      <c r="M154" s="7" t="str">
        <f t="shared" si="13"/>
        <v>9000 Randolph St.</v>
      </c>
      <c r="N154" s="7" t="str">
        <f t="shared" si="13"/>
        <v/>
      </c>
      <c r="O154" s="7" t="str">
        <f t="shared" si="13"/>
        <v>Houston</v>
      </c>
      <c r="P154" s="7" t="str">
        <f t="shared" si="13"/>
        <v>Texas</v>
      </c>
      <c r="Q154" s="7" t="str">
        <f t="shared" si="13"/>
        <v>77061</v>
      </c>
      <c r="R154" s="7" t="str">
        <f t="shared" si="13"/>
        <v>+1 832.335.8725</v>
      </c>
      <c r="S154" s="7" t="str">
        <f t="shared" si="13"/>
        <v/>
      </c>
      <c r="T154" s="7" t="str">
        <f t="shared" si="13"/>
        <v/>
      </c>
      <c r="U154" s="7" t="str">
        <f>IFERROR(IF(LEN(INDEX($AG:$AP,MATCH($A154,$AG:$AG,0),MATCH(SUBSTITUTE(U$1,"NBAA ",""),$AG$1:$AP$1,0)))&lt;2,"",INDEX($AG:$AP,MATCH($A154,$AG:$AG,0),MATCH(SUBSTITUTE(U$1,"NBAA ",""),$AG$1:$AP$1,0))),"")</f>
        <v/>
      </c>
    </row>
    <row r="155" spans="1:30" customFormat="1" hidden="1" x14ac:dyDescent="0.25">
      <c r="A155" t="s">
        <v>4839</v>
      </c>
      <c r="B155" t="s">
        <v>5059</v>
      </c>
      <c r="C155" t="s">
        <v>5060</v>
      </c>
      <c r="V155" s="9"/>
      <c r="W155" s="9"/>
      <c r="X155" s="9"/>
      <c r="Y155" s="9"/>
      <c r="Z155" s="9"/>
      <c r="AA155" s="9"/>
      <c r="AB155" s="9"/>
      <c r="AC155" s="9"/>
      <c r="AD155" s="9"/>
    </row>
    <row r="156" spans="1:30" customFormat="1" hidden="1" x14ac:dyDescent="0.25">
      <c r="A156" t="s">
        <v>4839</v>
      </c>
      <c r="B156" t="s">
        <v>5061</v>
      </c>
      <c r="C156" t="s">
        <v>5062</v>
      </c>
      <c r="V156" s="9"/>
      <c r="W156" s="9"/>
      <c r="X156" s="9"/>
      <c r="Y156" s="9"/>
      <c r="Z156" s="9"/>
      <c r="AA156" s="9"/>
      <c r="AB156" s="9"/>
      <c r="AC156" s="9"/>
      <c r="AD156" s="9"/>
    </row>
    <row r="157" spans="1:30" customFormat="1" hidden="1" x14ac:dyDescent="0.25">
      <c r="A157" t="s">
        <v>4839</v>
      </c>
      <c r="B157" t="s">
        <v>5061</v>
      </c>
      <c r="C157" t="s">
        <v>5063</v>
      </c>
      <c r="V157" s="9"/>
      <c r="W157" s="9"/>
      <c r="X157" s="9"/>
      <c r="Y157" s="9"/>
      <c r="Z157" s="9"/>
      <c r="AA157" s="9"/>
      <c r="AB157" s="9"/>
      <c r="AC157" s="9"/>
      <c r="AD157" s="9"/>
    </row>
    <row r="158" spans="1:30" customFormat="1" hidden="1" x14ac:dyDescent="0.25">
      <c r="A158" t="s">
        <v>4839</v>
      </c>
      <c r="B158" t="s">
        <v>5061</v>
      </c>
      <c r="C158" t="s">
        <v>5064</v>
      </c>
      <c r="V158" s="9"/>
      <c r="W158" s="9"/>
      <c r="X158" s="9"/>
      <c r="Y158" s="9"/>
      <c r="Z158" s="9"/>
      <c r="AA158" s="9"/>
      <c r="AB158" s="9"/>
      <c r="AC158" s="9"/>
      <c r="AD158" s="9"/>
    </row>
    <row r="159" spans="1:30" customFormat="1" hidden="1" x14ac:dyDescent="0.25">
      <c r="A159" t="s">
        <v>4839</v>
      </c>
      <c r="B159" t="s">
        <v>5061</v>
      </c>
      <c r="C159" t="s">
        <v>5065</v>
      </c>
      <c r="V159" s="9"/>
      <c r="W159" s="9"/>
      <c r="X159" s="9"/>
      <c r="Y159" s="9"/>
      <c r="Z159" s="9"/>
      <c r="AA159" s="9"/>
      <c r="AB159" s="9"/>
      <c r="AC159" s="9"/>
      <c r="AD159" s="9"/>
    </row>
    <row r="160" spans="1:30" customFormat="1" hidden="1" x14ac:dyDescent="0.25">
      <c r="A160" t="s">
        <v>4839</v>
      </c>
      <c r="B160" t="s">
        <v>5061</v>
      </c>
      <c r="C160" t="s">
        <v>5066</v>
      </c>
      <c r="V160" s="9"/>
      <c r="W160" s="9"/>
      <c r="X160" s="9"/>
      <c r="Y160" s="9"/>
      <c r="Z160" s="9"/>
      <c r="AA160" s="9"/>
      <c r="AB160" s="9"/>
      <c r="AC160" s="9"/>
      <c r="AD160" s="9"/>
    </row>
    <row r="161" spans="1:30" customFormat="1" hidden="1" x14ac:dyDescent="0.25">
      <c r="A161" t="s">
        <v>4839</v>
      </c>
      <c r="B161" t="s">
        <v>4973</v>
      </c>
      <c r="C161" t="s">
        <v>5067</v>
      </c>
      <c r="V161" s="9"/>
      <c r="W161" s="9"/>
      <c r="X161" s="9"/>
      <c r="Y161" s="9"/>
      <c r="Z161" s="9"/>
      <c r="AA161" s="9"/>
      <c r="AB161" s="9"/>
      <c r="AC161" s="9"/>
      <c r="AD161" s="9"/>
    </row>
    <row r="162" spans="1:30" customFormat="1" hidden="1" x14ac:dyDescent="0.25">
      <c r="A162" t="s">
        <v>4839</v>
      </c>
      <c r="B162" t="s">
        <v>4973</v>
      </c>
      <c r="C162" t="s">
        <v>5068</v>
      </c>
      <c r="V162" s="9"/>
      <c r="W162" s="9"/>
      <c r="X162" s="9"/>
      <c r="Y162" s="9"/>
      <c r="Z162" s="9"/>
      <c r="AA162" s="9"/>
      <c r="AB162" s="9"/>
      <c r="AC162" s="9"/>
      <c r="AD162" s="9"/>
    </row>
    <row r="163" spans="1:30" customFormat="1" hidden="1" x14ac:dyDescent="0.25">
      <c r="A163" t="s">
        <v>4839</v>
      </c>
      <c r="B163" t="s">
        <v>4973</v>
      </c>
      <c r="C163" t="s">
        <v>5069</v>
      </c>
      <c r="V163" s="9"/>
      <c r="W163" s="9"/>
      <c r="X163" s="9"/>
      <c r="Y163" s="9"/>
      <c r="Z163" s="9"/>
      <c r="AA163" s="9"/>
      <c r="AB163" s="9"/>
      <c r="AC163" s="9"/>
      <c r="AD163" s="9"/>
    </row>
    <row r="164" spans="1:30" customFormat="1" hidden="1" x14ac:dyDescent="0.25">
      <c r="A164" t="s">
        <v>4839</v>
      </c>
      <c r="B164" t="s">
        <v>4973</v>
      </c>
      <c r="C164" t="s">
        <v>5070</v>
      </c>
      <c r="V164" s="9"/>
      <c r="W164" s="9"/>
      <c r="X164" s="9"/>
      <c r="Y164" s="9"/>
      <c r="Z164" s="9"/>
      <c r="AA164" s="9"/>
      <c r="AB164" s="9"/>
      <c r="AC164" s="9"/>
      <c r="AD164" s="9"/>
    </row>
    <row r="165" spans="1:30" customFormat="1" hidden="1" x14ac:dyDescent="0.25">
      <c r="A165" t="s">
        <v>4839</v>
      </c>
      <c r="B165" t="s">
        <v>4860</v>
      </c>
      <c r="C165" t="s">
        <v>5071</v>
      </c>
      <c r="V165" s="9"/>
      <c r="W165" s="9"/>
      <c r="X165" s="9"/>
      <c r="Y165" s="9"/>
      <c r="Z165" s="9"/>
      <c r="AA165" s="9"/>
      <c r="AB165" s="9"/>
      <c r="AC165" s="9"/>
      <c r="AD165" s="9"/>
    </row>
    <row r="166" spans="1:30" customFormat="1" hidden="1" x14ac:dyDescent="0.25">
      <c r="A166" t="s">
        <v>4839</v>
      </c>
      <c r="B166" t="s">
        <v>5072</v>
      </c>
      <c r="C166" t="s">
        <v>5073</v>
      </c>
      <c r="V166" s="9"/>
      <c r="W166" s="9"/>
      <c r="X166" s="9"/>
      <c r="Y166" s="9"/>
      <c r="Z166" s="9"/>
      <c r="AA166" s="9"/>
      <c r="AB166" s="9"/>
      <c r="AC166" s="9"/>
      <c r="AD166" s="9"/>
    </row>
    <row r="167" spans="1:30" customFormat="1" hidden="1" x14ac:dyDescent="0.25">
      <c r="A167" t="s">
        <v>4839</v>
      </c>
      <c r="B167" t="s">
        <v>4930</v>
      </c>
      <c r="C167" t="s">
        <v>5074</v>
      </c>
      <c r="V167" s="9"/>
      <c r="W167" s="9"/>
      <c r="X167" s="9"/>
      <c r="Y167" s="9"/>
      <c r="Z167" s="9"/>
      <c r="AA167" s="9"/>
      <c r="AB167" s="9"/>
      <c r="AC167" s="9"/>
      <c r="AD167" s="9"/>
    </row>
    <row r="168" spans="1:30" customFormat="1" hidden="1" x14ac:dyDescent="0.25">
      <c r="A168" t="s">
        <v>4839</v>
      </c>
      <c r="B168" t="s">
        <v>5017</v>
      </c>
      <c r="C168" t="s">
        <v>5075</v>
      </c>
      <c r="V168" s="9"/>
      <c r="W168" s="9"/>
      <c r="X168" s="9"/>
      <c r="Y168" s="9"/>
      <c r="Z168" s="9"/>
      <c r="AA168" s="9"/>
      <c r="AB168" s="9"/>
      <c r="AC168" s="9"/>
      <c r="AD168" s="9"/>
    </row>
    <row r="169" spans="1:30" customFormat="1" hidden="1" x14ac:dyDescent="0.25">
      <c r="A169" t="s">
        <v>4839</v>
      </c>
      <c r="B169" t="s">
        <v>5076</v>
      </c>
      <c r="C169" t="s">
        <v>5077</v>
      </c>
      <c r="V169" s="9"/>
      <c r="W169" s="9"/>
      <c r="X169" s="9"/>
      <c r="Y169" s="9"/>
      <c r="Z169" s="9"/>
      <c r="AA169" s="9"/>
      <c r="AB169" s="9"/>
      <c r="AC169" s="9"/>
      <c r="AD169" s="9"/>
    </row>
    <row r="170" spans="1:30" customFormat="1" hidden="1" x14ac:dyDescent="0.25">
      <c r="A170" t="s">
        <v>4839</v>
      </c>
      <c r="B170" t="s">
        <v>4967</v>
      </c>
      <c r="C170" t="s">
        <v>5078</v>
      </c>
      <c r="V170" s="9"/>
      <c r="W170" s="9"/>
      <c r="X170" s="9"/>
      <c r="Y170" s="9"/>
      <c r="Z170" s="9"/>
      <c r="AA170" s="9"/>
      <c r="AB170" s="9"/>
      <c r="AC170" s="9"/>
      <c r="AD170" s="9"/>
    </row>
    <row r="171" spans="1:30" customFormat="1" hidden="1" x14ac:dyDescent="0.25">
      <c r="A171" t="s">
        <v>4839</v>
      </c>
      <c r="B171" t="s">
        <v>4967</v>
      </c>
      <c r="C171" t="s">
        <v>5079</v>
      </c>
      <c r="V171" s="9"/>
      <c r="W171" s="9"/>
      <c r="X171" s="9"/>
      <c r="Y171" s="9"/>
      <c r="Z171" s="9"/>
      <c r="AA171" s="9"/>
      <c r="AB171" s="9"/>
      <c r="AC171" s="9"/>
      <c r="AD171" s="9"/>
    </row>
    <row r="172" spans="1:30" customFormat="1" hidden="1" x14ac:dyDescent="0.25">
      <c r="A172" t="s">
        <v>4839</v>
      </c>
      <c r="B172" t="s">
        <v>5080</v>
      </c>
      <c r="C172" t="s">
        <v>5081</v>
      </c>
      <c r="V172" s="9"/>
      <c r="W172" s="9"/>
      <c r="X172" s="9"/>
      <c r="Y172" s="9"/>
      <c r="Z172" s="9"/>
      <c r="AA172" s="9"/>
      <c r="AB172" s="9"/>
      <c r="AC172" s="9"/>
      <c r="AD172" s="9"/>
    </row>
    <row r="173" spans="1:30" customFormat="1" hidden="1" x14ac:dyDescent="0.25">
      <c r="A173" t="s">
        <v>4839</v>
      </c>
      <c r="B173" t="s">
        <v>4864</v>
      </c>
      <c r="C173" t="s">
        <v>5082</v>
      </c>
      <c r="V173" s="9"/>
      <c r="W173" s="9"/>
      <c r="X173" s="9"/>
      <c r="Y173" s="9"/>
      <c r="Z173" s="9"/>
      <c r="AA173" s="9"/>
      <c r="AB173" s="9"/>
      <c r="AC173" s="9"/>
      <c r="AD173" s="9"/>
    </row>
    <row r="174" spans="1:30" customFormat="1" hidden="1" x14ac:dyDescent="0.25">
      <c r="A174" t="s">
        <v>4839</v>
      </c>
      <c r="B174" t="s">
        <v>5083</v>
      </c>
      <c r="C174" t="s">
        <v>5084</v>
      </c>
      <c r="V174" s="9"/>
      <c r="W174" s="9"/>
      <c r="X174" s="9"/>
      <c r="Y174" s="9"/>
      <c r="Z174" s="9"/>
      <c r="AA174" s="9"/>
      <c r="AB174" s="9"/>
      <c r="AC174" s="9"/>
      <c r="AD174" s="9"/>
    </row>
    <row r="175" spans="1:30" customFormat="1" hidden="1" x14ac:dyDescent="0.25">
      <c r="A175" t="s">
        <v>4839</v>
      </c>
      <c r="B175" t="s">
        <v>5083</v>
      </c>
      <c r="C175" t="s">
        <v>5085</v>
      </c>
      <c r="V175" s="9"/>
      <c r="W175" s="9"/>
      <c r="X175" s="9"/>
      <c r="Y175" s="9"/>
      <c r="Z175" s="9"/>
      <c r="AA175" s="9"/>
      <c r="AB175" s="9"/>
      <c r="AC175" s="9"/>
      <c r="AD175" s="9"/>
    </row>
    <row r="176" spans="1:30" customFormat="1" hidden="1" x14ac:dyDescent="0.25">
      <c r="A176" t="s">
        <v>4839</v>
      </c>
      <c r="B176" t="s">
        <v>5086</v>
      </c>
      <c r="C176" t="s">
        <v>5087</v>
      </c>
      <c r="V176" s="9"/>
      <c r="W176" s="9"/>
      <c r="X176" s="9"/>
      <c r="Y176" s="9"/>
      <c r="Z176" s="9"/>
      <c r="AA176" s="9"/>
      <c r="AB176" s="9"/>
      <c r="AC176" s="9"/>
      <c r="AD176" s="9"/>
    </row>
    <row r="177" spans="1:30" customFormat="1" hidden="1" x14ac:dyDescent="0.25">
      <c r="A177" t="s">
        <v>4839</v>
      </c>
      <c r="B177" t="s">
        <v>4971</v>
      </c>
      <c r="C177" t="s">
        <v>5088</v>
      </c>
      <c r="V177" s="9"/>
      <c r="W177" s="9"/>
      <c r="X177" s="9"/>
      <c r="Y177" s="9"/>
      <c r="Z177" s="9"/>
      <c r="AA177" s="9"/>
      <c r="AB177" s="9"/>
      <c r="AC177" s="9"/>
      <c r="AD177" s="9"/>
    </row>
    <row r="178" spans="1:30" customFormat="1" hidden="1" x14ac:dyDescent="0.25">
      <c r="A178" t="s">
        <v>4839</v>
      </c>
      <c r="B178" t="s">
        <v>5089</v>
      </c>
      <c r="C178" t="s">
        <v>5090</v>
      </c>
      <c r="V178" s="9"/>
      <c r="W178" s="9"/>
      <c r="X178" s="9"/>
      <c r="Y178" s="9"/>
      <c r="Z178" s="9"/>
      <c r="AA178" s="9"/>
      <c r="AB178" s="9"/>
      <c r="AC178" s="9"/>
      <c r="AD178" s="9"/>
    </row>
    <row r="179" spans="1:30" customFormat="1" hidden="1" x14ac:dyDescent="0.25">
      <c r="A179" t="s">
        <v>4839</v>
      </c>
      <c r="B179" t="s">
        <v>5089</v>
      </c>
      <c r="C179" t="s">
        <v>5091</v>
      </c>
      <c r="V179" s="9"/>
      <c r="W179" s="9"/>
      <c r="X179" s="9"/>
      <c r="Y179" s="9"/>
      <c r="Z179" s="9"/>
      <c r="AA179" s="9"/>
      <c r="AB179" s="9"/>
      <c r="AC179" s="9"/>
      <c r="AD179" s="9"/>
    </row>
    <row r="180" spans="1:30" customFormat="1" hidden="1" x14ac:dyDescent="0.25">
      <c r="A180" t="s">
        <v>4839</v>
      </c>
      <c r="B180" t="s">
        <v>5092</v>
      </c>
      <c r="C180" t="s">
        <v>5093</v>
      </c>
      <c r="V180" s="9"/>
      <c r="W180" s="9"/>
      <c r="X180" s="9"/>
      <c r="Y180" s="9"/>
      <c r="Z180" s="9"/>
      <c r="AA180" s="9"/>
      <c r="AB180" s="9"/>
      <c r="AC180" s="9"/>
      <c r="AD180" s="9"/>
    </row>
    <row r="181" spans="1:30" customFormat="1" hidden="1" x14ac:dyDescent="0.25">
      <c r="A181" t="s">
        <v>4839</v>
      </c>
      <c r="B181" t="s">
        <v>5092</v>
      </c>
      <c r="C181" t="s">
        <v>5094</v>
      </c>
      <c r="V181" s="9"/>
      <c r="W181" s="9"/>
      <c r="X181" s="9"/>
      <c r="Y181" s="9"/>
      <c r="Z181" s="9"/>
      <c r="AA181" s="9"/>
      <c r="AB181" s="9"/>
      <c r="AC181" s="9"/>
      <c r="AD181" s="9"/>
    </row>
    <row r="182" spans="1:30" customFormat="1" hidden="1" x14ac:dyDescent="0.25">
      <c r="A182" t="s">
        <v>4839</v>
      </c>
      <c r="B182" t="s">
        <v>5092</v>
      </c>
      <c r="C182" t="s">
        <v>5095</v>
      </c>
      <c r="V182" s="9"/>
      <c r="W182" s="9"/>
      <c r="X182" s="9"/>
      <c r="Y182" s="9"/>
      <c r="Z182" s="9"/>
      <c r="AA182" s="9"/>
      <c r="AB182" s="9"/>
      <c r="AC182" s="9"/>
      <c r="AD182" s="9"/>
    </row>
    <row r="183" spans="1:30" customFormat="1" hidden="1" x14ac:dyDescent="0.25">
      <c r="A183" t="s">
        <v>4839</v>
      </c>
      <c r="B183" t="s">
        <v>5092</v>
      </c>
      <c r="C183" t="s">
        <v>5096</v>
      </c>
      <c r="V183" s="9"/>
      <c r="W183" s="9"/>
      <c r="X183" s="9"/>
      <c r="Y183" s="9"/>
      <c r="Z183" s="9"/>
      <c r="AA183" s="9"/>
      <c r="AB183" s="9"/>
      <c r="AC183" s="9"/>
      <c r="AD183" s="9"/>
    </row>
    <row r="184" spans="1:30" ht="45" x14ac:dyDescent="0.25">
      <c r="A184" s="7" t="s">
        <v>4839</v>
      </c>
      <c r="B184" s="7" t="s">
        <v>4870</v>
      </c>
      <c r="C184" s="7" t="s">
        <v>5097</v>
      </c>
      <c r="D184" s="7">
        <f>MATCH(C184,V:V,0)</f>
        <v>110</v>
      </c>
      <c r="E184" s="7" t="e">
        <f>INDEX('By serial number'!$A:$G,MATCH($C184,'By serial number'!$C:$C,0),MATCH(E$1,'By serial number'!$A$1:$G$1,0))</f>
        <v>#N/A</v>
      </c>
      <c r="F184" s="7" t="e">
        <f>INDEX('By serial number'!$A:$G,MATCH($C184,'By serial number'!$C:$C,0),MATCH(F$1,'By serial number'!$A$1:$G$1,0))</f>
        <v>#N/A</v>
      </c>
      <c r="G184" s="7" t="e">
        <f>INDEX('By serial number'!$A:$G,MATCH($C184,'By serial number'!$C:$C,0),MATCH(G$1,'By serial number'!$A$1:$G$1,0))</f>
        <v>#N/A</v>
      </c>
      <c r="H184" s="7" t="e">
        <f>INDEX('By serial number'!$A:$G,MATCH($C184,'By serial number'!$C:$C,0),MATCH(H$1,'By serial number'!$A$1:$G$1,0))</f>
        <v>#N/A</v>
      </c>
      <c r="I184" s="7" t="e">
        <f>INDEX('By serial number'!$A:$G,MATCH($C184,'By serial number'!$C:$C,0),MATCH(I$1,'By serial number'!$A$1:$G$1,0))</f>
        <v>#N/A</v>
      </c>
      <c r="J184" s="7" t="e">
        <f>INDEX('By serial number'!$A:$G,MATCH($C184,'By serial number'!$C:$C,0),MATCH(J$1,'By serial number'!$A$1:$G$1,0))</f>
        <v>#N/A</v>
      </c>
      <c r="K184" s="7" t="e">
        <f>INDEX('By serial number'!$A:$G,MATCH($C184,'By serial number'!$C:$C,0),MATCH(K$1,'By serial number'!$A$1:$G$1,0))</f>
        <v>#N/A</v>
      </c>
      <c r="L184" s="7" t="str">
        <f t="shared" ref="L184:T184" si="14">IFERROR(IF(LEN(INDEX($AG:$AP,MATCH($A184,$AG:$AG,0),MATCH(SUBSTITUTE(L$1,"NBAA ",""),$AG$1:$AP$1,0)))&lt;2,"",INDEX($AG:$AP,MATCH($A184,$AG:$AG,0),MATCH(SUBSTITUTE(L$1,"NBAA ",""),$AG$1:$AP$1,0))),"")</f>
        <v xml:space="preserve">Sunwest Aviation, Ltd. </v>
      </c>
      <c r="M184" s="7" t="str">
        <f t="shared" si="14"/>
        <v>217 Aero Court NE</v>
      </c>
      <c r="N184" s="7" t="str">
        <f t="shared" si="14"/>
        <v/>
      </c>
      <c r="O184" s="7" t="str">
        <f t="shared" si="14"/>
        <v>Calgary</v>
      </c>
      <c r="P184" s="7" t="str">
        <f t="shared" si="14"/>
        <v>Alberta</v>
      </c>
      <c r="Q184" s="7" t="str">
        <f t="shared" si="14"/>
        <v>T2E 7C6</v>
      </c>
      <c r="R184" s="7" t="str">
        <f t="shared" si="14"/>
        <v>+1 403.275.8121</v>
      </c>
      <c r="S184" s="7" t="str">
        <f t="shared" si="14"/>
        <v>www.sunwestaviation.ca</v>
      </c>
      <c r="T184" s="7" t="str">
        <f t="shared" si="14"/>
        <v/>
      </c>
      <c r="U184" s="7" t="str">
        <f>IFERROR(IF(LEN(INDEX($AG:$AP,MATCH($A184,$AG:$AG,0),MATCH(SUBSTITUTE(U$1,"NBAA ",""),$AG$1:$AP$1,0)))&lt;2,"",INDEX($AG:$AP,MATCH($A184,$AG:$AG,0),MATCH(SUBSTITUTE(U$1,"NBAA ",""),$AG$1:$AP$1,0))),"")</f>
        <v/>
      </c>
    </row>
    <row r="185" spans="1:30" customFormat="1" hidden="1" x14ac:dyDescent="0.25">
      <c r="A185" t="s">
        <v>4839</v>
      </c>
      <c r="B185" t="s">
        <v>4913</v>
      </c>
      <c r="C185" t="s">
        <v>5098</v>
      </c>
      <c r="V185" s="9"/>
      <c r="W185" s="9"/>
      <c r="X185" s="9"/>
      <c r="Y185" s="9"/>
      <c r="Z185" s="9"/>
      <c r="AA185" s="9"/>
      <c r="AB185" s="9"/>
      <c r="AC185" s="9"/>
      <c r="AD185" s="9"/>
    </row>
    <row r="186" spans="1:30" customFormat="1" hidden="1" x14ac:dyDescent="0.25">
      <c r="A186" t="s">
        <v>4839</v>
      </c>
      <c r="B186" t="s">
        <v>4913</v>
      </c>
      <c r="C186" t="s">
        <v>5099</v>
      </c>
      <c r="V186" s="9"/>
      <c r="W186" s="9"/>
      <c r="X186" s="9"/>
      <c r="Y186" s="9"/>
      <c r="Z186" s="9"/>
      <c r="AA186" s="9"/>
      <c r="AB186" s="9"/>
      <c r="AC186" s="9"/>
      <c r="AD186" s="9"/>
    </row>
    <row r="187" spans="1:30" customFormat="1" hidden="1" x14ac:dyDescent="0.25">
      <c r="A187" t="s">
        <v>4839</v>
      </c>
      <c r="B187" t="s">
        <v>5050</v>
      </c>
      <c r="C187" t="s">
        <v>5100</v>
      </c>
      <c r="V187" s="9"/>
      <c r="W187" s="9"/>
      <c r="X187" s="9"/>
      <c r="Y187" s="9"/>
      <c r="Z187" s="9"/>
      <c r="AA187" s="9"/>
      <c r="AB187" s="9"/>
      <c r="AC187" s="9"/>
      <c r="AD187" s="9"/>
    </row>
    <row r="188" spans="1:30" customFormat="1" hidden="1" x14ac:dyDescent="0.25">
      <c r="A188" t="s">
        <v>4839</v>
      </c>
      <c r="B188" t="s">
        <v>5050</v>
      </c>
      <c r="C188" t="s">
        <v>5101</v>
      </c>
      <c r="V188" s="9"/>
      <c r="W188" s="9"/>
      <c r="X188" s="9"/>
      <c r="Y188" s="9"/>
      <c r="Z188" s="9"/>
      <c r="AA188" s="9"/>
      <c r="AB188" s="9"/>
      <c r="AC188" s="9"/>
      <c r="AD188" s="9"/>
    </row>
    <row r="189" spans="1:30" customFormat="1" hidden="1" x14ac:dyDescent="0.25">
      <c r="A189" t="s">
        <v>4839</v>
      </c>
      <c r="B189" t="s">
        <v>5050</v>
      </c>
      <c r="C189" t="s">
        <v>5102</v>
      </c>
      <c r="V189" s="9"/>
      <c r="W189" s="9"/>
      <c r="X189" s="9"/>
      <c r="Y189" s="9"/>
      <c r="Z189" s="9"/>
      <c r="AA189" s="9"/>
      <c r="AB189" s="9"/>
      <c r="AC189" s="9"/>
      <c r="AD189" s="9"/>
    </row>
    <row r="190" spans="1:30" customFormat="1" hidden="1" x14ac:dyDescent="0.25">
      <c r="A190" t="s">
        <v>4839</v>
      </c>
      <c r="B190" t="s">
        <v>4917</v>
      </c>
      <c r="C190" t="s">
        <v>5103</v>
      </c>
      <c r="V190" s="9"/>
      <c r="W190" s="9"/>
      <c r="X190" s="9"/>
      <c r="Y190" s="9"/>
      <c r="Z190" s="9"/>
      <c r="AA190" s="9"/>
      <c r="AB190" s="9"/>
      <c r="AC190" s="9"/>
      <c r="AD190" s="9"/>
    </row>
    <row r="191" spans="1:30" customFormat="1" hidden="1" x14ac:dyDescent="0.25">
      <c r="A191" t="s">
        <v>4839</v>
      </c>
      <c r="B191" t="s">
        <v>4917</v>
      </c>
      <c r="C191" t="s">
        <v>5104</v>
      </c>
      <c r="V191" s="9"/>
      <c r="W191" s="9"/>
      <c r="X191" s="9"/>
      <c r="Y191" s="9"/>
      <c r="Z191" s="9"/>
      <c r="AA191" s="9"/>
      <c r="AB191" s="9"/>
      <c r="AC191" s="9"/>
      <c r="AD191" s="9"/>
    </row>
    <row r="192" spans="1:30" customFormat="1" hidden="1" x14ac:dyDescent="0.25">
      <c r="A192" t="s">
        <v>4839</v>
      </c>
      <c r="B192" t="s">
        <v>5105</v>
      </c>
      <c r="C192" t="s">
        <v>5106</v>
      </c>
      <c r="V192" s="9"/>
      <c r="W192" s="9"/>
      <c r="X192" s="9"/>
      <c r="Y192" s="9"/>
      <c r="Z192" s="9"/>
      <c r="AA192" s="9"/>
      <c r="AB192" s="9"/>
      <c r="AC192" s="9"/>
      <c r="AD192" s="9"/>
    </row>
    <row r="193" spans="1:30" customFormat="1" hidden="1" x14ac:dyDescent="0.25">
      <c r="A193" t="s">
        <v>4839</v>
      </c>
      <c r="B193" t="s">
        <v>5105</v>
      </c>
      <c r="C193" t="s">
        <v>5107</v>
      </c>
      <c r="V193" s="9"/>
      <c r="W193" s="9"/>
      <c r="X193" s="9"/>
      <c r="Y193" s="9"/>
      <c r="Z193" s="9"/>
      <c r="AA193" s="9"/>
      <c r="AB193" s="9"/>
      <c r="AC193" s="9"/>
      <c r="AD193" s="9"/>
    </row>
    <row r="194" spans="1:30" customFormat="1" hidden="1" x14ac:dyDescent="0.25">
      <c r="A194" t="s">
        <v>4839</v>
      </c>
      <c r="B194" t="s">
        <v>5105</v>
      </c>
      <c r="C194" t="s">
        <v>5108</v>
      </c>
      <c r="V194" s="9"/>
      <c r="W194" s="9"/>
      <c r="X194" s="9"/>
      <c r="Y194" s="9"/>
      <c r="Z194" s="9"/>
      <c r="AA194" s="9"/>
      <c r="AB194" s="9"/>
      <c r="AC194" s="9"/>
      <c r="AD194" s="9"/>
    </row>
    <row r="195" spans="1:30" customFormat="1" hidden="1" x14ac:dyDescent="0.25">
      <c r="A195" t="s">
        <v>4839</v>
      </c>
      <c r="B195" t="s">
        <v>5105</v>
      </c>
      <c r="C195" t="s">
        <v>5109</v>
      </c>
      <c r="V195" s="9"/>
      <c r="W195" s="9"/>
      <c r="X195" s="9"/>
      <c r="Y195" s="9"/>
      <c r="Z195" s="9"/>
      <c r="AA195" s="9"/>
      <c r="AB195" s="9"/>
      <c r="AC195" s="9"/>
      <c r="AD195" s="9"/>
    </row>
    <row r="196" spans="1:30" customFormat="1" hidden="1" x14ac:dyDescent="0.25">
      <c r="A196" t="s">
        <v>4839</v>
      </c>
      <c r="B196" t="s">
        <v>5110</v>
      </c>
      <c r="C196" t="s">
        <v>5111</v>
      </c>
      <c r="V196" s="9"/>
      <c r="W196" s="9"/>
      <c r="X196" s="9"/>
      <c r="Y196" s="9"/>
      <c r="Z196" s="9"/>
      <c r="AA196" s="9"/>
      <c r="AB196" s="9"/>
      <c r="AC196" s="9"/>
      <c r="AD196" s="9"/>
    </row>
    <row r="197" spans="1:30" customFormat="1" hidden="1" x14ac:dyDescent="0.25">
      <c r="A197" t="s">
        <v>4839</v>
      </c>
      <c r="B197" t="s">
        <v>5056</v>
      </c>
      <c r="C197" t="s">
        <v>5112</v>
      </c>
      <c r="V197" s="9"/>
      <c r="W197" s="9"/>
      <c r="X197" s="9"/>
      <c r="Y197" s="9"/>
      <c r="Z197" s="9"/>
      <c r="AA197" s="9"/>
      <c r="AB197" s="9"/>
      <c r="AC197" s="9"/>
      <c r="AD197" s="9"/>
    </row>
    <row r="198" spans="1:30" customFormat="1" hidden="1" x14ac:dyDescent="0.25">
      <c r="A198" t="s">
        <v>4839</v>
      </c>
      <c r="B198" t="s">
        <v>5056</v>
      </c>
      <c r="C198" t="s">
        <v>5113</v>
      </c>
      <c r="V198" s="9"/>
      <c r="W198" s="9"/>
      <c r="X198" s="9"/>
      <c r="Y198" s="9"/>
      <c r="Z198" s="9"/>
      <c r="AA198" s="9"/>
      <c r="AB198" s="9"/>
      <c r="AC198" s="9"/>
      <c r="AD198" s="9"/>
    </row>
    <row r="199" spans="1:30" customFormat="1" hidden="1" x14ac:dyDescent="0.25">
      <c r="A199" t="s">
        <v>4844</v>
      </c>
      <c r="B199" t="s">
        <v>5114</v>
      </c>
      <c r="C199" t="s">
        <v>5115</v>
      </c>
      <c r="V199" s="9"/>
      <c r="W199" s="9"/>
      <c r="X199" s="9"/>
      <c r="Y199" s="9"/>
      <c r="Z199" s="9"/>
      <c r="AA199" s="9"/>
      <c r="AB199" s="9"/>
      <c r="AC199" s="9"/>
      <c r="AD199" s="9"/>
    </row>
    <row r="200" spans="1:30" customFormat="1" hidden="1" x14ac:dyDescent="0.25">
      <c r="A200" t="s">
        <v>4844</v>
      </c>
      <c r="B200" t="s">
        <v>5116</v>
      </c>
      <c r="C200" t="s">
        <v>5117</v>
      </c>
      <c r="V200" s="9"/>
      <c r="W200" s="9"/>
      <c r="X200" s="9"/>
      <c r="Y200" s="9"/>
      <c r="Z200" s="9"/>
      <c r="AA200" s="9"/>
      <c r="AB200" s="9"/>
      <c r="AC200" s="9"/>
      <c r="AD200" s="9"/>
    </row>
    <row r="201" spans="1:30" customFormat="1" hidden="1" x14ac:dyDescent="0.25">
      <c r="A201" t="s">
        <v>4844</v>
      </c>
      <c r="B201" t="s">
        <v>5118</v>
      </c>
      <c r="C201" t="s">
        <v>5119</v>
      </c>
      <c r="V201" s="9"/>
      <c r="W201" s="9"/>
      <c r="X201" s="9"/>
      <c r="Y201" s="9"/>
      <c r="Z201" s="9"/>
      <c r="AA201" s="9"/>
      <c r="AB201" s="9"/>
      <c r="AC201" s="9"/>
      <c r="AD201" s="9"/>
    </row>
    <row r="202" spans="1:30" customFormat="1" hidden="1" x14ac:dyDescent="0.25">
      <c r="A202" t="s">
        <v>4844</v>
      </c>
      <c r="B202" t="s">
        <v>5120</v>
      </c>
      <c r="C202" t="s">
        <v>5121</v>
      </c>
      <c r="V202" s="9"/>
      <c r="W202" s="9"/>
      <c r="X202" s="9"/>
      <c r="Y202" s="9"/>
      <c r="Z202" s="9"/>
      <c r="AA202" s="9"/>
      <c r="AB202" s="9"/>
      <c r="AC202" s="9"/>
      <c r="AD202" s="9"/>
    </row>
    <row r="203" spans="1:30" customFormat="1" hidden="1" x14ac:dyDescent="0.25">
      <c r="A203" t="s">
        <v>4844</v>
      </c>
      <c r="B203" t="s">
        <v>5122</v>
      </c>
      <c r="C203" t="s">
        <v>5123</v>
      </c>
      <c r="V203" s="9"/>
      <c r="W203" s="9"/>
      <c r="X203" s="9"/>
      <c r="Y203" s="9"/>
      <c r="Z203" s="9"/>
      <c r="AA203" s="9"/>
      <c r="AB203" s="9"/>
      <c r="AC203" s="9"/>
      <c r="AD203" s="9"/>
    </row>
    <row r="204" spans="1:30" customFormat="1" hidden="1" x14ac:dyDescent="0.25">
      <c r="A204" t="s">
        <v>4844</v>
      </c>
      <c r="B204" t="s">
        <v>5124</v>
      </c>
      <c r="C204" t="s">
        <v>5125</v>
      </c>
      <c r="V204" s="9"/>
      <c r="W204" s="9"/>
      <c r="X204" s="9"/>
      <c r="Y204" s="9"/>
      <c r="Z204" s="9"/>
      <c r="AA204" s="9"/>
      <c r="AB204" s="9"/>
      <c r="AC204" s="9"/>
      <c r="AD204" s="9"/>
    </row>
    <row r="205" spans="1:30" customFormat="1" hidden="1" x14ac:dyDescent="0.25">
      <c r="A205" t="s">
        <v>4844</v>
      </c>
      <c r="B205" t="s">
        <v>4967</v>
      </c>
      <c r="C205" t="s">
        <v>5126</v>
      </c>
      <c r="V205" s="9"/>
      <c r="W205" s="9"/>
      <c r="X205" s="9"/>
      <c r="Y205" s="9"/>
      <c r="Z205" s="9"/>
      <c r="AA205" s="9"/>
      <c r="AB205" s="9"/>
      <c r="AC205" s="9"/>
      <c r="AD205" s="9"/>
    </row>
    <row r="206" spans="1:30" customFormat="1" hidden="1" x14ac:dyDescent="0.25">
      <c r="A206" t="s">
        <v>4844</v>
      </c>
      <c r="B206" t="s">
        <v>4967</v>
      </c>
      <c r="C206" t="s">
        <v>5127</v>
      </c>
      <c r="V206" s="9"/>
      <c r="W206" s="9"/>
      <c r="X206" s="9"/>
      <c r="Y206" s="9"/>
      <c r="Z206" s="9"/>
      <c r="AA206" s="9"/>
      <c r="AB206" s="9"/>
      <c r="AC206" s="9"/>
      <c r="AD206" s="9"/>
    </row>
    <row r="207" spans="1:30" customFormat="1" hidden="1" x14ac:dyDescent="0.25">
      <c r="A207" t="s">
        <v>4844</v>
      </c>
      <c r="B207" t="s">
        <v>4967</v>
      </c>
      <c r="C207" t="s">
        <v>5128</v>
      </c>
      <c r="V207" s="9"/>
      <c r="W207" s="9"/>
      <c r="X207" s="9"/>
      <c r="Y207" s="9"/>
      <c r="Z207" s="9"/>
      <c r="AA207" s="9"/>
      <c r="AB207" s="9"/>
      <c r="AC207" s="9"/>
      <c r="AD207" s="9"/>
    </row>
    <row r="208" spans="1:30" customFormat="1" hidden="1" x14ac:dyDescent="0.25">
      <c r="A208" t="s">
        <v>4844</v>
      </c>
      <c r="B208" t="s">
        <v>5129</v>
      </c>
      <c r="C208" t="s">
        <v>5130</v>
      </c>
      <c r="V208" s="9"/>
      <c r="W208" s="9"/>
      <c r="X208" s="9"/>
      <c r="Y208" s="9"/>
      <c r="Z208" s="9"/>
      <c r="AA208" s="9"/>
      <c r="AB208" s="9"/>
      <c r="AC208" s="9"/>
      <c r="AD208" s="9"/>
    </row>
    <row r="209" spans="1:30" ht="45" x14ac:dyDescent="0.25">
      <c r="A209" s="7" t="s">
        <v>4844</v>
      </c>
      <c r="B209" s="7" t="s">
        <v>4870</v>
      </c>
      <c r="C209" s="7" t="s">
        <v>5131</v>
      </c>
      <c r="D209" s="7">
        <f>MATCH(C209,V:V,0)</f>
        <v>116</v>
      </c>
      <c r="E209" s="7" t="str">
        <f>INDEX('By serial number'!$A:$G,MATCH($C209,'By serial number'!$C:$C,0),MATCH(E$1,'By serial number'!$A$1:$G$1,0))</f>
        <v>271</v>
      </c>
      <c r="F209" s="7" t="str">
        <f>INDEX('By serial number'!$A:$G,MATCH($C209,'By serial number'!$C:$C,0),MATCH(F$1,'By serial number'!$A$1:$G$1,0))</f>
        <v/>
      </c>
      <c r="G209" s="7" t="str">
        <f>INDEX('By serial number'!$A:$G,MATCH($C209,'By serial number'!$C:$C,0),MATCH(G$1,'By serial number'!$A$1:$G$1,0))</f>
        <v>N885TC</v>
      </c>
      <c r="H209" s="7" t="str">
        <f>INDEX('By serial number'!$A:$G,MATCH($C209,'By serial number'!$C:$C,0),MATCH(H$1,'By serial number'!$A$1:$G$1,0))</f>
        <v>United States of America</v>
      </c>
      <c r="I209" s="7" t="str">
        <f>INDEX('By serial number'!$A:$G,MATCH($C209,'By serial number'!$C:$C,0),MATCH(I$1,'By serial number'!$A$1:$G$1,0))</f>
        <v/>
      </c>
      <c r="J209" s="7" t="str">
        <f>INDEX('By serial number'!$A:$G,MATCH($C209,'By serial number'!$C:$C,0),MATCH(J$1,'By serial number'!$A$1:$G$1,0))</f>
        <v>TransCanada Pipelines Conroe TX transferred 6/6/18</v>
      </c>
      <c r="K209" s="7" t="str">
        <f>INDEX('By serial number'!$A:$G,MATCH($C209,'By serial number'!$C:$C,0),MATCH(K$1,'By serial number'!$A$1:$G$1,0))</f>
        <v>BANK OF UTAH TRUSTEE</v>
      </c>
      <c r="L209" s="7" t="str">
        <f t="shared" ref="L209:U211" si="15">IFERROR(IF(LEN(INDEX($AG:$AP,MATCH($A209,$AG:$AG,0),MATCH(SUBSTITUTE(L$1,"NBAA ",""),$AG$1:$AP$1,0)))&lt;2,"",INDEX($AG:$AP,MATCH($A209,$AG:$AG,0),MATCH(SUBSTITUTE(L$1,"NBAA ",""),$AG$1:$AP$1,0))),"")</f>
        <v xml:space="preserve">TransCanada PipeLine Ltd. </v>
      </c>
      <c r="M209" s="7" t="str">
        <f t="shared" si="15"/>
        <v>246 Aviation Place NE</v>
      </c>
      <c r="N209" s="7" t="str">
        <f t="shared" si="15"/>
        <v/>
      </c>
      <c r="O209" s="7" t="str">
        <f t="shared" si="15"/>
        <v>Calgary</v>
      </c>
      <c r="P209" s="7" t="str">
        <f t="shared" si="15"/>
        <v>Alberta</v>
      </c>
      <c r="Q209" s="7" t="str">
        <f t="shared" si="15"/>
        <v>T2E 7G1</v>
      </c>
      <c r="R209" s="7" t="str">
        <f t="shared" si="15"/>
        <v>+1 403.216.7990</v>
      </c>
      <c r="S209" s="7" t="str">
        <f t="shared" si="15"/>
        <v>www.transcanada.com</v>
      </c>
      <c r="T209" s="7" t="str">
        <f t="shared" si="15"/>
        <v/>
      </c>
      <c r="U209" s="7" t="str">
        <f t="shared" si="15"/>
        <v/>
      </c>
    </row>
    <row r="210" spans="1:30" ht="45" x14ac:dyDescent="0.25">
      <c r="A210" s="7" t="s">
        <v>4849</v>
      </c>
      <c r="B210" s="7" t="s">
        <v>4870</v>
      </c>
      <c r="C210" s="7" t="s">
        <v>5132</v>
      </c>
      <c r="D210" s="7">
        <f>MATCH(C210,V:V,0)</f>
        <v>122</v>
      </c>
      <c r="E210" s="7" t="str">
        <f>INDEX('By serial number'!$A:$G,MATCH($C210,'By serial number'!$C:$C,0),MATCH(E$1,'By serial number'!$A$1:$G$1,0))</f>
        <v>217</v>
      </c>
      <c r="F210" s="7" t="str">
        <f>INDEX('By serial number'!$A:$G,MATCH($C210,'By serial number'!$C:$C,0),MATCH(F$1,'By serial number'!$A$1:$G$1,0))</f>
        <v/>
      </c>
      <c r="G210" s="7" t="str">
        <f>INDEX('By serial number'!$A:$G,MATCH($C210,'By serial number'!$C:$C,0),MATCH(G$1,'By serial number'!$A$1:$G$1,0))</f>
        <v>N217MS</v>
      </c>
      <c r="H210" s="7" t="str">
        <f>INDEX('By serial number'!$A:$G,MATCH($C210,'By serial number'!$C:$C,0),MATCH(H$1,'By serial number'!$A$1:$G$1,0))</f>
        <v>United States of America</v>
      </c>
      <c r="I210" s="7" t="str">
        <f>INDEX('By serial number'!$A:$G,MATCH($C210,'By serial number'!$C:$C,0),MATCH(I$1,'By serial number'!$A$1:$G$1,0))</f>
        <v/>
      </c>
      <c r="J210" s="7" t="str">
        <f>INDEX('By serial number'!$A:$G,MATCH($C210,'By serial number'!$C:$C,0),MATCH(J$1,'By serial number'!$A$1:$G$1,0))</f>
        <v>GS 150-217 LLC, Chicago IL bought 6/4/07, rrg 6/13/07</v>
      </c>
      <c r="K210" s="7" t="str">
        <f>INDEX('By serial number'!$A:$G,MATCH($C210,'By serial number'!$C:$C,0),MATCH(K$1,'By serial number'!$A$1:$G$1,0))</f>
        <v>GS 150-217 LLC</v>
      </c>
      <c r="L210" s="7" t="str">
        <f t="shared" si="15"/>
        <v xml:space="preserve">Virago Services, LLC </v>
      </c>
      <c r="M210" s="7" t="str">
        <f t="shared" si="15"/>
        <v>11242 E. Cimmarron Drive</v>
      </c>
      <c r="N210" s="7" t="str">
        <f t="shared" si="15"/>
        <v/>
      </c>
      <c r="O210" s="7" t="str">
        <f t="shared" si="15"/>
        <v>Englewood</v>
      </c>
      <c r="P210" s="7" t="str">
        <f t="shared" si="15"/>
        <v>Colorado</v>
      </c>
      <c r="Q210" s="7" t="str">
        <f t="shared" si="15"/>
        <v>80111</v>
      </c>
      <c r="R210" s="7" t="str">
        <f t="shared" si="15"/>
        <v>+1 720.717.3004</v>
      </c>
      <c r="S210" s="7" t="str">
        <f t="shared" si="15"/>
        <v/>
      </c>
      <c r="T210" s="7" t="str">
        <f t="shared" si="15"/>
        <v/>
      </c>
      <c r="U210" s="7" t="str">
        <f t="shared" si="15"/>
        <v/>
      </c>
    </row>
    <row r="211" spans="1:30" ht="45" x14ac:dyDescent="0.25">
      <c r="A211" s="7" t="s">
        <v>4853</v>
      </c>
      <c r="B211" s="7" t="s">
        <v>4870</v>
      </c>
      <c r="C211" s="7" t="s">
        <v>5133</v>
      </c>
      <c r="D211" s="7">
        <f>MATCH(C211,V:V,0)</f>
        <v>127</v>
      </c>
      <c r="E211" s="7" t="e">
        <f>INDEX('By serial number'!$A:$G,MATCH($C211,'By serial number'!$C:$C,0),MATCH(E$1,'By serial number'!$A$1:$G$1,0))</f>
        <v>#N/A</v>
      </c>
      <c r="F211" s="7" t="e">
        <f>INDEX('By serial number'!$A:$G,MATCH($C211,'By serial number'!$C:$C,0),MATCH(F$1,'By serial number'!$A$1:$G$1,0))</f>
        <v>#N/A</v>
      </c>
      <c r="G211" s="7" t="e">
        <f>INDEX('By serial number'!$A:$G,MATCH($C211,'By serial number'!$C:$C,0),MATCH(G$1,'By serial number'!$A$1:$G$1,0))</f>
        <v>#N/A</v>
      </c>
      <c r="H211" s="7" t="e">
        <f>INDEX('By serial number'!$A:$G,MATCH($C211,'By serial number'!$C:$C,0),MATCH(H$1,'By serial number'!$A$1:$G$1,0))</f>
        <v>#N/A</v>
      </c>
      <c r="I211" s="7" t="e">
        <f>INDEX('By serial number'!$A:$G,MATCH($C211,'By serial number'!$C:$C,0),MATCH(I$1,'By serial number'!$A$1:$G$1,0))</f>
        <v>#N/A</v>
      </c>
      <c r="J211" s="7" t="e">
        <f>INDEX('By serial number'!$A:$G,MATCH($C211,'By serial number'!$C:$C,0),MATCH(J$1,'By serial number'!$A$1:$G$1,0))</f>
        <v>#N/A</v>
      </c>
      <c r="K211" s="7" t="e">
        <f>INDEX('By serial number'!$A:$G,MATCH($C211,'By serial number'!$C:$C,0),MATCH(K$1,'By serial number'!$A$1:$G$1,0))</f>
        <v>#N/A</v>
      </c>
      <c r="L211" s="7" t="str">
        <f t="shared" si="15"/>
        <v xml:space="preserve">Whiskey Romeo Owner LLC </v>
      </c>
      <c r="M211" s="7" t="str">
        <f t="shared" si="15"/>
        <v>5220 Haven Street Suite 102</v>
      </c>
      <c r="N211" s="7" t="str">
        <f t="shared" si="15"/>
        <v/>
      </c>
      <c r="O211" s="7" t="str">
        <f t="shared" si="15"/>
        <v>Las Vegas</v>
      </c>
      <c r="P211" s="7" t="str">
        <f t="shared" si="15"/>
        <v>Nevada</v>
      </c>
      <c r="Q211" s="7" t="str">
        <f t="shared" si="15"/>
        <v>89119-1102</v>
      </c>
      <c r="R211" s="7" t="str">
        <f t="shared" si="15"/>
        <v>+1 775.537.0339</v>
      </c>
      <c r="S211" s="7" t="str">
        <f t="shared" si="15"/>
        <v/>
      </c>
      <c r="T211" s="7" t="str">
        <f t="shared" si="15"/>
        <v/>
      </c>
      <c r="U211" s="7" t="str">
        <f t="shared" si="15"/>
        <v/>
      </c>
    </row>
    <row r="212" spans="1:30" customFormat="1" hidden="1" x14ac:dyDescent="0.25">
      <c r="A212" t="s">
        <v>4853</v>
      </c>
      <c r="B212" t="s">
        <v>5134</v>
      </c>
      <c r="C212" t="s">
        <v>5135</v>
      </c>
      <c r="V212" s="9"/>
      <c r="W212" s="9"/>
      <c r="X212" s="9"/>
      <c r="Y212" s="9"/>
      <c r="Z212" s="9"/>
      <c r="AA212" s="9"/>
      <c r="AB212" s="9"/>
      <c r="AC212" s="9"/>
      <c r="AD212" s="9"/>
    </row>
    <row r="213" spans="1:30" ht="45" x14ac:dyDescent="0.25">
      <c r="A213" s="7" t="s">
        <v>4740</v>
      </c>
      <c r="B213" s="7" t="s">
        <v>4870</v>
      </c>
      <c r="C213" s="7" t="s">
        <v>4858</v>
      </c>
      <c r="D213" s="7">
        <f>MATCH(C213,V:V,0)</f>
        <v>2</v>
      </c>
      <c r="E213" s="7" t="str">
        <f>INDEX('By serial number'!$A:$G,MATCH($C213,'By serial number'!$C:$C,0),MATCH(E$1,'By serial number'!$A$1:$G$1,0))</f>
        <v>286</v>
      </c>
      <c r="F213" s="7" t="str">
        <f>INDEX('By serial number'!$A:$G,MATCH($C213,'By serial number'!$C:$C,0),MATCH(F$1,'By serial number'!$A$1:$G$1,0))</f>
        <v/>
      </c>
      <c r="G213" s="7" t="str">
        <f>INDEX('By serial number'!$A:$G,MATCH($C213,'By serial number'!$C:$C,0),MATCH(G$1,'By serial number'!$A$1:$G$1,0))</f>
        <v>N1924D</v>
      </c>
      <c r="H213" s="7" t="str">
        <f>INDEX('By serial number'!$A:$G,MATCH($C213,'By serial number'!$C:$C,0),MATCH(H$1,'By serial number'!$A$1:$G$1,0))</f>
        <v>United States of America</v>
      </c>
      <c r="I213" s="7" t="str">
        <f>INDEX('By serial number'!$A:$G,MATCH($C213,'By serial number'!$C:$C,0),MATCH(I$1,'By serial number'!$A$1:$G$1,0))</f>
        <v/>
      </c>
      <c r="J213" s="7" t="str">
        <f>INDEX('By serial number'!$A:$G,MATCH($C213,'By serial number'!$C:$C,0),MATCH(J$1,'By serial number'!$A$1:$G$1,0))</f>
        <v>N995DP LLC delivered 12/22/11, rrg 5/3/12</v>
      </c>
      <c r="K213" s="7" t="str">
        <f>INDEX('By serial number'!$A:$G,MATCH($C213,'By serial number'!$C:$C,0),MATCH(K$1,'By serial number'!$A$1:$G$1,0))</f>
        <v>N995DP LLC</v>
      </c>
      <c r="L213" s="7" t="str">
        <f t="shared" ref="L213:U216" si="16">IFERROR(IF(LEN(INDEX($AG:$AP,MATCH($A213,$AG:$AG,0),MATCH(SUBSTITUTE(L$1,"NBAA ",""),$AG$1:$AP$1,0)))&lt;2,"",INDEX($AG:$AP,MATCH($A213,$AG:$AG,0),MATCH(SUBSTITUTE(L$1,"NBAA ",""),$AG$1:$AP$1,0))),"")</f>
        <v xml:space="preserve">A. Duie Pyle </v>
      </c>
      <c r="M213" s="7" t="str">
        <f t="shared" si="16"/>
        <v>103 Roylene Drive</v>
      </c>
      <c r="N213" s="7" t="str">
        <f t="shared" si="16"/>
        <v/>
      </c>
      <c r="O213" s="7" t="str">
        <f t="shared" si="16"/>
        <v>Oxford</v>
      </c>
      <c r="P213" s="7" t="str">
        <f t="shared" si="16"/>
        <v>Pennsylvania</v>
      </c>
      <c r="Q213" s="7" t="str">
        <f t="shared" si="16"/>
        <v>19363</v>
      </c>
      <c r="R213" s="7" t="str">
        <f t="shared" si="16"/>
        <v>+1 814.404.2792</v>
      </c>
      <c r="S213" s="7" t="str">
        <f t="shared" si="16"/>
        <v>www.aduiepyle.com</v>
      </c>
      <c r="T213" s="7" t="str">
        <f t="shared" si="16"/>
        <v/>
      </c>
      <c r="U213" s="7" t="str">
        <f t="shared" si="16"/>
        <v/>
      </c>
    </row>
    <row r="214" spans="1:30" ht="45" x14ac:dyDescent="0.25">
      <c r="A214" s="7" t="s">
        <v>4753</v>
      </c>
      <c r="B214" s="7" t="s">
        <v>4870</v>
      </c>
      <c r="C214" s="7" t="s">
        <v>4873</v>
      </c>
      <c r="D214" s="7">
        <f>MATCH(C214,V:V,0)</f>
        <v>14</v>
      </c>
      <c r="E214" s="7" t="e">
        <f>INDEX('By serial number'!$A:$G,MATCH($C214,'By serial number'!$C:$C,0),MATCH(E$1,'By serial number'!$A$1:$G$1,0))</f>
        <v>#N/A</v>
      </c>
      <c r="F214" s="7" t="e">
        <f>INDEX('By serial number'!$A:$G,MATCH($C214,'By serial number'!$C:$C,0),MATCH(F$1,'By serial number'!$A$1:$G$1,0))</f>
        <v>#N/A</v>
      </c>
      <c r="G214" s="7" t="e">
        <f>INDEX('By serial number'!$A:$G,MATCH($C214,'By serial number'!$C:$C,0),MATCH(G$1,'By serial number'!$A$1:$G$1,0))</f>
        <v>#N/A</v>
      </c>
      <c r="H214" s="7" t="e">
        <f>INDEX('By serial number'!$A:$G,MATCH($C214,'By serial number'!$C:$C,0),MATCH(H$1,'By serial number'!$A$1:$G$1,0))</f>
        <v>#N/A</v>
      </c>
      <c r="I214" s="7" t="e">
        <f>INDEX('By serial number'!$A:$G,MATCH($C214,'By serial number'!$C:$C,0),MATCH(I$1,'By serial number'!$A$1:$G$1,0))</f>
        <v>#N/A</v>
      </c>
      <c r="J214" s="7" t="e">
        <f>INDEX('By serial number'!$A:$G,MATCH($C214,'By serial number'!$C:$C,0),MATCH(J$1,'By serial number'!$A$1:$G$1,0))</f>
        <v>#N/A</v>
      </c>
      <c r="K214" s="7" t="e">
        <f>INDEX('By serial number'!$A:$G,MATCH($C214,'By serial number'!$C:$C,0),MATCH(K$1,'By serial number'!$A$1:$G$1,0))</f>
        <v>#N/A</v>
      </c>
      <c r="L214" s="7" t="str">
        <f t="shared" si="16"/>
        <v xml:space="preserve">Charter Air Transportation, Inc. (CATS) </v>
      </c>
      <c r="M214" s="7" t="str">
        <f t="shared" si="16"/>
        <v>330 New Huntington Road Suite 201</v>
      </c>
      <c r="N214" s="7" t="str">
        <f t="shared" si="16"/>
        <v/>
      </c>
      <c r="O214" s="7" t="str">
        <f t="shared" si="16"/>
        <v>Woodbridge</v>
      </c>
      <c r="P214" s="7" t="str">
        <f t="shared" si="16"/>
        <v>Ontario</v>
      </c>
      <c r="Q214" s="7" t="str">
        <f t="shared" si="16"/>
        <v>L4H 4C9</v>
      </c>
      <c r="R214" s="7" t="str">
        <f t="shared" si="16"/>
        <v>+1 855.359.2287</v>
      </c>
      <c r="S214" s="7" t="str">
        <f t="shared" si="16"/>
        <v>www.flycats.ca</v>
      </c>
      <c r="T214" s="7" t="str">
        <f t="shared" si="16"/>
        <v/>
      </c>
      <c r="U214" s="7" t="str">
        <f t="shared" si="16"/>
        <v/>
      </c>
    </row>
    <row r="215" spans="1:30" ht="45" x14ac:dyDescent="0.25">
      <c r="A215" s="7" t="s">
        <v>4781</v>
      </c>
      <c r="B215" s="7" t="s">
        <v>4870</v>
      </c>
      <c r="C215" s="7" t="s">
        <v>4927</v>
      </c>
      <c r="D215" s="7">
        <f>MATCH(C215,V:V,0)</f>
        <v>47</v>
      </c>
      <c r="E215" s="7" t="str">
        <f>INDEX('By serial number'!$A:$G,MATCH($C215,'By serial number'!$C:$C,0),MATCH(E$1,'By serial number'!$A$1:$G$1,0))</f>
        <v>292</v>
      </c>
      <c r="F215" s="7" t="str">
        <f>INDEX('By serial number'!$A:$G,MATCH($C215,'By serial number'!$C:$C,0),MATCH(F$1,'By serial number'!$A$1:$G$1,0))</f>
        <v/>
      </c>
      <c r="G215" s="7" t="str">
        <f>INDEX('By serial number'!$A:$G,MATCH($C215,'By serial number'!$C:$C,0),MATCH(G$1,'By serial number'!$A$1:$G$1,0))</f>
        <v>N557GA</v>
      </c>
      <c r="H215" s="7" t="str">
        <f>INDEX('By serial number'!$A:$G,MATCH($C215,'By serial number'!$C:$C,0),MATCH(H$1,'By serial number'!$A$1:$G$1,0))</f>
        <v>United States of America</v>
      </c>
      <c r="I215" s="7" t="str">
        <f>INDEX('By serial number'!$A:$G,MATCH($C215,'By serial number'!$C:$C,0),MATCH(I$1,'By serial number'!$A$1:$G$1,0))</f>
        <v/>
      </c>
      <c r="J215" s="7" t="str">
        <f>INDEX('By serial number'!$A:$G,MATCH($C215,'By serial number'!$C:$C,0),MATCH(J$1,'By serial number'!$A$1:$G$1,0))</f>
        <v>Gestiones Ambair Ltd bought 9/5/17</v>
      </c>
      <c r="K215" s="7" t="str">
        <f>INDEX('By serial number'!$A:$G,MATCH($C215,'By serial number'!$C:$C,0),MATCH(K$1,'By serial number'!$A$1:$G$1,0))</f>
        <v>BANK OF UTAH TRUSTEE</v>
      </c>
      <c r="L215" s="7" t="str">
        <f t="shared" si="16"/>
        <v xml:space="preserve">Gestiones Ambair LTD </v>
      </c>
      <c r="M215" s="7" t="str">
        <f t="shared" si="16"/>
        <v>EPS A-121 8260 NW 14th Street</v>
      </c>
      <c r="N215" s="7" t="str">
        <f t="shared" si="16"/>
        <v/>
      </c>
      <c r="O215" s="7" t="str">
        <f t="shared" si="16"/>
        <v>Baton Rouge</v>
      </c>
      <c r="P215" s="7" t="str">
        <f t="shared" si="16"/>
        <v>Doral</v>
      </c>
      <c r="Q215" s="7" t="str">
        <f t="shared" si="16"/>
        <v>Doral Florida 33126</v>
      </c>
      <c r="R215" s="7" t="str">
        <f t="shared" si="16"/>
        <v>+1 829.519.4889</v>
      </c>
      <c r="S215" s="7" t="str">
        <f t="shared" si="16"/>
        <v/>
      </c>
      <c r="T215" s="7" t="str">
        <f t="shared" si="16"/>
        <v/>
      </c>
      <c r="U215" s="7" t="str">
        <f t="shared" si="16"/>
        <v/>
      </c>
    </row>
    <row r="216" spans="1:30" ht="60" x14ac:dyDescent="0.25">
      <c r="A216" s="7" t="s">
        <v>4777</v>
      </c>
      <c r="B216" s="7" t="s">
        <v>4870</v>
      </c>
      <c r="C216" s="7" t="s">
        <v>4926</v>
      </c>
      <c r="D216" s="7">
        <f>MATCH(C216,V:V,0)</f>
        <v>42</v>
      </c>
      <c r="E216" s="7" t="str">
        <f>INDEX('By serial number'!$A:$G,MATCH($C216,'By serial number'!$C:$C,0),MATCH(E$1,'By serial number'!$A$1:$G$1,0))</f>
        <v>221</v>
      </c>
      <c r="F216" s="7" t="str">
        <f>INDEX('By serial number'!$A:$G,MATCH($C216,'By serial number'!$C:$C,0),MATCH(F$1,'By serial number'!$A$1:$G$1,0))</f>
        <v/>
      </c>
      <c r="G216" s="7" t="str">
        <f>INDEX('By serial number'!$A:$G,MATCH($C216,'By serial number'!$C:$C,0),MATCH(G$1,'By serial number'!$A$1:$G$1,0))</f>
        <v>N705AK</v>
      </c>
      <c r="H216" s="7" t="str">
        <f>INDEX('By serial number'!$A:$G,MATCH($C216,'By serial number'!$C:$C,0),MATCH(H$1,'By serial number'!$A$1:$G$1,0))</f>
        <v>United States of America</v>
      </c>
      <c r="I216" s="7" t="str">
        <f>INDEX('By serial number'!$A:$G,MATCH($C216,'By serial number'!$C:$C,0),MATCH(I$1,'By serial number'!$A$1:$G$1,0))</f>
        <v/>
      </c>
      <c r="J216" s="7" t="str">
        <f>INDEX('By serial number'!$A:$G,MATCH($C216,'By serial number'!$C:$C,0),MATCH(J$1,'By serial number'!$A$1:$G$1,0))</f>
        <v>Family Tree Farms Aviation LLC, Dinuba CA bought 9/24/20</v>
      </c>
      <c r="K216" s="7" t="str">
        <f>INDEX('By serial number'!$A:$G,MATCH($C216,'By serial number'!$C:$C,0),MATCH(K$1,'By serial number'!$A$1:$G$1,0))</f>
        <v>FAMILY TREE FARMS AVIATION LLC</v>
      </c>
      <c r="L216" s="7" t="str">
        <f t="shared" si="16"/>
        <v xml:space="preserve">FTF Aviation LLC </v>
      </c>
      <c r="M216" s="7" t="str">
        <f t="shared" si="16"/>
        <v>9715 Booth Bay Harbour Drive</v>
      </c>
      <c r="N216" s="7" t="str">
        <f t="shared" si="16"/>
        <v/>
      </c>
      <c r="O216" s="7" t="str">
        <f t="shared" si="16"/>
        <v>Baton Rouge</v>
      </c>
      <c r="P216" s="7" t="str">
        <f t="shared" si="16"/>
        <v>Bakersfield</v>
      </c>
      <c r="Q216" s="7" t="str">
        <f t="shared" si="16"/>
        <v>Bakersfield California 93314</v>
      </c>
      <c r="R216" s="7" t="str">
        <f t="shared" si="16"/>
        <v>+1 551.591.8394</v>
      </c>
      <c r="S216" s="7" t="str">
        <f t="shared" si="16"/>
        <v/>
      </c>
      <c r="T216" s="7" t="str">
        <f t="shared" si="16"/>
        <v/>
      </c>
      <c r="U216" s="7" t="str">
        <f t="shared" si="16"/>
        <v/>
      </c>
    </row>
    <row r="217" spans="1:30" customFormat="1" hidden="1" x14ac:dyDescent="0.25">
      <c r="V217" s="9"/>
      <c r="W217" s="9"/>
      <c r="X217" s="9"/>
      <c r="Y217" s="9"/>
      <c r="Z217" s="9"/>
      <c r="AA217" s="9"/>
      <c r="AB217" s="9"/>
      <c r="AC217" s="9"/>
      <c r="AD217" s="9"/>
    </row>
    <row r="218" spans="1:30" customFormat="1" hidden="1" x14ac:dyDescent="0.25">
      <c r="V218" s="9"/>
      <c r="W218" s="9"/>
      <c r="X218" s="9"/>
      <c r="Y218" s="9"/>
      <c r="Z218" s="9"/>
      <c r="AA218" s="9"/>
      <c r="AB218" s="9"/>
      <c r="AC218" s="9"/>
      <c r="AD218" s="9"/>
    </row>
    <row r="219" spans="1:30" customFormat="1" hidden="1" x14ac:dyDescent="0.25">
      <c r="V219" s="9"/>
      <c r="W219" s="9"/>
      <c r="X219" s="9"/>
      <c r="Y219" s="9"/>
      <c r="Z219" s="9"/>
      <c r="AA219" s="9"/>
      <c r="AB219" s="9"/>
      <c r="AC219" s="9"/>
      <c r="AD219" s="9"/>
    </row>
    <row r="220" spans="1:30" customFormat="1" hidden="1" x14ac:dyDescent="0.25">
      <c r="V220" s="9"/>
      <c r="W220" s="9"/>
      <c r="X220" s="9"/>
      <c r="Y220" s="9"/>
      <c r="Z220" s="9"/>
      <c r="AA220" s="9"/>
      <c r="AB220" s="9"/>
      <c r="AC220" s="9"/>
      <c r="AD220" s="9"/>
    </row>
    <row r="221" spans="1:30" customFormat="1" hidden="1" x14ac:dyDescent="0.25">
      <c r="V221" s="9"/>
      <c r="W221" s="9"/>
      <c r="X221" s="9"/>
      <c r="Y221" s="9"/>
      <c r="Z221" s="9"/>
      <c r="AA221" s="9"/>
      <c r="AB221" s="9"/>
      <c r="AC221" s="9"/>
      <c r="AD221" s="9"/>
    </row>
    <row r="222" spans="1:30" customFormat="1" hidden="1" x14ac:dyDescent="0.25">
      <c r="V222" s="9"/>
      <c r="W222" s="9"/>
      <c r="X222" s="9"/>
      <c r="Y222" s="9"/>
      <c r="Z222" s="9"/>
      <c r="AA222" s="9"/>
      <c r="AB222" s="9"/>
      <c r="AC222" s="9"/>
      <c r="AD222" s="9"/>
    </row>
    <row r="223" spans="1:30" customFormat="1" hidden="1" x14ac:dyDescent="0.25">
      <c r="V223" s="9"/>
      <c r="W223" s="9"/>
      <c r="X223" s="9"/>
      <c r="Y223" s="9"/>
      <c r="Z223" s="9"/>
      <c r="AA223" s="9"/>
      <c r="AB223" s="9"/>
      <c r="AC223" s="9"/>
      <c r="AD223" s="9"/>
    </row>
    <row r="224" spans="1:30" customFormat="1" hidden="1" x14ac:dyDescent="0.25">
      <c r="V224" s="9"/>
      <c r="W224" s="9"/>
      <c r="X224" s="9"/>
      <c r="Y224" s="9"/>
      <c r="Z224" s="9"/>
      <c r="AA224" s="9"/>
      <c r="AB224" s="9"/>
      <c r="AC224" s="9"/>
      <c r="AD224" s="9"/>
    </row>
    <row r="225" spans="22:30" customFormat="1" hidden="1" x14ac:dyDescent="0.25">
      <c r="V225" s="9"/>
      <c r="W225" s="9"/>
      <c r="X225" s="9"/>
      <c r="Y225" s="9"/>
      <c r="Z225" s="9"/>
      <c r="AA225" s="9"/>
      <c r="AB225" s="9"/>
      <c r="AC225" s="9"/>
      <c r="AD225" s="9"/>
    </row>
    <row r="226" spans="22:30" customFormat="1" hidden="1" x14ac:dyDescent="0.25">
      <c r="V226" s="9"/>
      <c r="W226" s="9"/>
      <c r="X226" s="9"/>
      <c r="Y226" s="9"/>
      <c r="Z226" s="9"/>
      <c r="AA226" s="9"/>
      <c r="AB226" s="9"/>
      <c r="AC226" s="9"/>
      <c r="AD226" s="9"/>
    </row>
    <row r="227" spans="22:30" customFormat="1" hidden="1" x14ac:dyDescent="0.25">
      <c r="V227" s="9"/>
      <c r="W227" s="9"/>
      <c r="X227" s="9"/>
      <c r="Y227" s="9"/>
      <c r="Z227" s="9"/>
      <c r="AA227" s="9"/>
      <c r="AB227" s="9"/>
      <c r="AC227" s="9"/>
      <c r="AD227" s="9"/>
    </row>
    <row r="228" spans="22:30" customFormat="1" hidden="1" x14ac:dyDescent="0.25">
      <c r="V228" s="9"/>
      <c r="W228" s="9"/>
      <c r="X228" s="9"/>
      <c r="Y228" s="9"/>
      <c r="Z228" s="9"/>
      <c r="AA228" s="9"/>
      <c r="AB228" s="9"/>
      <c r="AC228" s="9"/>
      <c r="AD228" s="9"/>
    </row>
    <row r="229" spans="22:30" customFormat="1" hidden="1" x14ac:dyDescent="0.25">
      <c r="V229" s="9"/>
      <c r="W229" s="9"/>
      <c r="X229" s="9"/>
      <c r="Y229" s="9"/>
      <c r="Z229" s="9"/>
      <c r="AA229" s="9"/>
      <c r="AB229" s="9"/>
      <c r="AC229" s="9"/>
      <c r="AD229" s="9"/>
    </row>
    <row r="230" spans="22:30" customFormat="1" hidden="1" x14ac:dyDescent="0.25">
      <c r="V230" s="9"/>
      <c r="W230" s="9"/>
      <c r="X230" s="9"/>
      <c r="Y230" s="9"/>
      <c r="Z230" s="9"/>
      <c r="AA230" s="9"/>
      <c r="AB230" s="9"/>
      <c r="AC230" s="9"/>
      <c r="AD230" s="9"/>
    </row>
    <row r="231" spans="22:30" customFormat="1" hidden="1" x14ac:dyDescent="0.25">
      <c r="V231" s="9"/>
      <c r="W231" s="9"/>
      <c r="X231" s="9"/>
      <c r="Y231" s="9"/>
      <c r="Z231" s="9"/>
      <c r="AA231" s="9"/>
      <c r="AB231" s="9"/>
      <c r="AC231" s="9"/>
      <c r="AD231" s="9"/>
    </row>
    <row r="232" spans="22:30" customFormat="1" hidden="1" x14ac:dyDescent="0.25">
      <c r="V232" s="9"/>
      <c r="W232" s="9"/>
      <c r="X232" s="9"/>
      <c r="Y232" s="9"/>
      <c r="Z232" s="9"/>
      <c r="AA232" s="9"/>
      <c r="AB232" s="9"/>
      <c r="AC232" s="9"/>
      <c r="AD232" s="9"/>
    </row>
    <row r="233" spans="22:30" customFormat="1" hidden="1" x14ac:dyDescent="0.25">
      <c r="V233" s="9"/>
      <c r="W233" s="9"/>
      <c r="X233" s="9"/>
      <c r="Y233" s="9"/>
      <c r="Z233" s="9"/>
      <c r="AA233" s="9"/>
      <c r="AB233" s="9"/>
      <c r="AC233" s="9"/>
      <c r="AD233" s="9"/>
    </row>
    <row r="234" spans="22:30" customFormat="1" hidden="1" x14ac:dyDescent="0.25">
      <c r="V234" s="9"/>
      <c r="W234" s="9"/>
      <c r="X234" s="9"/>
      <c r="Y234" s="9"/>
      <c r="Z234" s="9"/>
      <c r="AA234" s="9"/>
      <c r="AB234" s="9"/>
      <c r="AC234" s="9"/>
      <c r="AD234" s="9"/>
    </row>
    <row r="235" spans="22:30" customFormat="1" hidden="1" x14ac:dyDescent="0.25">
      <c r="V235" s="9"/>
      <c r="W235" s="9"/>
      <c r="X235" s="9"/>
      <c r="Y235" s="9"/>
      <c r="Z235" s="9"/>
      <c r="AA235" s="9"/>
      <c r="AB235" s="9"/>
      <c r="AC235" s="9"/>
      <c r="AD235" s="9"/>
    </row>
    <row r="236" spans="22:30" customFormat="1" hidden="1" x14ac:dyDescent="0.25">
      <c r="V236" s="9"/>
      <c r="W236" s="9"/>
      <c r="X236" s="9"/>
      <c r="Y236" s="9"/>
      <c r="Z236" s="9"/>
      <c r="AA236" s="9"/>
      <c r="AB236" s="9"/>
      <c r="AC236" s="9"/>
      <c r="AD236" s="9"/>
    </row>
  </sheetData>
  <autoFilter ref="A1:AB236" xr:uid="{E9D798A1-848C-4057-9A27-7841336DEA61}">
    <filterColumn colId="1">
      <filters>
        <filter val="Gulfstream - G150"/>
      </filters>
    </filterColumn>
  </autoFilter>
  <hyperlinks>
    <hyperlink ref="AA2" r:id="rId1" display="https://connect.nbaa.org/235249/A-Duie-Pyle" xr:uid="{3180D791-96D5-410D-8658-CC098AC0DAF7}"/>
    <hyperlink ref="AA5" r:id="rId2" display="https://connect.nbaa.org/common/www.aduiepyle.com" xr:uid="{320BE3C1-7331-430F-8927-E2EF637387B3}"/>
    <hyperlink ref="AA8" r:id="rId3" display="https://connect.nbaa.org/251131/Bradley-Mack-Aviation" xr:uid="{76439E89-AE56-444E-AEB1-4933EACC0625}"/>
    <hyperlink ref="AA11" r:id="rId4" display="https://connect.nbaa.org/common/www.coffmancompanies.com" xr:uid="{B7A0B7C2-31D3-46EB-B147-246450849D8A}"/>
    <hyperlink ref="AA14" r:id="rId5" display="https://connect.nbaa.org/219073/Charter-Air-Transportation-Inc-CATS" xr:uid="{164E1FD5-D7DA-41F5-B518-AA903F93F5D1}"/>
    <hyperlink ref="AA17" r:id="rId6" display="https://connect.nbaa.org/common/www.flycats.ca" xr:uid="{5A93D9C0-AC36-4013-8A25-FD6DDD0F940A}"/>
    <hyperlink ref="AA20" r:id="rId7" display="https://connect.nbaa.org/258679/Chevron-USA-Inc" xr:uid="{A7446271-BC4F-4074-B8DA-D8C867690599}"/>
    <hyperlink ref="AA23" r:id="rId8" display="https://connect.nbaa.org/common/www.chevron.com" xr:uid="{FB26D474-392B-4B10-8D55-D26A17B98A8C}"/>
    <hyperlink ref="AA26" r:id="rId9" display="https://connect.nbaa.org/255637/Clay-Lacy-Aviation" xr:uid="{82B9E23F-F34F-4949-B46A-1711D7D2BD2C}"/>
    <hyperlink ref="AA29" r:id="rId10" display="https://connect.nbaa.org/common/www.claylacy.com" xr:uid="{EC56D807-332A-42D6-8EF8-649968428860}"/>
    <hyperlink ref="AA32" r:id="rId11" display="https://connect.nbaa.org/229453/Excel-Group-Services-Inc" xr:uid="{BA268190-EFB7-4BFC-8A00-35CEA92ECF9D}"/>
    <hyperlink ref="AA37" r:id="rId12" display="https://connect.nbaa.org/321171/Flowers-Foods-Inc" xr:uid="{13BE69F0-4B2B-4791-9A1E-107CB943985A}"/>
    <hyperlink ref="AA42" r:id="rId13" display="https://connect.nbaa.org/326525/FTF-Aviation-LLC" xr:uid="{1B2C4863-DD2A-4CE2-942F-36CAC1E935B2}"/>
    <hyperlink ref="AA47" r:id="rId14" display="https://connect.nbaa.org/221917/Gestiones-Ambair-LTD" xr:uid="{C7517E67-74B3-4FA7-8082-51BDB945C1D0}"/>
    <hyperlink ref="AA52" r:id="rId15" display="https://connect.nbaa.org/236131/Hendrick-Motorsports-Inc" xr:uid="{713BEEFA-7E2F-41C0-A97C-E4AE5850169F}"/>
    <hyperlink ref="AA57" r:id="rId16" display="https://connect.nbaa.org/257929/Keystone-Aviation" xr:uid="{BEFCC419-D764-45C9-9E0E-32758EC26612}"/>
    <hyperlink ref="AA60" r:id="rId17" display="https://connect.nbaa.org/common/www.keystoneaviation.com" xr:uid="{4E3538E4-DDD6-47F0-BFF5-AAF80C4D5A1C}"/>
    <hyperlink ref="AB63" r:id="rId18" display="mailto:ops@keystoneaviation.com" xr:uid="{67E4CAEC-16C9-4395-8161-42102101F64C}"/>
    <hyperlink ref="AA64" r:id="rId19" display="https://connect.nbaa.org/258997/M-N-Aviation-Inc" xr:uid="{8B18428B-52D0-4F19-AC5E-3EEC46996149}"/>
    <hyperlink ref="AA67" r:id="rId20" display="https://connect.nbaa.org/common/www.mnaviation.com" xr:uid="{9BC8F42B-9CB1-4A36-A517-01641AE2A7EE}"/>
    <hyperlink ref="AB70" r:id="rId21" display="mailto:info@mnaviation.com" xr:uid="{EA7218BC-A4E5-4CBF-ACF8-9E8D45AA05B5}"/>
    <hyperlink ref="AA71" r:id="rId22" display="https://connect.nbaa.org/238483/Mayo-Aviation-Inc" xr:uid="{DE29A1B4-E574-49EB-91AF-7F09D9A6EB17}"/>
    <hyperlink ref="AA74" r:id="rId23" display="https://connect.nbaa.org/common/www.mayoaviation.com" xr:uid="{3D34A196-A2FF-4F85-B1E4-337A8786989D}"/>
    <hyperlink ref="AA77" r:id="rId24" display="https://connect.nbaa.org/245833/Millers-Professional-Imaging" xr:uid="{80172EE3-C8FD-4598-A67A-AE469784A647}"/>
    <hyperlink ref="AA82" r:id="rId25" display="https://connect.nbaa.org/220039/Mirasco-Inc" xr:uid="{615A34FF-C48A-4217-B7C9-0C325BCAE916}"/>
    <hyperlink ref="AA87" r:id="rId26" display="https://connect.nbaa.org/252907/Penske-Jet-Inc" xr:uid="{E308E71E-AD45-456A-8B6E-C961AD70D830}"/>
    <hyperlink ref="AA92" r:id="rId27" display="https://connect.nbaa.org/246847/Sanderson-Farms-Inc" xr:uid="{176E31FC-1CFA-4497-9A72-1D95CBBF6964}"/>
    <hyperlink ref="AA95" r:id="rId28" display="https://connect.nbaa.org/common/www.sandersonfarms.com" xr:uid="{92F07033-857F-42F5-8E7C-862DA24991EB}"/>
    <hyperlink ref="AB98" r:id="rId29" display="mailto:dgilley@sandersonfarms.com" xr:uid="{84CEEBA9-4448-4CF6-B24E-7BB51950E06B}"/>
    <hyperlink ref="AA99" r:id="rId30" display="https://connect.nbaa.org/256807/Skyservice-Business-Aviation" xr:uid="{A7EA0AD0-0DFA-47D0-9BF5-34DB6472D4A7}"/>
    <hyperlink ref="AA102" r:id="rId31" display="https://connect.nbaa.org/common/www.skyservice.com" xr:uid="{15DAED3A-EB7A-4EB9-BEAF-52BE02A24951}"/>
    <hyperlink ref="AA105" r:id="rId32" display="https://connect.nbaa.org/225583/Stedman-West-Interests" xr:uid="{8C471AD1-31C2-49F7-9B69-2FBC75CBB61D}"/>
    <hyperlink ref="AA110" r:id="rId33" display="https://connect.nbaa.org/256783/Sunwest-Aviation-Ltd" xr:uid="{A7BD5A25-142F-4AA4-997A-12EB5776820B}"/>
    <hyperlink ref="AA113" r:id="rId34" display="https://connect.nbaa.org/common/www.sunwestaviation.ca" xr:uid="{2222EC62-5ACD-4518-B92F-D05892C93BBA}"/>
    <hyperlink ref="AA116" r:id="rId35" display="https://connect.nbaa.org/217759/TransCanada-PipeLine-Ltd" xr:uid="{55AED3A9-AEF8-4345-B3E3-A150F9058D5C}"/>
    <hyperlink ref="AA119" r:id="rId36" display="https://connect.nbaa.org/common/www.transcanada.com" xr:uid="{D8F78211-42F9-4CF8-A188-05D45E334EA7}"/>
    <hyperlink ref="AA122" r:id="rId37" display="https://connect.nbaa.org/249493/Virago-Services-LLC" xr:uid="{5C6BFA9C-5AE9-45E5-A9F6-AC80404E0000}"/>
    <hyperlink ref="AA127" r:id="rId38" display="https://connect.nbaa.org/255325/Whiskey-Romeo-Owner-LLC" xr:uid="{E1916176-AFA5-40F2-AFA1-24B673FEE084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E6B55-2425-4521-80EC-2B2C877689E4}">
  <sheetPr codeName="Sheet7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6240F-21B0-40F8-9AB9-73CFEF1D7536}">
  <sheetPr codeName="Sheet8"/>
  <dimension ref="A1:U11"/>
  <sheetViews>
    <sheetView topLeftCell="C1" workbookViewId="0">
      <selection activeCell="S4" sqref="S4"/>
    </sheetView>
  </sheetViews>
  <sheetFormatPr defaultRowHeight="15" x14ac:dyDescent="0.25"/>
  <cols>
    <col min="3" max="3" width="31.85546875" bestFit="1" customWidth="1"/>
  </cols>
  <sheetData>
    <row r="1" spans="1:21" x14ac:dyDescent="0.25">
      <c r="A1" t="s">
        <v>3930</v>
      </c>
      <c r="B1" t="s">
        <v>4510</v>
      </c>
      <c r="C1" t="s">
        <v>4511</v>
      </c>
      <c r="D1" t="s">
        <v>4512</v>
      </c>
      <c r="E1" t="s">
        <v>4513</v>
      </c>
      <c r="F1" t="s">
        <v>4514</v>
      </c>
      <c r="G1" t="s">
        <v>877</v>
      </c>
      <c r="H1" t="s">
        <v>4515</v>
      </c>
      <c r="I1" t="s">
        <v>4516</v>
      </c>
      <c r="J1" t="s">
        <v>4517</v>
      </c>
      <c r="K1" t="s">
        <v>4518</v>
      </c>
      <c r="L1" t="s">
        <v>4519</v>
      </c>
      <c r="M1" t="s">
        <v>4520</v>
      </c>
      <c r="N1" t="s">
        <v>4521</v>
      </c>
      <c r="O1" t="s">
        <v>4522</v>
      </c>
      <c r="P1" t="s">
        <v>4523</v>
      </c>
      <c r="Q1" t="s">
        <v>4524</v>
      </c>
      <c r="R1" t="s">
        <v>4525</v>
      </c>
      <c r="S1" t="s">
        <v>4526</v>
      </c>
      <c r="T1" t="s">
        <v>4527</v>
      </c>
      <c r="U1" t="s">
        <v>4528</v>
      </c>
    </row>
    <row r="2" spans="1:21" x14ac:dyDescent="0.25">
      <c r="A2" t="s">
        <v>3924</v>
      </c>
      <c r="B2" t="s">
        <v>4529</v>
      </c>
      <c r="C2" t="s">
        <v>4530</v>
      </c>
      <c r="D2" t="s">
        <v>1031</v>
      </c>
      <c r="E2" t="s">
        <v>4531</v>
      </c>
      <c r="F2" t="s">
        <v>1031</v>
      </c>
      <c r="G2" t="s">
        <v>4532</v>
      </c>
      <c r="H2" t="s">
        <v>4533</v>
      </c>
      <c r="I2" t="s">
        <v>4533</v>
      </c>
      <c r="J2" t="s">
        <v>4534</v>
      </c>
      <c r="K2" t="s">
        <v>4535</v>
      </c>
      <c r="L2" t="s">
        <v>4535</v>
      </c>
      <c r="M2" t="s">
        <v>4536</v>
      </c>
      <c r="N2" t="s">
        <v>4537</v>
      </c>
      <c r="O2" t="s">
        <v>4538</v>
      </c>
      <c r="P2" t="s">
        <v>1031</v>
      </c>
      <c r="Q2" t="s">
        <v>4539</v>
      </c>
      <c r="R2" t="s">
        <v>4540</v>
      </c>
      <c r="S2" t="s">
        <v>4530</v>
      </c>
      <c r="T2" t="s">
        <v>4541</v>
      </c>
      <c r="U2" t="s">
        <v>4529</v>
      </c>
    </row>
    <row r="3" spans="1:21" x14ac:dyDescent="0.25">
      <c r="A3" t="s">
        <v>3912</v>
      </c>
      <c r="B3" t="s">
        <v>4542</v>
      </c>
      <c r="C3" t="s">
        <v>4543</v>
      </c>
      <c r="D3" t="s">
        <v>1031</v>
      </c>
      <c r="E3" t="s">
        <v>4544</v>
      </c>
      <c r="F3" t="s">
        <v>1031</v>
      </c>
      <c r="G3" t="s">
        <v>4545</v>
      </c>
      <c r="H3" t="s">
        <v>4546</v>
      </c>
      <c r="I3" t="s">
        <v>4546</v>
      </c>
      <c r="J3" t="s">
        <v>4547</v>
      </c>
      <c r="K3" t="s">
        <v>4535</v>
      </c>
      <c r="L3" t="s">
        <v>4535</v>
      </c>
      <c r="M3" t="s">
        <v>4536</v>
      </c>
      <c r="N3" t="s">
        <v>4537</v>
      </c>
      <c r="O3" t="s">
        <v>4538</v>
      </c>
      <c r="P3" t="s">
        <v>1031</v>
      </c>
      <c r="Q3" t="s">
        <v>4546</v>
      </c>
      <c r="R3" t="s">
        <v>4546</v>
      </c>
      <c r="S3" t="s">
        <v>4543</v>
      </c>
      <c r="T3" t="s">
        <v>4541</v>
      </c>
      <c r="U3" t="s">
        <v>4542</v>
      </c>
    </row>
    <row r="4" spans="1:21" x14ac:dyDescent="0.25">
      <c r="A4" t="s">
        <v>3921</v>
      </c>
      <c r="B4" t="s">
        <v>4548</v>
      </c>
      <c r="C4" t="s">
        <v>4549</v>
      </c>
      <c r="D4" t="s">
        <v>1031</v>
      </c>
      <c r="E4" t="s">
        <v>4550</v>
      </c>
      <c r="F4" t="s">
        <v>1031</v>
      </c>
      <c r="G4" t="s">
        <v>4551</v>
      </c>
      <c r="H4" t="s">
        <v>4546</v>
      </c>
      <c r="I4" t="s">
        <v>4546</v>
      </c>
      <c r="J4" t="s">
        <v>4552</v>
      </c>
      <c r="K4" t="s">
        <v>4535</v>
      </c>
      <c r="L4" t="s">
        <v>4535</v>
      </c>
      <c r="M4" t="s">
        <v>4553</v>
      </c>
      <c r="N4" t="s">
        <v>4554</v>
      </c>
      <c r="O4" t="s">
        <v>4538</v>
      </c>
      <c r="P4" t="s">
        <v>1031</v>
      </c>
      <c r="Q4" t="s">
        <v>4546</v>
      </c>
      <c r="R4" t="s">
        <v>4546</v>
      </c>
      <c r="S4" t="s">
        <v>4555</v>
      </c>
      <c r="T4" t="s">
        <v>4541</v>
      </c>
      <c r="U4" t="s">
        <v>4548</v>
      </c>
    </row>
    <row r="5" spans="1:21" x14ac:dyDescent="0.25">
      <c r="A5" t="s">
        <v>3907</v>
      </c>
      <c r="B5" t="s">
        <v>4556</v>
      </c>
      <c r="C5" t="s">
        <v>4557</v>
      </c>
      <c r="D5" t="s">
        <v>1031</v>
      </c>
      <c r="E5" t="s">
        <v>4558</v>
      </c>
      <c r="F5" t="s">
        <v>1031</v>
      </c>
      <c r="G5" t="s">
        <v>4559</v>
      </c>
      <c r="H5" t="s">
        <v>4546</v>
      </c>
      <c r="I5" t="s">
        <v>4546</v>
      </c>
      <c r="J5" t="s">
        <v>4560</v>
      </c>
      <c r="K5" t="s">
        <v>4535</v>
      </c>
      <c r="L5" t="s">
        <v>4535</v>
      </c>
      <c r="M5" t="s">
        <v>4553</v>
      </c>
      <c r="N5" t="s">
        <v>4554</v>
      </c>
      <c r="O5" t="s">
        <v>4538</v>
      </c>
      <c r="P5" t="s">
        <v>1031</v>
      </c>
      <c r="Q5" t="s">
        <v>4546</v>
      </c>
      <c r="R5" t="s">
        <v>4546</v>
      </c>
      <c r="S5" t="s">
        <v>4561</v>
      </c>
      <c r="T5" t="s">
        <v>4541</v>
      </c>
      <c r="U5" t="s">
        <v>4556</v>
      </c>
    </row>
    <row r="6" spans="1:21" x14ac:dyDescent="0.25">
      <c r="A6" t="s">
        <v>3918</v>
      </c>
      <c r="B6" t="s">
        <v>4562</v>
      </c>
      <c r="C6" t="s">
        <v>4563</v>
      </c>
      <c r="D6" t="s">
        <v>1031</v>
      </c>
      <c r="E6" t="s">
        <v>4564</v>
      </c>
      <c r="F6" t="s">
        <v>1031</v>
      </c>
      <c r="G6" t="s">
        <v>4532</v>
      </c>
      <c r="H6" t="s">
        <v>4533</v>
      </c>
      <c r="I6" t="s">
        <v>4533</v>
      </c>
      <c r="J6" t="s">
        <v>4565</v>
      </c>
      <c r="K6" t="s">
        <v>4535</v>
      </c>
      <c r="L6" t="s">
        <v>4535</v>
      </c>
      <c r="M6" t="s">
        <v>4536</v>
      </c>
      <c r="N6" t="s">
        <v>4537</v>
      </c>
      <c r="O6" t="s">
        <v>4538</v>
      </c>
      <c r="P6" t="s">
        <v>1031</v>
      </c>
      <c r="Q6" t="s">
        <v>4539</v>
      </c>
      <c r="R6" t="s">
        <v>4540</v>
      </c>
      <c r="S6" t="s">
        <v>4563</v>
      </c>
      <c r="T6" t="s">
        <v>4541</v>
      </c>
      <c r="U6" t="s">
        <v>4562</v>
      </c>
    </row>
    <row r="7" spans="1:21" x14ac:dyDescent="0.25">
      <c r="A7" t="s">
        <v>3919</v>
      </c>
      <c r="B7" t="s">
        <v>4566</v>
      </c>
      <c r="C7" t="s">
        <v>4567</v>
      </c>
      <c r="D7" t="s">
        <v>1031</v>
      </c>
      <c r="E7" t="s">
        <v>4568</v>
      </c>
      <c r="F7" t="s">
        <v>1031</v>
      </c>
      <c r="G7" t="s">
        <v>4569</v>
      </c>
      <c r="H7" t="s">
        <v>4546</v>
      </c>
      <c r="I7" t="s">
        <v>4546</v>
      </c>
      <c r="J7" t="s">
        <v>4570</v>
      </c>
      <c r="K7" t="s">
        <v>4535</v>
      </c>
      <c r="L7" t="s">
        <v>4535</v>
      </c>
      <c r="M7" t="s">
        <v>4536</v>
      </c>
      <c r="N7" t="s">
        <v>4537</v>
      </c>
      <c r="O7" t="s">
        <v>4538</v>
      </c>
      <c r="P7" t="s">
        <v>1031</v>
      </c>
      <c r="Q7" t="s">
        <v>4546</v>
      </c>
      <c r="R7" t="s">
        <v>4546</v>
      </c>
      <c r="S7" t="s">
        <v>4567</v>
      </c>
      <c r="T7" t="s">
        <v>4541</v>
      </c>
      <c r="U7" t="s">
        <v>4566</v>
      </c>
    </row>
    <row r="8" spans="1:21" x14ac:dyDescent="0.25">
      <c r="A8" t="s">
        <v>3920</v>
      </c>
      <c r="B8" t="s">
        <v>4571</v>
      </c>
      <c r="C8" t="s">
        <v>4572</v>
      </c>
      <c r="D8" t="s">
        <v>1031</v>
      </c>
      <c r="E8" t="s">
        <v>4573</v>
      </c>
      <c r="F8" t="s">
        <v>1031</v>
      </c>
      <c r="G8" t="s">
        <v>4574</v>
      </c>
      <c r="H8" t="s">
        <v>4575</v>
      </c>
      <c r="I8" t="s">
        <v>4575</v>
      </c>
      <c r="J8" t="s">
        <v>4576</v>
      </c>
      <c r="K8" t="s">
        <v>4535</v>
      </c>
      <c r="L8" t="s">
        <v>4535</v>
      </c>
      <c r="M8" t="s">
        <v>4536</v>
      </c>
      <c r="N8" t="s">
        <v>4537</v>
      </c>
      <c r="O8" t="s">
        <v>4538</v>
      </c>
      <c r="P8" t="s">
        <v>1031</v>
      </c>
      <c r="Q8" t="s">
        <v>4539</v>
      </c>
      <c r="R8" t="s">
        <v>4540</v>
      </c>
      <c r="S8" t="s">
        <v>4572</v>
      </c>
      <c r="T8" t="s">
        <v>4541</v>
      </c>
      <c r="U8" t="s">
        <v>4571</v>
      </c>
    </row>
    <row r="9" spans="1:21" x14ac:dyDescent="0.25">
      <c r="A9" t="s">
        <v>3894</v>
      </c>
      <c r="B9" t="s">
        <v>4577</v>
      </c>
      <c r="C9" t="s">
        <v>4578</v>
      </c>
      <c r="D9" t="s">
        <v>1031</v>
      </c>
      <c r="E9" t="s">
        <v>4579</v>
      </c>
      <c r="F9" t="s">
        <v>1031</v>
      </c>
      <c r="G9" t="s">
        <v>4574</v>
      </c>
      <c r="H9" t="s">
        <v>4575</v>
      </c>
      <c r="I9" t="s">
        <v>4575</v>
      </c>
      <c r="J9" t="s">
        <v>4576</v>
      </c>
      <c r="K9" t="s">
        <v>4535</v>
      </c>
      <c r="L9" t="s">
        <v>4535</v>
      </c>
      <c r="M9" t="s">
        <v>4536</v>
      </c>
      <c r="N9" t="s">
        <v>4537</v>
      </c>
      <c r="O9" t="s">
        <v>4538</v>
      </c>
      <c r="P9" t="s">
        <v>1031</v>
      </c>
      <c r="Q9" t="s">
        <v>4539</v>
      </c>
      <c r="R9" t="s">
        <v>4540</v>
      </c>
      <c r="S9" t="s">
        <v>4578</v>
      </c>
      <c r="T9" t="s">
        <v>4541</v>
      </c>
      <c r="U9" t="s">
        <v>4577</v>
      </c>
    </row>
    <row r="10" spans="1:21" x14ac:dyDescent="0.25">
      <c r="A10" t="s">
        <v>3904</v>
      </c>
      <c r="B10" t="s">
        <v>4580</v>
      </c>
      <c r="C10" t="s">
        <v>4581</v>
      </c>
      <c r="D10" t="s">
        <v>4582</v>
      </c>
      <c r="E10" t="s">
        <v>4583</v>
      </c>
      <c r="F10" t="s">
        <v>1031</v>
      </c>
      <c r="G10" t="s">
        <v>4584</v>
      </c>
      <c r="H10" t="s">
        <v>4546</v>
      </c>
      <c r="I10" t="s">
        <v>4546</v>
      </c>
      <c r="J10" t="s">
        <v>4585</v>
      </c>
      <c r="K10" t="s">
        <v>4535</v>
      </c>
      <c r="L10" t="s">
        <v>4535</v>
      </c>
      <c r="M10" t="s">
        <v>4536</v>
      </c>
      <c r="N10" t="s">
        <v>4537</v>
      </c>
      <c r="O10" t="s">
        <v>4538</v>
      </c>
      <c r="P10" t="s">
        <v>1031</v>
      </c>
      <c r="Q10" t="s">
        <v>4546</v>
      </c>
      <c r="R10" t="s">
        <v>4546</v>
      </c>
      <c r="S10" t="s">
        <v>4586</v>
      </c>
      <c r="T10" t="s">
        <v>4541</v>
      </c>
      <c r="U10" t="s">
        <v>4580</v>
      </c>
    </row>
    <row r="11" spans="1:21" x14ac:dyDescent="0.25">
      <c r="A11" t="s">
        <v>3917</v>
      </c>
      <c r="B11" t="s">
        <v>4587</v>
      </c>
      <c r="C11" t="s">
        <v>4588</v>
      </c>
      <c r="D11" t="s">
        <v>1031</v>
      </c>
      <c r="E11" t="s">
        <v>4589</v>
      </c>
      <c r="F11" t="s">
        <v>1031</v>
      </c>
      <c r="G11" t="s">
        <v>4590</v>
      </c>
      <c r="H11" t="s">
        <v>4591</v>
      </c>
      <c r="I11" t="s">
        <v>4592</v>
      </c>
      <c r="J11" t="s">
        <v>4593</v>
      </c>
      <c r="K11" t="s">
        <v>4535</v>
      </c>
      <c r="L11" t="s">
        <v>4535</v>
      </c>
      <c r="M11" t="s">
        <v>4536</v>
      </c>
      <c r="N11" t="s">
        <v>4537</v>
      </c>
      <c r="O11" t="s">
        <v>4538</v>
      </c>
      <c r="P11" t="s">
        <v>1031</v>
      </c>
      <c r="Q11" t="s">
        <v>4594</v>
      </c>
      <c r="R11" t="s">
        <v>4595</v>
      </c>
      <c r="S11" t="s">
        <v>4588</v>
      </c>
      <c r="T11" t="s">
        <v>4541</v>
      </c>
      <c r="U11" t="s">
        <v>4587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9A586-5ECF-47DC-921A-50B1531DAE7B}">
  <sheetPr codeName="Sheet9"/>
  <dimension ref="B2:C16"/>
  <sheetViews>
    <sheetView workbookViewId="0">
      <selection activeCell="B2" sqref="B2:C16"/>
    </sheetView>
  </sheetViews>
  <sheetFormatPr defaultRowHeight="15" x14ac:dyDescent="0.25"/>
  <cols>
    <col min="2" max="2" width="23.28515625" bestFit="1" customWidth="1"/>
  </cols>
  <sheetData>
    <row r="2" spans="2:3" x14ac:dyDescent="0.25">
      <c r="B2" t="s">
        <v>4162</v>
      </c>
      <c r="C2">
        <f>COUNTIF('By serial number'!$D$2:$D$125,B2)</f>
        <v>89</v>
      </c>
    </row>
    <row r="3" spans="2:3" x14ac:dyDescent="0.25">
      <c r="B3" t="s">
        <v>3979</v>
      </c>
      <c r="C3">
        <f>COUNTIF('By serial number'!$D$2:$D$125,B3)</f>
        <v>10</v>
      </c>
    </row>
    <row r="4" spans="2:3" x14ac:dyDescent="0.25">
      <c r="B4" t="s">
        <v>4322</v>
      </c>
      <c r="C4">
        <f>COUNTIF('By serial number'!$D$2:$D$125,B4)</f>
        <v>5</v>
      </c>
    </row>
    <row r="5" spans="2:3" x14ac:dyDescent="0.25">
      <c r="B5" t="s">
        <v>4298</v>
      </c>
      <c r="C5">
        <f>COUNTIF('By serial number'!$D$2:$D$125,B5)</f>
        <v>3</v>
      </c>
    </row>
    <row r="6" spans="2:3" x14ac:dyDescent="0.25">
      <c r="B6" t="s">
        <v>4199</v>
      </c>
      <c r="C6">
        <f>COUNTIF('By serial number'!$D$2:$D$125,B6)</f>
        <v>5</v>
      </c>
    </row>
    <row r="7" spans="2:3" x14ac:dyDescent="0.25">
      <c r="B7" t="s">
        <v>3996</v>
      </c>
      <c r="C7">
        <f>COUNTIF('By serial number'!$D$2:$D$125,B7)</f>
        <v>2</v>
      </c>
    </row>
    <row r="8" spans="2:3" x14ac:dyDescent="0.25">
      <c r="B8" t="s">
        <v>4213</v>
      </c>
      <c r="C8">
        <f>COUNTIF('By serial number'!$D$2:$D$125,B8)</f>
        <v>2</v>
      </c>
    </row>
    <row r="9" spans="2:3" x14ac:dyDescent="0.25">
      <c r="B9" t="s">
        <v>4172</v>
      </c>
      <c r="C9">
        <f>COUNTIF('By serial number'!$D$2:$D$125,B9)</f>
        <v>0</v>
      </c>
    </row>
    <row r="10" spans="2:3" x14ac:dyDescent="0.25">
      <c r="B10" t="s">
        <v>4307</v>
      </c>
      <c r="C10">
        <f>COUNTIF('By serial number'!$D$2:$D$125,B10)</f>
        <v>1</v>
      </c>
    </row>
    <row r="11" spans="2:3" x14ac:dyDescent="0.25">
      <c r="B11" t="s">
        <v>4319</v>
      </c>
      <c r="C11">
        <f>COUNTIF('By serial number'!$D$2:$D$125,B11)</f>
        <v>1</v>
      </c>
    </row>
    <row r="12" spans="2:3" x14ac:dyDescent="0.25">
      <c r="B12" t="s">
        <v>4156</v>
      </c>
      <c r="C12">
        <f>COUNTIF('By serial number'!$D$2:$D$125,B12)</f>
        <v>1</v>
      </c>
    </row>
    <row r="13" spans="2:3" x14ac:dyDescent="0.25">
      <c r="B13" t="s">
        <v>4479</v>
      </c>
      <c r="C13">
        <f>COUNTIF('By serial number'!$D$2:$D$125,B13)</f>
        <v>1</v>
      </c>
    </row>
    <row r="14" spans="2:3" x14ac:dyDescent="0.25">
      <c r="B14" t="s">
        <v>4229</v>
      </c>
      <c r="C14">
        <f>COUNTIF('By serial number'!$D$2:$D$125,B14)</f>
        <v>1</v>
      </c>
    </row>
    <row r="15" spans="2:3" x14ac:dyDescent="0.25">
      <c r="B15" t="s">
        <v>4243</v>
      </c>
      <c r="C15">
        <f>COUNTIF('By serial number'!$D$2:$D$125,B15)</f>
        <v>1</v>
      </c>
    </row>
    <row r="16" spans="2:3" x14ac:dyDescent="0.25">
      <c r="B16" t="s">
        <v>4359</v>
      </c>
      <c r="C16">
        <f>COUNTIF('By serial number'!$D$2:$D$125,B16)</f>
        <v>1</v>
      </c>
    </row>
  </sheetData>
  <sortState xmlns:xlrd2="http://schemas.microsoft.com/office/spreadsheetml/2017/richdata2" ref="B2:C16">
    <sortCondition descending="1" ref="C2:C16"/>
    <sortCondition ref="B2:B1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rzjet merge</vt:lpstr>
      <vt:lpstr>N-Numbers</vt:lpstr>
      <vt:lpstr>Part 135</vt:lpstr>
      <vt:lpstr>By serial number</vt:lpstr>
      <vt:lpstr>Part 135 Data</vt:lpstr>
      <vt:lpstr>NBAA Data</vt:lpstr>
      <vt:lpstr>Sheet7</vt:lpstr>
      <vt:lpstr>Sheet6</vt:lpstr>
      <vt:lpstr>Sheet5</vt:lpstr>
      <vt:lpstr>Sheet2</vt:lpstr>
      <vt:lpstr>Sheet1</vt:lpstr>
      <vt:lpstr>ICAO Country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2021-12-01T15:38:39Z</dcterms:created>
  <dcterms:modified xsi:type="dcterms:W3CDTF">2022-06-15T15:59:16Z</dcterms:modified>
</cp:coreProperties>
</file>