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$ AerospaceEdge\# Market Research\"/>
    </mc:Choice>
  </mc:AlternateContent>
  <xr:revisionPtr revIDLastSave="0" documentId="8_{E7DF3A32-666D-4E46-866E-E4CA6E075512}" xr6:coauthVersionLast="47" xr6:coauthVersionMax="47" xr10:uidLastSave="{00000000-0000-0000-0000-000000000000}"/>
  <bookViews>
    <workbookView xWindow="28680" yWindow="-270" windowWidth="29040" windowHeight="15720" xr2:uid="{C68A0AB4-FA27-416E-B8F8-980AA33A2CEE}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Sheet1!$A$1:$X$135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40" i="1" l="1"/>
  <c r="O138" i="1"/>
  <c r="P138" i="1" s="1"/>
  <c r="Q138" i="1" s="1"/>
  <c r="R138" i="1" s="1"/>
  <c r="N138" i="1"/>
  <c r="M135" i="1"/>
  <c r="N135" i="1" s="1"/>
  <c r="O135" i="1" s="1"/>
  <c r="P135" i="1" s="1"/>
  <c r="Q135" i="1" s="1"/>
  <c r="R135" i="1" s="1"/>
  <c r="S135" i="1" s="1"/>
  <c r="N133" i="1"/>
  <c r="O133" i="1" s="1"/>
  <c r="P133" i="1" s="1"/>
  <c r="Q133" i="1" s="1"/>
  <c r="R133" i="1" s="1"/>
  <c r="S133" i="1" s="1"/>
  <c r="T133" i="1" s="1"/>
  <c r="N131" i="1"/>
  <c r="O131" i="1" s="1"/>
  <c r="P131" i="1" s="1"/>
  <c r="Q131" i="1" s="1"/>
  <c r="R131" i="1" s="1"/>
  <c r="S131" i="1" s="1"/>
  <c r="T131" i="1" s="1"/>
  <c r="N129" i="1"/>
  <c r="O129" i="1" s="1"/>
  <c r="P129" i="1" s="1"/>
  <c r="Q129" i="1" s="1"/>
  <c r="R129" i="1" s="1"/>
  <c r="S129" i="1" s="1"/>
  <c r="T129" i="1" s="1"/>
  <c r="N127" i="1"/>
  <c r="O127" i="1" s="1"/>
  <c r="P127" i="1" s="1"/>
  <c r="Q127" i="1" s="1"/>
  <c r="R127" i="1" s="1"/>
  <c r="S127" i="1" s="1"/>
  <c r="T127" i="1" s="1"/>
  <c r="N125" i="1"/>
  <c r="O125" i="1" s="1"/>
  <c r="P125" i="1" s="1"/>
  <c r="Q125" i="1" s="1"/>
  <c r="R125" i="1" s="1"/>
  <c r="S125" i="1" s="1"/>
  <c r="T125" i="1" s="1"/>
  <c r="N123" i="1"/>
  <c r="O123" i="1" s="1"/>
  <c r="P123" i="1" s="1"/>
  <c r="Q123" i="1" s="1"/>
  <c r="R123" i="1" s="1"/>
  <c r="S123" i="1" s="1"/>
  <c r="T123" i="1" s="1"/>
  <c r="L120" i="1"/>
  <c r="M120" i="1" s="1"/>
  <c r="N120" i="1" s="1"/>
  <c r="O120" i="1" s="1"/>
  <c r="P120" i="1" s="1"/>
  <c r="Q120" i="1" s="1"/>
  <c r="R120" i="1" s="1"/>
  <c r="K97" i="1"/>
  <c r="K96" i="1"/>
  <c r="K94" i="1"/>
  <c r="K95" i="1"/>
  <c r="Z73" i="1"/>
  <c r="O81" i="1"/>
  <c r="P81" i="1"/>
  <c r="Q81" i="1"/>
  <c r="R81" i="1"/>
  <c r="S81" i="1"/>
  <c r="T81" i="1"/>
  <c r="U81" i="1"/>
  <c r="V81" i="1"/>
  <c r="N81" i="1"/>
  <c r="Y71" i="1"/>
  <c r="Y72" i="1"/>
  <c r="Y73" i="1"/>
  <c r="Y70" i="1"/>
  <c r="X74" i="1"/>
  <c r="X70" i="1"/>
  <c r="X71" i="1"/>
  <c r="X72" i="1"/>
  <c r="X73" i="1"/>
  <c r="O76" i="1"/>
  <c r="P76" i="1"/>
  <c r="Q76" i="1"/>
  <c r="R76" i="1"/>
  <c r="S76" i="1"/>
  <c r="T76" i="1"/>
  <c r="U76" i="1"/>
  <c r="V76" i="1"/>
  <c r="O77" i="1"/>
  <c r="P77" i="1"/>
  <c r="Q77" i="1"/>
  <c r="R77" i="1"/>
  <c r="S77" i="1"/>
  <c r="T77" i="1"/>
  <c r="U77" i="1"/>
  <c r="V77" i="1"/>
  <c r="O78" i="1"/>
  <c r="P78" i="1"/>
  <c r="Q78" i="1"/>
  <c r="R78" i="1"/>
  <c r="S78" i="1"/>
  <c r="T78" i="1"/>
  <c r="U78" i="1"/>
  <c r="V78" i="1"/>
  <c r="O79" i="1"/>
  <c r="P79" i="1"/>
  <c r="Q79" i="1"/>
  <c r="R79" i="1"/>
  <c r="S79" i="1"/>
  <c r="T79" i="1"/>
  <c r="U79" i="1"/>
  <c r="V79" i="1"/>
  <c r="N77" i="1"/>
  <c r="N78" i="1"/>
  <c r="N79" i="1"/>
  <c r="N76" i="1"/>
  <c r="F66" i="1"/>
  <c r="G66" i="1"/>
  <c r="H66" i="1"/>
  <c r="I66" i="1"/>
  <c r="J66" i="1"/>
  <c r="K66" i="1"/>
  <c r="M66" i="1"/>
  <c r="T66" i="1"/>
  <c r="U66" i="1"/>
  <c r="N66" i="1"/>
  <c r="O66" i="1"/>
  <c r="P66" i="1"/>
  <c r="Q66" i="1"/>
  <c r="R66" i="1"/>
  <c r="S66" i="1"/>
  <c r="V66" i="1"/>
  <c r="L6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F56" i="1"/>
  <c r="U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F52" i="1"/>
  <c r="X77" i="1" l="1"/>
  <c r="X76" i="1"/>
  <c r="X81" i="1"/>
  <c r="X78" i="1"/>
  <c r="X79" i="1"/>
  <c r="V52" i="1" l="1"/>
  <c r="L55" i="1"/>
  <c r="V49" i="1"/>
  <c r="U49" i="1"/>
  <c r="T49" i="1"/>
  <c r="S49" i="1"/>
  <c r="R49" i="1"/>
  <c r="Q49" i="1"/>
  <c r="P49" i="1"/>
  <c r="O49" i="1"/>
  <c r="N49" i="1"/>
  <c r="M49" i="1"/>
  <c r="L49" i="1"/>
  <c r="M47" i="1"/>
  <c r="N47" i="1"/>
  <c r="O47" i="1"/>
  <c r="P47" i="1"/>
  <c r="Q47" i="1"/>
  <c r="R47" i="1"/>
  <c r="S47" i="1"/>
  <c r="T47" i="1"/>
  <c r="U47" i="1"/>
  <c r="V47" i="1"/>
  <c r="L47" i="1"/>
  <c r="U29" i="1"/>
  <c r="N30" i="1"/>
  <c r="U30" i="1"/>
  <c r="U31" i="1"/>
  <c r="U32" i="1"/>
  <c r="U33" i="1"/>
  <c r="M30" i="1"/>
  <c r="M31" i="1"/>
  <c r="M32" i="1"/>
  <c r="M33" i="1"/>
  <c r="M29" i="1"/>
  <c r="N28" i="1"/>
  <c r="O28" i="1" s="1"/>
  <c r="O29" i="1" s="1"/>
  <c r="L26" i="1"/>
  <c r="M26" i="1" s="1"/>
  <c r="N26" i="1" s="1"/>
  <c r="O26" i="1" s="1"/>
  <c r="P26" i="1" s="1"/>
  <c r="Q26" i="1" s="1"/>
  <c r="R26" i="1" s="1"/>
  <c r="S26" i="1" s="1"/>
  <c r="T26" i="1" s="1"/>
  <c r="U26" i="1" s="1"/>
  <c r="H24" i="1"/>
  <c r="I24" i="1" s="1"/>
  <c r="J24" i="1" s="1"/>
  <c r="K24" i="1" s="1"/>
  <c r="N22" i="1"/>
  <c r="O22" i="1" s="1"/>
  <c r="P22" i="1" s="1"/>
  <c r="Q22" i="1" s="1"/>
  <c r="R22" i="1" s="1"/>
  <c r="N21" i="1"/>
  <c r="O21" i="1" s="1"/>
  <c r="P21" i="1" s="1"/>
  <c r="Q21" i="1" s="1"/>
  <c r="R21" i="1" s="1"/>
  <c r="T21" i="1" s="1"/>
  <c r="U21" i="1" s="1"/>
  <c r="V21" i="1" s="1"/>
  <c r="M19" i="1"/>
  <c r="N19" i="1" s="1"/>
  <c r="O19" i="1" s="1"/>
  <c r="P19" i="1" s="1"/>
  <c r="Q19" i="1" s="1"/>
  <c r="R19" i="1" s="1"/>
  <c r="S19" i="1" s="1"/>
  <c r="T19" i="1" s="1"/>
  <c r="J17" i="1"/>
  <c r="X17" i="1"/>
  <c r="N9" i="1" a="1"/>
  <c r="N9" i="1" s="1"/>
  <c r="O9" i="1" a="1"/>
  <c r="O9" i="1" s="1"/>
  <c r="P9" i="1" a="1"/>
  <c r="P9" i="1" s="1"/>
  <c r="Q9" i="1" a="1"/>
  <c r="Q9" i="1" s="1"/>
  <c r="R9" i="1" a="1"/>
  <c r="R9" i="1" s="1"/>
  <c r="S9" i="1" a="1"/>
  <c r="S9" i="1" s="1"/>
  <c r="T9" i="1" a="1"/>
  <c r="T9" i="1" s="1"/>
  <c r="U9" i="1" a="1"/>
  <c r="U9" i="1" s="1"/>
  <c r="V9" i="1" a="1"/>
  <c r="V9" i="1" s="1"/>
  <c r="V10" i="1" s="1"/>
  <c r="N11" i="1" a="1"/>
  <c r="N11" i="1" s="1"/>
  <c r="O11" i="1" a="1"/>
  <c r="O11" i="1" s="1"/>
  <c r="P11" i="1" a="1"/>
  <c r="P11" i="1" s="1"/>
  <c r="Q11" i="1" a="1"/>
  <c r="Q11" i="1" s="1"/>
  <c r="R11" i="1" a="1"/>
  <c r="R11" i="1" s="1"/>
  <c r="S11" i="1" a="1"/>
  <c r="S11" i="1" s="1"/>
  <c r="T11" i="1" a="1"/>
  <c r="T11" i="1" s="1"/>
  <c r="U11" i="1" a="1"/>
  <c r="U11" i="1" s="1"/>
  <c r="U12" i="1" s="1"/>
  <c r="V11" i="1" a="1"/>
  <c r="V11" i="1" s="1"/>
  <c r="N13" i="1" a="1"/>
  <c r="N13" i="1" s="1"/>
  <c r="O13" i="1" a="1"/>
  <c r="O13" i="1" s="1"/>
  <c r="P13" i="1" a="1"/>
  <c r="P13" i="1" s="1"/>
  <c r="Q13" i="1" a="1"/>
  <c r="Q13" i="1" s="1"/>
  <c r="R13" i="1" a="1"/>
  <c r="R13" i="1" s="1"/>
  <c r="S13" i="1" a="1"/>
  <c r="S13" i="1" s="1"/>
  <c r="T13" i="1" a="1"/>
  <c r="T13" i="1" s="1"/>
  <c r="U13" i="1" a="1"/>
  <c r="U13" i="1" s="1"/>
  <c r="V13" i="1" a="1"/>
  <c r="V13" i="1" s="1"/>
  <c r="M11" i="1" a="1"/>
  <c r="M11" i="1" s="1"/>
  <c r="M13" i="1" a="1"/>
  <c r="M13" i="1" s="1"/>
  <c r="M9" i="1" a="1"/>
  <c r="M9" i="1" s="1"/>
  <c r="N2" i="1" a="1"/>
  <c r="N2" i="1" s="1"/>
  <c r="O2" i="1" a="1"/>
  <c r="O2" i="1" s="1"/>
  <c r="P2" i="1" a="1"/>
  <c r="P2" i="1" s="1"/>
  <c r="Q2" i="1" a="1"/>
  <c r="Q2" i="1" s="1"/>
  <c r="R2" i="1" a="1"/>
  <c r="R2" i="1" s="1"/>
  <c r="S2" i="1" a="1"/>
  <c r="S2" i="1" s="1"/>
  <c r="T2" i="1" a="1"/>
  <c r="T2" i="1" s="1"/>
  <c r="U2" i="1" a="1"/>
  <c r="U2" i="1" s="1"/>
  <c r="V2" i="1" a="1"/>
  <c r="V2" i="1" s="1"/>
  <c r="N4" i="1" a="1"/>
  <c r="N4" i="1" s="1"/>
  <c r="O4" i="1" a="1"/>
  <c r="O4" i="1" s="1"/>
  <c r="P4" i="1" a="1"/>
  <c r="P4" i="1" s="1"/>
  <c r="Q4" i="1" a="1"/>
  <c r="Q4" i="1" s="1"/>
  <c r="R4" i="1" a="1"/>
  <c r="R4" i="1" s="1"/>
  <c r="S4" i="1" a="1"/>
  <c r="S4" i="1" s="1"/>
  <c r="T4" i="1" a="1"/>
  <c r="T4" i="1" s="1"/>
  <c r="U4" i="1" a="1"/>
  <c r="U4" i="1" s="1"/>
  <c r="V4" i="1" a="1"/>
  <c r="V4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S6" i="1" a="1"/>
  <c r="S6" i="1" s="1"/>
  <c r="T6" i="1" a="1"/>
  <c r="T6" i="1" s="1"/>
  <c r="U6" i="1" a="1"/>
  <c r="U6" i="1" s="1"/>
  <c r="V6" i="1" a="1"/>
  <c r="V6" i="1" s="1"/>
  <c r="M4" i="1" a="1"/>
  <c r="M4" i="1" s="1"/>
  <c r="M6" i="1" a="1"/>
  <c r="M6" i="1" s="1"/>
  <c r="M2" i="1" a="1"/>
  <c r="M2" i="1" s="1"/>
  <c r="U10" i="1" l="1"/>
  <c r="N32" i="1"/>
  <c r="X47" i="1"/>
  <c r="K17" i="1"/>
  <c r="L17" i="1" s="1"/>
  <c r="M17" i="1" s="1"/>
  <c r="N17" i="1" s="1"/>
  <c r="O17" i="1" s="1"/>
  <c r="P17" i="1" s="1"/>
  <c r="Q17" i="1" s="1"/>
  <c r="N31" i="1"/>
  <c r="S10" i="1"/>
  <c r="Q10" i="1"/>
  <c r="P10" i="1"/>
  <c r="X49" i="1"/>
  <c r="N33" i="1"/>
  <c r="N29" i="1"/>
  <c r="T7" i="1"/>
  <c r="U5" i="1"/>
  <c r="P7" i="1"/>
  <c r="Q5" i="1"/>
  <c r="R3" i="1"/>
  <c r="O33" i="1"/>
  <c r="O32" i="1"/>
  <c r="O31" i="1"/>
  <c r="O30" i="1"/>
  <c r="P28" i="1"/>
  <c r="L24" i="1"/>
  <c r="M24" i="1" s="1"/>
  <c r="N24" i="1" s="1"/>
  <c r="O24" i="1" s="1"/>
  <c r="P24" i="1" s="1"/>
  <c r="Q24" i="1" s="1"/>
  <c r="R24" i="1" s="1"/>
  <c r="S24" i="1" s="1"/>
  <c r="T24" i="1" s="1"/>
  <c r="U24" i="1" s="1"/>
  <c r="U7" i="1"/>
  <c r="V5" i="1"/>
  <c r="O3" i="1"/>
  <c r="S14" i="1"/>
  <c r="T12" i="1"/>
  <c r="S7" i="1"/>
  <c r="T5" i="1"/>
  <c r="U3" i="1"/>
  <c r="R12" i="1"/>
  <c r="P12" i="1"/>
  <c r="O12" i="1"/>
  <c r="R7" i="1"/>
  <c r="S5" i="1"/>
  <c r="T3" i="1"/>
  <c r="P14" i="1"/>
  <c r="Q12" i="1"/>
  <c r="R10" i="1"/>
  <c r="O10" i="1"/>
  <c r="V3" i="1"/>
  <c r="S12" i="1"/>
  <c r="T10" i="1"/>
  <c r="Q7" i="1"/>
  <c r="R5" i="1"/>
  <c r="S3" i="1"/>
  <c r="O14" i="1"/>
  <c r="O7" i="1"/>
  <c r="P5" i="1"/>
  <c r="Q3" i="1"/>
  <c r="V7" i="1"/>
  <c r="N7" i="1"/>
  <c r="O5" i="1"/>
  <c r="P3" i="1"/>
  <c r="T14" i="1"/>
  <c r="N5" i="1"/>
  <c r="N3" i="1"/>
  <c r="R14" i="1"/>
  <c r="V14" i="1"/>
  <c r="N14" i="1"/>
  <c r="U14" i="1"/>
  <c r="V12" i="1"/>
  <c r="N12" i="1"/>
  <c r="N10" i="1"/>
  <c r="Q14" i="1"/>
  <c r="Q28" i="1" l="1"/>
  <c r="P29" i="1"/>
  <c r="P30" i="1"/>
  <c r="P31" i="1"/>
  <c r="P32" i="1"/>
  <c r="P33" i="1"/>
  <c r="X3" i="1"/>
  <c r="X10" i="1"/>
  <c r="X7" i="1"/>
  <c r="X12" i="1"/>
  <c r="X5" i="1"/>
  <c r="X14" i="1"/>
  <c r="R28" i="1" l="1"/>
  <c r="Q29" i="1"/>
  <c r="Q30" i="1"/>
  <c r="Q31" i="1"/>
  <c r="Q32" i="1"/>
  <c r="Q33" i="1"/>
  <c r="S28" i="1" l="1"/>
  <c r="R29" i="1"/>
  <c r="R30" i="1"/>
  <c r="R31" i="1"/>
  <c r="R32" i="1"/>
  <c r="R33" i="1"/>
  <c r="T28" i="1" l="1"/>
  <c r="S29" i="1"/>
  <c r="S30" i="1"/>
  <c r="S31" i="1"/>
  <c r="S32" i="1"/>
  <c r="S33" i="1"/>
  <c r="T29" i="1" l="1"/>
  <c r="T30" i="1"/>
  <c r="T31" i="1"/>
  <c r="T32" i="1"/>
  <c r="T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<sst xmlns="http://schemas.openxmlformats.org/spreadsheetml/2006/main" count="225" uniqueCount="133">
  <si>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</si>
  <si>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</si>
  <si>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</si>
  <si>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</si>
  <si>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</si>
  <si>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</si>
  <si>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</si>
  <si>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</si>
  <si>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</si>
  <si>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</si>
  <si>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Source</t>
  </si>
  <si>
    <t>AWIN</t>
  </si>
  <si>
    <t>CAT &amp; Reg</t>
  </si>
  <si>
    <t>Deliveries</t>
  </si>
  <si>
    <t>firm orders</t>
  </si>
  <si>
    <t>fleet size</t>
  </si>
  <si>
    <t>CAGR</t>
  </si>
  <si>
    <t>stratview</t>
  </si>
  <si>
    <t>Military Aircraft</t>
  </si>
  <si>
    <t>value</t>
  </si>
  <si>
    <t>2019</t>
  </si>
  <si>
    <t>2020</t>
  </si>
  <si>
    <t>2021</t>
  </si>
  <si>
    <t>2022</t>
  </si>
  <si>
    <t>2023</t>
  </si>
  <si>
    <t>Units</t>
  </si>
  <si>
    <t>$M</t>
  </si>
  <si>
    <t>https://www.stratviewresearch.com/2912/military-aircraft-market.html</t>
  </si>
  <si>
    <t>https://www.skyquestt.com/report/military-aircraft-market</t>
  </si>
  <si>
    <t>SKYQUEST</t>
  </si>
  <si>
    <t>Mordor</t>
  </si>
  <si>
    <t>https://www.mordorintelligence.com/industry-reports/military-aircraft-market</t>
  </si>
  <si>
    <t>$B</t>
  </si>
  <si>
    <t>deliveries</t>
  </si>
  <si>
    <t>units</t>
  </si>
  <si>
    <t>https://www.fortunebusinessinsights.com/military-aircraft-market-102771</t>
  </si>
  <si>
    <t>Fortune Business Insights</t>
  </si>
  <si>
    <t>Bizjet</t>
  </si>
  <si>
    <t>PRNewswire</t>
  </si>
  <si>
    <t>https://www.prnewswire.com/news-releases/business-jet-market-size-to-grow-usd-41-4-billion-by-2032-at-a-cagr-of-4-5--valuates-reports-302042118.html</t>
  </si>
  <si>
    <t>https://www.fortunebusinessinsights.com/industry-reports/business-jet-market-101585</t>
  </si>
  <si>
    <t>propulsion</t>
  </si>
  <si>
    <t>aero</t>
  </si>
  <si>
    <t>cabin</t>
  </si>
  <si>
    <t>avionics</t>
  </si>
  <si>
    <t>other</t>
  </si>
  <si>
    <t>Bizjet value fraction</t>
  </si>
  <si>
    <t>Value</t>
  </si>
  <si>
    <t>Census</t>
  </si>
  <si>
    <t>Global Jet Capital</t>
  </si>
  <si>
    <t>GAMA</t>
  </si>
  <si>
    <t>https://www.avbuyer.com/articles/business-aviation-market-analysis/ten-year-business-jet-manufacturing-forecast-113907</t>
  </si>
  <si>
    <t>https://aviationweek.com/shownews/nbaa/aviation-week-forecasts-11836-business-aviation-deliveries-over-10-years</t>
  </si>
  <si>
    <t>Turboprop</t>
  </si>
  <si>
    <t>census</t>
  </si>
  <si>
    <t>biz aircraft</t>
  </si>
  <si>
    <t>airliners</t>
  </si>
  <si>
    <t>small jkets</t>
  </si>
  <si>
    <t>Large jets</t>
  </si>
  <si>
    <t>Medium Jets</t>
  </si>
  <si>
    <t>Retirements</t>
  </si>
  <si>
    <t>total fleet</t>
  </si>
  <si>
    <t>jets</t>
  </si>
  <si>
    <t>turboprop</t>
  </si>
  <si>
    <t>SE TP</t>
  </si>
  <si>
    <t>ML TP</t>
  </si>
  <si>
    <t>tp</t>
  </si>
  <si>
    <t>MRO Demand</t>
  </si>
  <si>
    <t>airframe</t>
  </si>
  <si>
    <t>Component</t>
  </si>
  <si>
    <t>Modifications</t>
  </si>
  <si>
    <t>Engine</t>
  </si>
  <si>
    <t>Overall</t>
  </si>
  <si>
    <t>VLJ</t>
  </si>
  <si>
    <t>Light</t>
  </si>
  <si>
    <t>Medium</t>
  </si>
  <si>
    <t>Heavy</t>
  </si>
  <si>
    <t>Total</t>
  </si>
  <si>
    <t>https://blog.globaljetcapital.com/market-forecast-2024-2028</t>
  </si>
  <si>
    <t>Cirium</t>
  </si>
  <si>
    <t>https://www.cirium.com/thoughtcloud/ciriums-2023-fleet-forecast-predicts-annual-passenger-aircraft-deliveries-to-exceed-100-billion-in-2024/</t>
  </si>
  <si>
    <t>RJ</t>
  </si>
  <si>
    <t>SA</t>
  </si>
  <si>
    <t>TW</t>
  </si>
  <si>
    <t>F</t>
  </si>
  <si>
    <t>2023-2042</t>
  </si>
  <si>
    <t>$T</t>
  </si>
  <si>
    <t>Teal Group's 10-year forecast</t>
  </si>
  <si>
    <t>https://www.airwaysmag.com/legacy-posts/2024-2033-civil-aircraft-deliveries</t>
  </si>
  <si>
    <t>Commercial</t>
  </si>
  <si>
    <t>Business (jet+tp)</t>
  </si>
  <si>
    <t>Civil rotorcraft</t>
  </si>
  <si>
    <t>Utility (tp)</t>
  </si>
  <si>
    <t>2024-2033</t>
  </si>
  <si>
    <t>Airbus</t>
  </si>
  <si>
    <t>Africa</t>
  </si>
  <si>
    <t>Asia-Pacific (excl. PRC)</t>
  </si>
  <si>
    <t>PRC</t>
  </si>
  <si>
    <t>Europe/CIS</t>
  </si>
  <si>
    <t>Latin America</t>
  </si>
  <si>
    <t>Middle East</t>
  </si>
  <si>
    <t>North America</t>
  </si>
  <si>
    <t>World</t>
  </si>
  <si>
    <t>In Service</t>
  </si>
  <si>
    <t>GMF-2024-2043-Airbus-Commercial-Aircraft_3H6D(1).xlsx</t>
  </si>
  <si>
    <t>Honeywell</t>
  </si>
  <si>
    <t>https://aerospace.honeywell.com/content/dam/aerobt/en/documents/landing-pages/brochures/2023_BusinessAviationReport.pdf</t>
  </si>
  <si>
    <t>sherpa reports</t>
  </si>
  <si>
    <t>https://www.sherpareport.com/aircraft/business-jet-sales-forecasts-2022.html</t>
  </si>
  <si>
    <t>Fortune Buiness Insights</t>
  </si>
  <si>
    <t>https://www.fortunebusinessinsights.com/industry-reports/helicopter-market-101685</t>
  </si>
  <si>
    <t>rotorcraft</t>
  </si>
  <si>
    <t>$b</t>
  </si>
  <si>
    <t>Comm</t>
  </si>
  <si>
    <t>https://www.fortunebusinessinsights.com/aircraft-communication-system-market-102541</t>
  </si>
  <si>
    <t>Regional Jet</t>
  </si>
  <si>
    <t>https://www.fortunebusinessinsights.com/regional-jet-market-106235</t>
  </si>
  <si>
    <t>aftermarket</t>
  </si>
  <si>
    <t>https://www.fortunebusinessinsights.com/aircraft-aftermarket-parts-market-105451</t>
  </si>
  <si>
    <t>https://www.fortunebusinessinsights.com/aviation-analytics-market-102101</t>
  </si>
  <si>
    <t>Autopilot</t>
  </si>
  <si>
    <t>$m</t>
  </si>
  <si>
    <t>https://www.fortunebusinessinsights.com/aircraft-autopilot-system-market-108402</t>
  </si>
  <si>
    <t>avionics (all)</t>
  </si>
  <si>
    <t>https://www.fortunebusinessinsights.com/industry-reports/avionics-market-101819</t>
  </si>
  <si>
    <t>https://www.fortunebusinessinsights.com/aviation-industry</t>
  </si>
  <si>
    <t>Skyquest</t>
  </si>
  <si>
    <t>https://www.skyquestt.com/report/helicopter-market</t>
  </si>
  <si>
    <t>Market Data Forecast</t>
  </si>
  <si>
    <t>https://www.marketdataforecast.com/market-reports/freighter-aircraft-market</t>
  </si>
  <si>
    <t>Freighter</t>
  </si>
  <si>
    <t>https://www.marketdataforecast.com/market-reports/avionics-systems-market</t>
  </si>
  <si>
    <t>Avionics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</si>
</sst>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5">
    <xf numFmtId="0" fontId="0" fillId="0" borderId="0" xfId="0"/>
    <xf numFmtId="44" fontId="0" fillId="0" borderId="0" xfId="2" applyFont="1"/>
    <xf numFmtId="9" fontId="0" fillId="0" borderId="0" xfId="3" applyFont="1"/>
    <xf numFmtId="164" fontId="0" fillId="0" borderId="0" xfId="3" applyNumberFormat="1" applyFont="1"/>
    <xf numFmtId="44" fontId="0" fillId="0" borderId="0" xfId="0" applyNumberFormat="1"/>
    <xf numFmtId="44" fontId="5" fillId="0" borderId="0" xfId="0" applyNumberFormat="1" applyFont="1"/>
    <xf numFmtId="0" fontId="6" fillId="0" borderId="0" xfId="4"/>
    <xf numFmtId="10" fontId="0" fillId="0" borderId="0" xfId="0" applyNumberFormat="1"/>
    <xf numFmtId="0" fontId="5" fillId="0" borderId="0" xfId="0" applyFont="1"/>
    <xf numFmtId="44" fontId="5" fillId="0" borderId="0" xfId="2" applyFont="1"/>
    <xf numFmtId="2" fontId="0" fillId="0" borderId="0" xfId="0" applyNumberFormat="1"/>
    <xf numFmtId="1" fontId="0" fillId="0" borderId="0" xfId="0" applyNumberFormat="1"/>
    <xf numFmtId="165" fontId="5" fillId="0" borderId="0" xfId="1" applyNumberFormat="1" applyFont="1"/>
    <xf numFmtId="9" fontId="0" fillId="0" borderId="0" xfId="0" applyNumberFormat="1"/>
    <xf numFmtId="165" fontId="1" fillId="0" borderId="0" xfId="1" applyNumberFormat="1" applyFont="1"/>
    <xf numFmtId="164" fontId="0" fillId="0" borderId="0" xfId="0" applyNumberFormat="1"/>
    <xf numFmtId="10" fontId="5" fillId="0" borderId="0" xfId="0" applyNumberFormat="1" applyFont="1"/>
    <xf numFmtId="44" fontId="3" fillId="0" borderId="0" xfId="2" applyFont="1"/>
    <xf numFmtId="0" fontId="2" fillId="0" borderId="0" xfId="0" applyFont="1"/>
    <xf numFmtId="9" fontId="2" fillId="0" borderId="0" xfId="3" applyFont="1"/>
    <xf numFmtId="44" fontId="2" fillId="0" borderId="0" xfId="2" applyFont="1"/>
    <xf numFmtId="2" fontId="0" fillId="0" borderId="0" xfId="3" applyNumberFormat="1" applyFont="1"/>
    <xf numFmtId="43" fontId="5" fillId="0" borderId="0" xfId="1" applyFont="1"/>
    <xf numFmtId="43" fontId="1" fillId="0" borderId="0" xfId="1" applyFont="1"/>
    <xf numFmtId="43" fontId="0" fillId="0" borderId="0" xfId="1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$%20AerospaceEdge\%23%20Market%20Research\AWIN\Commercial%207-2-2024%200747am.xlsx" TargetMode="External"/><Relationship Id="rId1" Type="http://schemas.openxmlformats.org/officeDocument/2006/relationships/externalLinkPath" Target="AWIN/Commercial%207-2-2024%200747a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Aircraft Fleet Source Dat..."/>
      <sheetName val="2. Engine Fleet Source Data-..."/>
      <sheetName val="3. Commercial Fleet Source D..."/>
      <sheetName val="family Deliveries"/>
      <sheetName val="model deliveries and values"/>
    </sheetNames>
    <sheetDataSet>
      <sheetData sheetId="0"/>
      <sheetData sheetId="1"/>
      <sheetData sheetId="2"/>
      <sheetData sheetId="3"/>
      <sheetData sheetId="4">
        <row r="1">
          <cell r="B1" t="str">
            <v>Manufacturer</v>
          </cell>
          <cell r="C1" t="str">
            <v>Type</v>
          </cell>
          <cell r="D1" t="str">
            <v>Price</v>
          </cell>
          <cell r="E1" t="str">
            <v>Value</v>
          </cell>
          <cell r="F1" t="str">
            <v>2024</v>
          </cell>
          <cell r="G1" t="str">
            <v>2025</v>
          </cell>
          <cell r="H1" t="str">
            <v>2026</v>
          </cell>
          <cell r="I1" t="str">
            <v>2027</v>
          </cell>
          <cell r="J1" t="str">
            <v>2028</v>
          </cell>
          <cell r="K1" t="str">
            <v>2029</v>
          </cell>
          <cell r="L1" t="str">
            <v>2030</v>
          </cell>
          <cell r="M1" t="str">
            <v>2031</v>
          </cell>
          <cell r="N1" t="str">
            <v>2032</v>
          </cell>
          <cell r="O1" t="str">
            <v>2033</v>
          </cell>
        </row>
        <row r="2">
          <cell r="A2" t="str">
            <v>deliveries</v>
          </cell>
          <cell r="B2" t="str">
            <v>Airbus</v>
          </cell>
          <cell r="C2" t="str">
            <v>A220-100</v>
          </cell>
          <cell r="D2">
            <v>81</v>
          </cell>
          <cell r="E2">
            <v>40.5</v>
          </cell>
          <cell r="F2">
            <v>5</v>
          </cell>
          <cell r="G2">
            <v>5</v>
          </cell>
          <cell r="H2">
            <v>5</v>
          </cell>
          <cell r="I2">
            <v>5</v>
          </cell>
          <cell r="J2">
            <v>5</v>
          </cell>
          <cell r="K2">
            <v>4</v>
          </cell>
          <cell r="L2">
            <v>4</v>
          </cell>
          <cell r="M2">
            <v>4</v>
          </cell>
          <cell r="N2">
            <v>6</v>
          </cell>
          <cell r="O2">
            <v>6</v>
          </cell>
          <cell r="Q2">
            <v>49</v>
          </cell>
        </row>
        <row r="3">
          <cell r="A3" t="str">
            <v>deliveries</v>
          </cell>
          <cell r="B3" t="str">
            <v>Airbus</v>
          </cell>
          <cell r="C3" t="str">
            <v>A220-300</v>
          </cell>
          <cell r="D3">
            <v>91.5</v>
          </cell>
          <cell r="E3">
            <v>45.75</v>
          </cell>
          <cell r="F3">
            <v>76</v>
          </cell>
          <cell r="G3">
            <v>72</v>
          </cell>
          <cell r="H3">
            <v>74</v>
          </cell>
          <cell r="I3">
            <v>79</v>
          </cell>
          <cell r="J3">
            <v>85</v>
          </cell>
          <cell r="K3">
            <v>91</v>
          </cell>
          <cell r="L3">
            <v>96</v>
          </cell>
          <cell r="M3">
            <v>99</v>
          </cell>
          <cell r="N3">
            <v>99</v>
          </cell>
          <cell r="O3">
            <v>99</v>
          </cell>
          <cell r="Q3">
            <v>870</v>
          </cell>
        </row>
        <row r="4">
          <cell r="A4" t="str">
            <v>deliveries</v>
          </cell>
          <cell r="B4" t="str">
            <v>Airbus</v>
          </cell>
          <cell r="C4" t="str">
            <v>A300B4-100/-200</v>
          </cell>
          <cell r="D4" t="e">
            <v>#N/A</v>
          </cell>
          <cell r="E4" t="e">
            <v>#N/A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Q4">
            <v>0</v>
          </cell>
        </row>
        <row r="5">
          <cell r="A5" t="str">
            <v>deliveries</v>
          </cell>
          <cell r="B5" t="str">
            <v>Airbus</v>
          </cell>
          <cell r="C5" t="str">
            <v>A300B4-100F/-200F</v>
          </cell>
          <cell r="D5" t="e">
            <v>#N/A</v>
          </cell>
          <cell r="E5" t="e">
            <v>#N/A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Q5">
            <v>0</v>
          </cell>
        </row>
        <row r="6">
          <cell r="A6" t="str">
            <v>deliveries</v>
          </cell>
          <cell r="B6" t="str">
            <v>Airbus</v>
          </cell>
          <cell r="C6" t="str">
            <v>A300B4-600</v>
          </cell>
          <cell r="D6" t="e">
            <v>#N/A</v>
          </cell>
          <cell r="E6" t="e">
            <v>#N/A</v>
          </cell>
          <cell r="F6">
            <v>0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>
            <v>1</v>
          </cell>
        </row>
        <row r="7">
          <cell r="A7" t="str">
            <v>deliveries</v>
          </cell>
          <cell r="B7" t="str">
            <v>Airbus</v>
          </cell>
          <cell r="C7" t="str">
            <v>A300B4-600R</v>
          </cell>
          <cell r="D7" t="e">
            <v>#N/A</v>
          </cell>
          <cell r="E7" t="e">
            <v>#N/A</v>
          </cell>
          <cell r="F7">
            <v>2</v>
          </cell>
          <cell r="G7">
            <v>2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>
            <v>4</v>
          </cell>
        </row>
        <row r="8">
          <cell r="A8" t="str">
            <v>deliveries</v>
          </cell>
          <cell r="B8" t="str">
            <v>Airbus</v>
          </cell>
          <cell r="C8" t="str">
            <v>A300C4-600R/F4-600R</v>
          </cell>
          <cell r="D8" t="e">
            <v>#N/A</v>
          </cell>
          <cell r="E8" t="e">
            <v>#N/A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>
            <v>1</v>
          </cell>
        </row>
        <row r="9">
          <cell r="A9" t="str">
            <v>deliveries</v>
          </cell>
          <cell r="B9" t="str">
            <v>Airbus</v>
          </cell>
          <cell r="C9" t="str">
            <v>A300F4-600ST Beluga</v>
          </cell>
          <cell r="D9" t="e">
            <v>#N/A</v>
          </cell>
          <cell r="E9" t="e">
            <v>#N/A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>
            <v>1</v>
          </cell>
        </row>
        <row r="10">
          <cell r="A10" t="str">
            <v>deliveries</v>
          </cell>
          <cell r="B10" t="str">
            <v>Airbus</v>
          </cell>
          <cell r="C10" t="str">
            <v>A310-300</v>
          </cell>
          <cell r="D10" t="e">
            <v>#N/A</v>
          </cell>
          <cell r="E10" t="e">
            <v>#N/A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>
            <v>0</v>
          </cell>
        </row>
        <row r="11">
          <cell r="A11" t="str">
            <v>deliveries</v>
          </cell>
          <cell r="B11" t="str">
            <v>Airbus</v>
          </cell>
          <cell r="C11" t="str">
            <v>A310-300F</v>
          </cell>
          <cell r="D11" t="e">
            <v>#N/A</v>
          </cell>
          <cell r="E11" t="e">
            <v>#N/A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>
            <v>0</v>
          </cell>
        </row>
        <row r="12">
          <cell r="A12" t="str">
            <v>deliveries</v>
          </cell>
          <cell r="B12" t="str">
            <v>Airbus</v>
          </cell>
          <cell r="C12" t="str">
            <v>A318</v>
          </cell>
          <cell r="D12">
            <v>75.099999999999994</v>
          </cell>
          <cell r="E12">
            <v>37.549999999999997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>
            <v>0</v>
          </cell>
        </row>
        <row r="13">
          <cell r="A13" t="str">
            <v>deliveries</v>
          </cell>
          <cell r="B13" t="str">
            <v>Airbus</v>
          </cell>
          <cell r="C13" t="str">
            <v>A319</v>
          </cell>
          <cell r="D13">
            <v>89.6</v>
          </cell>
          <cell r="E13">
            <v>44.8</v>
          </cell>
          <cell r="F13">
            <v>18</v>
          </cell>
          <cell r="G13">
            <v>11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29</v>
          </cell>
        </row>
        <row r="14">
          <cell r="A14" t="str">
            <v>deliveries</v>
          </cell>
          <cell r="B14" t="str">
            <v>Airbus</v>
          </cell>
          <cell r="C14" t="str">
            <v>A319LR</v>
          </cell>
          <cell r="D14">
            <v>101</v>
          </cell>
          <cell r="E14">
            <v>50.5</v>
          </cell>
          <cell r="F14">
            <v>2</v>
          </cell>
          <cell r="G14">
            <v>0</v>
          </cell>
          <cell r="H14">
            <v>2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>
            <v>4</v>
          </cell>
        </row>
        <row r="15">
          <cell r="A15" t="str">
            <v>deliveries</v>
          </cell>
          <cell r="B15" t="str">
            <v>Airbus</v>
          </cell>
          <cell r="C15" t="str">
            <v>A319NEO</v>
          </cell>
          <cell r="D15">
            <v>101.5</v>
          </cell>
          <cell r="E15">
            <v>50.75</v>
          </cell>
          <cell r="F15">
            <v>12</v>
          </cell>
          <cell r="G15">
            <v>6</v>
          </cell>
          <cell r="H15">
            <v>1</v>
          </cell>
          <cell r="I15">
            <v>1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Q15">
            <v>20</v>
          </cell>
        </row>
        <row r="16">
          <cell r="A16" t="str">
            <v>deliveries</v>
          </cell>
          <cell r="B16" t="str">
            <v>Airbus</v>
          </cell>
          <cell r="C16" t="str">
            <v>A320-200</v>
          </cell>
          <cell r="D16">
            <v>101</v>
          </cell>
          <cell r="E16">
            <v>50.5</v>
          </cell>
          <cell r="F16">
            <v>85</v>
          </cell>
          <cell r="G16">
            <v>32</v>
          </cell>
          <cell r="H16">
            <v>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Q16">
            <v>122</v>
          </cell>
        </row>
        <row r="17">
          <cell r="A17" t="str">
            <v>deliveries</v>
          </cell>
          <cell r="B17" t="str">
            <v>Airbus</v>
          </cell>
          <cell r="C17" t="str">
            <v>A320F</v>
          </cell>
          <cell r="D17">
            <v>101</v>
          </cell>
          <cell r="E17">
            <v>50.5</v>
          </cell>
          <cell r="F17">
            <v>3</v>
          </cell>
          <cell r="G17">
            <v>4</v>
          </cell>
          <cell r="H17">
            <v>4</v>
          </cell>
          <cell r="I17">
            <v>5</v>
          </cell>
          <cell r="J17">
            <v>6</v>
          </cell>
          <cell r="K17">
            <v>6</v>
          </cell>
          <cell r="L17">
            <v>6</v>
          </cell>
          <cell r="M17">
            <v>6</v>
          </cell>
          <cell r="N17">
            <v>6</v>
          </cell>
          <cell r="O17">
            <v>6</v>
          </cell>
          <cell r="Q17">
            <v>52</v>
          </cell>
        </row>
        <row r="18">
          <cell r="A18" t="str">
            <v>deliveries</v>
          </cell>
          <cell r="B18" t="str">
            <v>Airbus</v>
          </cell>
          <cell r="C18" t="str">
            <v>A320NEO</v>
          </cell>
          <cell r="D18">
            <v>110.6</v>
          </cell>
          <cell r="E18">
            <v>55.3</v>
          </cell>
          <cell r="F18">
            <v>313</v>
          </cell>
          <cell r="G18">
            <v>310</v>
          </cell>
          <cell r="H18">
            <v>307</v>
          </cell>
          <cell r="I18">
            <v>310</v>
          </cell>
          <cell r="J18">
            <v>280</v>
          </cell>
          <cell r="K18">
            <v>264</v>
          </cell>
          <cell r="L18">
            <v>250</v>
          </cell>
          <cell r="M18">
            <v>208</v>
          </cell>
          <cell r="N18">
            <v>176</v>
          </cell>
          <cell r="O18">
            <v>106</v>
          </cell>
          <cell r="Q18">
            <v>2524</v>
          </cell>
        </row>
        <row r="19">
          <cell r="A19" t="str">
            <v>deliveries</v>
          </cell>
          <cell r="B19" t="str">
            <v>Airbus</v>
          </cell>
          <cell r="C19" t="str">
            <v>A321-100</v>
          </cell>
          <cell r="D19">
            <v>114</v>
          </cell>
          <cell r="E19">
            <v>57</v>
          </cell>
          <cell r="F19">
            <v>3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Q19">
            <v>3</v>
          </cell>
        </row>
        <row r="20">
          <cell r="A20" t="str">
            <v>deliveries</v>
          </cell>
          <cell r="B20" t="str">
            <v>Airbus</v>
          </cell>
          <cell r="C20" t="str">
            <v>A321-200</v>
          </cell>
          <cell r="D20">
            <v>114</v>
          </cell>
          <cell r="E20">
            <v>57</v>
          </cell>
          <cell r="F20">
            <v>18</v>
          </cell>
          <cell r="G20">
            <v>6</v>
          </cell>
          <cell r="H20">
            <v>12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Q20">
            <v>36</v>
          </cell>
        </row>
        <row r="21">
          <cell r="A21" t="str">
            <v>deliveries</v>
          </cell>
          <cell r="B21" t="str">
            <v>Airbus</v>
          </cell>
          <cell r="C21" t="str">
            <v>A321F</v>
          </cell>
          <cell r="D21">
            <v>114</v>
          </cell>
          <cell r="E21">
            <v>57</v>
          </cell>
          <cell r="F21">
            <v>27</v>
          </cell>
          <cell r="G21">
            <v>24</v>
          </cell>
          <cell r="H21">
            <v>24</v>
          </cell>
          <cell r="I21">
            <v>24</v>
          </cell>
          <cell r="J21">
            <v>24</v>
          </cell>
          <cell r="K21">
            <v>24</v>
          </cell>
          <cell r="L21">
            <v>24</v>
          </cell>
          <cell r="M21">
            <v>24</v>
          </cell>
          <cell r="N21">
            <v>24</v>
          </cell>
          <cell r="O21">
            <v>24</v>
          </cell>
          <cell r="Q21">
            <v>243</v>
          </cell>
        </row>
        <row r="22">
          <cell r="A22" t="str">
            <v>deliveries</v>
          </cell>
          <cell r="B22" t="str">
            <v>Airbus</v>
          </cell>
          <cell r="C22" t="str">
            <v>A321NEO</v>
          </cell>
          <cell r="D22">
            <v>129.5</v>
          </cell>
          <cell r="E22">
            <v>64.75</v>
          </cell>
          <cell r="F22">
            <v>444</v>
          </cell>
          <cell r="G22">
            <v>527</v>
          </cell>
          <cell r="H22">
            <v>590</v>
          </cell>
          <cell r="I22">
            <v>596</v>
          </cell>
          <cell r="J22">
            <v>611</v>
          </cell>
          <cell r="K22">
            <v>628</v>
          </cell>
          <cell r="L22">
            <v>640</v>
          </cell>
          <cell r="M22">
            <v>681</v>
          </cell>
          <cell r="N22">
            <v>721</v>
          </cell>
          <cell r="O22">
            <v>800</v>
          </cell>
          <cell r="Q22">
            <v>6238</v>
          </cell>
        </row>
        <row r="23">
          <cell r="A23" t="str">
            <v>deliveries</v>
          </cell>
          <cell r="B23" t="str">
            <v>Airbus</v>
          </cell>
          <cell r="C23" t="str">
            <v>A330-200</v>
          </cell>
          <cell r="D23">
            <v>231.5</v>
          </cell>
          <cell r="E23">
            <v>115.75</v>
          </cell>
          <cell r="F23">
            <v>40</v>
          </cell>
          <cell r="G23">
            <v>13</v>
          </cell>
          <cell r="H23">
            <v>5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Q23">
            <v>58</v>
          </cell>
        </row>
        <row r="24">
          <cell r="A24" t="str">
            <v>deliveries</v>
          </cell>
          <cell r="B24" t="str">
            <v>Airbus</v>
          </cell>
          <cell r="C24" t="str">
            <v>A330-200F</v>
          </cell>
          <cell r="D24">
            <v>234.7</v>
          </cell>
          <cell r="E24">
            <v>117.35</v>
          </cell>
          <cell r="F24">
            <v>4</v>
          </cell>
          <cell r="G24">
            <v>4</v>
          </cell>
          <cell r="H24">
            <v>4</v>
          </cell>
          <cell r="I24">
            <v>4</v>
          </cell>
          <cell r="J24">
            <v>4</v>
          </cell>
          <cell r="K24">
            <v>4</v>
          </cell>
          <cell r="L24">
            <v>4</v>
          </cell>
          <cell r="M24">
            <v>3</v>
          </cell>
          <cell r="N24">
            <v>3</v>
          </cell>
          <cell r="O24">
            <v>3</v>
          </cell>
          <cell r="Q24">
            <v>37</v>
          </cell>
        </row>
        <row r="25">
          <cell r="A25" t="str">
            <v>deliveries</v>
          </cell>
          <cell r="B25" t="str">
            <v>Airbus</v>
          </cell>
          <cell r="C25" t="str">
            <v>A330-300</v>
          </cell>
          <cell r="D25">
            <v>256.39999999999998</v>
          </cell>
          <cell r="E25">
            <v>128.19999999999999</v>
          </cell>
          <cell r="F25">
            <v>27</v>
          </cell>
          <cell r="G25">
            <v>16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Q25">
            <v>43</v>
          </cell>
        </row>
        <row r="26">
          <cell r="A26" t="str">
            <v>deliveries</v>
          </cell>
          <cell r="B26" t="str">
            <v>Airbus</v>
          </cell>
          <cell r="C26" t="str">
            <v>A330-300F</v>
          </cell>
          <cell r="D26">
            <v>256.39999999999998</v>
          </cell>
          <cell r="E26">
            <v>128.19999999999999</v>
          </cell>
          <cell r="F26">
            <v>10</v>
          </cell>
          <cell r="G26">
            <v>9</v>
          </cell>
          <cell r="H26">
            <v>10</v>
          </cell>
          <cell r="I26">
            <v>12</v>
          </cell>
          <cell r="J26">
            <v>12</v>
          </cell>
          <cell r="K26">
            <v>12</v>
          </cell>
          <cell r="L26">
            <v>12</v>
          </cell>
          <cell r="M26">
            <v>12</v>
          </cell>
          <cell r="N26">
            <v>12</v>
          </cell>
          <cell r="O26">
            <v>12</v>
          </cell>
          <cell r="Q26">
            <v>113</v>
          </cell>
        </row>
        <row r="27">
          <cell r="A27" t="str">
            <v>deliveries</v>
          </cell>
          <cell r="B27" t="str">
            <v>Airbus</v>
          </cell>
          <cell r="C27" t="str">
            <v>A330-700L Beluga XL</v>
          </cell>
          <cell r="D27" t="e">
            <v>#N/A</v>
          </cell>
          <cell r="E27" t="e">
            <v>#N/A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>
            <v>0</v>
          </cell>
        </row>
        <row r="28">
          <cell r="A28" t="str">
            <v>deliveries</v>
          </cell>
          <cell r="B28" t="str">
            <v>Airbus</v>
          </cell>
          <cell r="C28" t="str">
            <v>A330-800</v>
          </cell>
          <cell r="D28">
            <v>259.89999999999998</v>
          </cell>
          <cell r="E28">
            <v>129.94999999999999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Q28">
            <v>1</v>
          </cell>
        </row>
        <row r="29">
          <cell r="A29" t="str">
            <v>deliveries</v>
          </cell>
          <cell r="B29" t="str">
            <v>Airbus</v>
          </cell>
          <cell r="C29" t="str">
            <v>A330-900</v>
          </cell>
          <cell r="D29">
            <v>296.39999999999998</v>
          </cell>
          <cell r="E29">
            <v>148.19999999999999</v>
          </cell>
          <cell r="F29">
            <v>39</v>
          </cell>
          <cell r="G29">
            <v>43</v>
          </cell>
          <cell r="H29">
            <v>44</v>
          </cell>
          <cell r="I29">
            <v>40</v>
          </cell>
          <cell r="J29">
            <v>35</v>
          </cell>
          <cell r="K29">
            <v>34</v>
          </cell>
          <cell r="L29">
            <v>29</v>
          </cell>
          <cell r="M29">
            <v>23</v>
          </cell>
          <cell r="N29">
            <v>25</v>
          </cell>
          <cell r="O29">
            <v>28</v>
          </cell>
          <cell r="Q29">
            <v>340</v>
          </cell>
        </row>
        <row r="30">
          <cell r="A30" t="str">
            <v>deliveries</v>
          </cell>
          <cell r="B30" t="str">
            <v>Airbus</v>
          </cell>
          <cell r="C30" t="str">
            <v>A340-200</v>
          </cell>
          <cell r="D30">
            <v>219</v>
          </cell>
          <cell r="E30">
            <v>109.5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>
            <v>0</v>
          </cell>
        </row>
        <row r="31">
          <cell r="A31" t="str">
            <v>deliveries</v>
          </cell>
          <cell r="B31" t="str">
            <v>Airbus</v>
          </cell>
          <cell r="C31" t="str">
            <v>A340-300</v>
          </cell>
          <cell r="D31">
            <v>219</v>
          </cell>
          <cell r="E31">
            <v>109.5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>
            <v>5</v>
          </cell>
        </row>
        <row r="32">
          <cell r="A32" t="str">
            <v>deliveries</v>
          </cell>
          <cell r="B32" t="str">
            <v>Airbus</v>
          </cell>
          <cell r="C32" t="str">
            <v>A340-500</v>
          </cell>
          <cell r="D32">
            <v>219</v>
          </cell>
          <cell r="E32">
            <v>109.5</v>
          </cell>
          <cell r="F32">
            <v>2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Q32">
            <v>2</v>
          </cell>
        </row>
        <row r="33">
          <cell r="A33" t="str">
            <v>deliveries</v>
          </cell>
          <cell r="B33" t="str">
            <v>Airbus</v>
          </cell>
          <cell r="C33" t="str">
            <v>A340-600</v>
          </cell>
          <cell r="D33">
            <v>219</v>
          </cell>
          <cell r="E33">
            <v>109.5</v>
          </cell>
          <cell r="F33">
            <v>13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Q33">
            <v>13</v>
          </cell>
        </row>
        <row r="34">
          <cell r="A34" t="str">
            <v>deliveries</v>
          </cell>
          <cell r="B34" t="str">
            <v>Airbus</v>
          </cell>
          <cell r="C34" t="str">
            <v>A350-1000</v>
          </cell>
          <cell r="D34">
            <v>355.7</v>
          </cell>
          <cell r="E34">
            <v>177.85</v>
          </cell>
          <cell r="F34">
            <v>14</v>
          </cell>
          <cell r="G34">
            <v>13</v>
          </cell>
          <cell r="H34">
            <v>17</v>
          </cell>
          <cell r="I34">
            <v>19</v>
          </cell>
          <cell r="J34">
            <v>20</v>
          </cell>
          <cell r="K34">
            <v>19</v>
          </cell>
          <cell r="L34">
            <v>22</v>
          </cell>
          <cell r="M34">
            <v>26</v>
          </cell>
          <cell r="N34">
            <v>28</v>
          </cell>
          <cell r="O34">
            <v>27</v>
          </cell>
          <cell r="Q34">
            <v>205</v>
          </cell>
        </row>
        <row r="35">
          <cell r="A35" t="str">
            <v>deliveries</v>
          </cell>
          <cell r="B35" t="str">
            <v>Airbus</v>
          </cell>
          <cell r="C35" t="str">
            <v>A350-900</v>
          </cell>
          <cell r="D35">
            <v>308.10000000000002</v>
          </cell>
          <cell r="E35">
            <v>154.05000000000001</v>
          </cell>
          <cell r="F35">
            <v>66</v>
          </cell>
          <cell r="G35">
            <v>69</v>
          </cell>
          <cell r="H35">
            <v>71</v>
          </cell>
          <cell r="I35">
            <v>74</v>
          </cell>
          <cell r="J35">
            <v>72</v>
          </cell>
          <cell r="K35">
            <v>64</v>
          </cell>
          <cell r="L35">
            <v>59</v>
          </cell>
          <cell r="M35">
            <v>53</v>
          </cell>
          <cell r="N35">
            <v>46</v>
          </cell>
          <cell r="O35">
            <v>44</v>
          </cell>
          <cell r="Q35">
            <v>618</v>
          </cell>
        </row>
        <row r="36">
          <cell r="A36" t="str">
            <v>deliveries</v>
          </cell>
          <cell r="B36" t="str">
            <v>Airbus</v>
          </cell>
          <cell r="C36" t="str">
            <v>A350-950F</v>
          </cell>
          <cell r="D36">
            <v>308.10000000000002</v>
          </cell>
          <cell r="E36">
            <v>154.05000000000001</v>
          </cell>
          <cell r="F36">
            <v>0</v>
          </cell>
          <cell r="G36">
            <v>0</v>
          </cell>
          <cell r="H36">
            <v>7</v>
          </cell>
          <cell r="I36">
            <v>14</v>
          </cell>
          <cell r="J36">
            <v>14</v>
          </cell>
          <cell r="K36">
            <v>18</v>
          </cell>
          <cell r="L36">
            <v>19</v>
          </cell>
          <cell r="M36">
            <v>23</v>
          </cell>
          <cell r="N36">
            <v>24</v>
          </cell>
          <cell r="O36">
            <v>24</v>
          </cell>
          <cell r="Q36">
            <v>143</v>
          </cell>
        </row>
        <row r="37">
          <cell r="A37" t="str">
            <v>deliveries</v>
          </cell>
          <cell r="B37" t="str">
            <v>Airbus</v>
          </cell>
          <cell r="C37" t="str">
            <v>A380</v>
          </cell>
          <cell r="D37">
            <v>350</v>
          </cell>
          <cell r="E37">
            <v>175</v>
          </cell>
          <cell r="F37">
            <v>11</v>
          </cell>
          <cell r="G37">
            <v>5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Q37">
            <v>16</v>
          </cell>
        </row>
        <row r="38">
          <cell r="A38" t="str">
            <v>deliveries</v>
          </cell>
          <cell r="B38" t="str">
            <v>ATR</v>
          </cell>
          <cell r="C38" t="str">
            <v>ATR42-200</v>
          </cell>
          <cell r="D38" t="e">
            <v>#N/A</v>
          </cell>
          <cell r="E38" t="e">
            <v>#N/A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</row>
        <row r="39">
          <cell r="A39" t="str">
            <v>deliveries</v>
          </cell>
          <cell r="B39" t="str">
            <v>ATR</v>
          </cell>
          <cell r="C39" t="str">
            <v>ATR42-300</v>
          </cell>
          <cell r="D39" t="e">
            <v>#N/A</v>
          </cell>
          <cell r="E39" t="e">
            <v>#N/A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</row>
        <row r="40">
          <cell r="A40" t="str">
            <v>deliveries</v>
          </cell>
          <cell r="B40" t="str">
            <v>ATR</v>
          </cell>
          <cell r="C40" t="str">
            <v>ATR42-300F</v>
          </cell>
          <cell r="D40" t="e">
            <v>#N/A</v>
          </cell>
          <cell r="E40" t="e">
            <v>#N/A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</row>
        <row r="41">
          <cell r="A41" t="str">
            <v>deliveries</v>
          </cell>
          <cell r="B41" t="str">
            <v>ATR</v>
          </cell>
          <cell r="C41" t="str">
            <v>ATR42-500</v>
          </cell>
          <cell r="D41" t="e">
            <v>#N/A</v>
          </cell>
          <cell r="E41" t="e">
            <v>#N/A</v>
          </cell>
          <cell r="F41">
            <v>11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Q41">
            <v>13</v>
          </cell>
        </row>
        <row r="42">
          <cell r="A42" t="str">
            <v>deliveries</v>
          </cell>
          <cell r="B42" t="str">
            <v>ATR</v>
          </cell>
          <cell r="C42" t="str">
            <v>ATR42-600</v>
          </cell>
          <cell r="D42">
            <v>20</v>
          </cell>
          <cell r="E42">
            <v>10</v>
          </cell>
          <cell r="F42">
            <v>8</v>
          </cell>
          <cell r="G42">
            <v>3</v>
          </cell>
          <cell r="H42">
            <v>4</v>
          </cell>
          <cell r="I42">
            <v>4</v>
          </cell>
          <cell r="J42">
            <v>0</v>
          </cell>
          <cell r="K42">
            <v>2</v>
          </cell>
          <cell r="L42">
            <v>4</v>
          </cell>
          <cell r="M42">
            <v>6</v>
          </cell>
          <cell r="N42">
            <v>6</v>
          </cell>
          <cell r="O42">
            <v>6</v>
          </cell>
          <cell r="Q42">
            <v>43</v>
          </cell>
        </row>
        <row r="43">
          <cell r="A43" t="str">
            <v>deliveries</v>
          </cell>
          <cell r="B43" t="str">
            <v>ATR</v>
          </cell>
          <cell r="C43" t="str">
            <v>ATR42-600S</v>
          </cell>
          <cell r="D43" t="e">
            <v>#N/A</v>
          </cell>
          <cell r="E43" t="e">
            <v>#N/A</v>
          </cell>
          <cell r="F43">
            <v>2</v>
          </cell>
          <cell r="G43">
            <v>4</v>
          </cell>
          <cell r="H43">
            <v>1</v>
          </cell>
          <cell r="I43">
            <v>1</v>
          </cell>
          <cell r="J43">
            <v>5</v>
          </cell>
          <cell r="K43">
            <v>3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Q43">
            <v>17</v>
          </cell>
        </row>
        <row r="44">
          <cell r="A44" t="str">
            <v>deliveries</v>
          </cell>
          <cell r="B44" t="str">
            <v>ATR</v>
          </cell>
          <cell r="C44" t="str">
            <v>ATR72-200</v>
          </cell>
          <cell r="D44">
            <v>26</v>
          </cell>
          <cell r="E44">
            <v>13</v>
          </cell>
          <cell r="F44">
            <v>3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Q44">
            <v>3</v>
          </cell>
        </row>
        <row r="45">
          <cell r="A45" t="str">
            <v>deliveries</v>
          </cell>
          <cell r="B45" t="str">
            <v>ATR</v>
          </cell>
          <cell r="C45" t="str">
            <v>ATR72-200F</v>
          </cell>
          <cell r="D45">
            <v>26</v>
          </cell>
          <cell r="E45">
            <v>13</v>
          </cell>
          <cell r="F45">
            <v>3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3</v>
          </cell>
        </row>
        <row r="46">
          <cell r="A46" t="str">
            <v>deliveries</v>
          </cell>
          <cell r="B46" t="str">
            <v>ATR</v>
          </cell>
          <cell r="C46" t="str">
            <v>ATR72-500</v>
          </cell>
          <cell r="D46">
            <v>26</v>
          </cell>
          <cell r="E46">
            <v>13</v>
          </cell>
          <cell r="F46">
            <v>16</v>
          </cell>
          <cell r="G46">
            <v>6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22</v>
          </cell>
        </row>
        <row r="47">
          <cell r="A47" t="str">
            <v>deliveries</v>
          </cell>
          <cell r="B47" t="str">
            <v>ATR</v>
          </cell>
          <cell r="C47" t="str">
            <v>ATR72-500F</v>
          </cell>
          <cell r="D47">
            <v>26</v>
          </cell>
          <cell r="E47">
            <v>13</v>
          </cell>
          <cell r="F47">
            <v>9</v>
          </cell>
          <cell r="G47">
            <v>7</v>
          </cell>
          <cell r="H47">
            <v>6</v>
          </cell>
          <cell r="I47">
            <v>6</v>
          </cell>
          <cell r="J47">
            <v>6</v>
          </cell>
          <cell r="K47">
            <v>6</v>
          </cell>
          <cell r="L47">
            <v>5</v>
          </cell>
          <cell r="M47">
            <v>4</v>
          </cell>
          <cell r="N47">
            <v>3</v>
          </cell>
          <cell r="O47">
            <v>1</v>
          </cell>
          <cell r="Q47">
            <v>53</v>
          </cell>
        </row>
        <row r="48">
          <cell r="A48" t="str">
            <v>deliveries</v>
          </cell>
          <cell r="B48" t="str">
            <v>ATR</v>
          </cell>
          <cell r="C48" t="str">
            <v>ATR72-600</v>
          </cell>
          <cell r="D48">
            <v>26.8</v>
          </cell>
          <cell r="E48">
            <v>13.4</v>
          </cell>
          <cell r="F48">
            <v>86</v>
          </cell>
          <cell r="G48">
            <v>49</v>
          </cell>
          <cell r="H48">
            <v>32</v>
          </cell>
          <cell r="I48">
            <v>34</v>
          </cell>
          <cell r="J48">
            <v>36</v>
          </cell>
          <cell r="K48">
            <v>40</v>
          </cell>
          <cell r="L48">
            <v>40</v>
          </cell>
          <cell r="M48">
            <v>40</v>
          </cell>
          <cell r="N48">
            <v>40</v>
          </cell>
          <cell r="O48">
            <v>40</v>
          </cell>
          <cell r="Q48">
            <v>437</v>
          </cell>
        </row>
        <row r="49">
          <cell r="A49" t="str">
            <v>deliveries</v>
          </cell>
          <cell r="B49" t="str">
            <v>ATR</v>
          </cell>
          <cell r="C49" t="str">
            <v>ATR72-600F</v>
          </cell>
          <cell r="D49">
            <v>26.8</v>
          </cell>
          <cell r="E49">
            <v>13.4</v>
          </cell>
          <cell r="F49">
            <v>7</v>
          </cell>
          <cell r="G49">
            <v>6</v>
          </cell>
          <cell r="H49">
            <v>6</v>
          </cell>
          <cell r="I49">
            <v>6</v>
          </cell>
          <cell r="J49">
            <v>6</v>
          </cell>
          <cell r="K49">
            <v>4</v>
          </cell>
          <cell r="L49">
            <v>4</v>
          </cell>
          <cell r="M49">
            <v>4</v>
          </cell>
          <cell r="N49">
            <v>3</v>
          </cell>
          <cell r="O49">
            <v>4</v>
          </cell>
          <cell r="Q49">
            <v>50</v>
          </cell>
        </row>
        <row r="50">
          <cell r="A50" t="str">
            <v>deliveries</v>
          </cell>
          <cell r="B50" t="str">
            <v>Avcraft Aviation</v>
          </cell>
          <cell r="C50" t="str">
            <v>328JET/Envoy 3</v>
          </cell>
          <cell r="D50" t="e">
            <v>#N/A</v>
          </cell>
          <cell r="E50" t="e">
            <v>#N/A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</row>
        <row r="51">
          <cell r="A51" t="str">
            <v>deliveries</v>
          </cell>
          <cell r="B51" t="str">
            <v>Beech Aircraft Corporation</v>
          </cell>
          <cell r="C51" t="str">
            <v>Beech 1900C</v>
          </cell>
          <cell r="D51" t="e">
            <v>#N/A</v>
          </cell>
          <cell r="E51" t="e">
            <v>#N/A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</row>
        <row r="52">
          <cell r="A52" t="str">
            <v>deliveries</v>
          </cell>
          <cell r="B52" t="str">
            <v>Beech Aircraft Corporation</v>
          </cell>
          <cell r="C52" t="str">
            <v>Beech 1900D</v>
          </cell>
          <cell r="D52" t="e">
            <v>#N/A</v>
          </cell>
          <cell r="E52" t="e">
            <v>#N/A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</row>
        <row r="53">
          <cell r="A53" t="str">
            <v>deliveries</v>
          </cell>
          <cell r="B53" t="str">
            <v>Beech Aircraft Corporation</v>
          </cell>
          <cell r="C53" t="str">
            <v>Beech 1900F</v>
          </cell>
          <cell r="D53" t="e">
            <v>#N/A</v>
          </cell>
          <cell r="E53" t="e">
            <v>#N/A</v>
          </cell>
          <cell r="F53">
            <v>5</v>
          </cell>
          <cell r="G53">
            <v>3</v>
          </cell>
          <cell r="H53">
            <v>3</v>
          </cell>
          <cell r="I53">
            <v>0</v>
          </cell>
          <cell r="J53">
            <v>1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Q53">
            <v>12</v>
          </cell>
        </row>
        <row r="54">
          <cell r="A54" t="str">
            <v>deliveries</v>
          </cell>
          <cell r="B54" t="str">
            <v>Boeing</v>
          </cell>
          <cell r="C54" t="str">
            <v>707-320C</v>
          </cell>
          <cell r="D54" t="e">
            <v>#N/A</v>
          </cell>
          <cell r="E54" t="e">
            <v>#N/A</v>
          </cell>
          <cell r="F54">
            <v>1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Q54">
            <v>1</v>
          </cell>
        </row>
        <row r="55">
          <cell r="A55" t="str">
            <v>deliveries</v>
          </cell>
          <cell r="B55" t="str">
            <v>Boeing</v>
          </cell>
          <cell r="C55" t="str">
            <v>717-200</v>
          </cell>
          <cell r="D55" t="e">
            <v>#N/A</v>
          </cell>
          <cell r="E55" t="e">
            <v>#N/A</v>
          </cell>
          <cell r="F55">
            <v>3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Q55">
            <v>3</v>
          </cell>
        </row>
        <row r="56">
          <cell r="A56" t="str">
            <v>deliveries</v>
          </cell>
          <cell r="B56" t="str">
            <v>Boeing</v>
          </cell>
          <cell r="C56" t="str">
            <v>727-100C/F Stage 3</v>
          </cell>
          <cell r="D56" t="e">
            <v>#N/A</v>
          </cell>
          <cell r="E56" t="e">
            <v>#N/A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Q56">
            <v>0</v>
          </cell>
        </row>
        <row r="57">
          <cell r="A57" t="str">
            <v>deliveries</v>
          </cell>
          <cell r="B57" t="str">
            <v>Boeing</v>
          </cell>
          <cell r="C57" t="str">
            <v>727-200 Stage 3</v>
          </cell>
          <cell r="D57" t="e">
            <v>#N/A</v>
          </cell>
          <cell r="E57" t="e">
            <v>#N/A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Q57">
            <v>0</v>
          </cell>
        </row>
        <row r="58">
          <cell r="A58" t="str">
            <v>deliveries</v>
          </cell>
          <cell r="B58" t="str">
            <v>Boeing</v>
          </cell>
          <cell r="C58" t="str">
            <v>727-200F Stage 3</v>
          </cell>
          <cell r="D58" t="e">
            <v>#N/A</v>
          </cell>
          <cell r="E58" t="e">
            <v>#N/A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Q58">
            <v>0</v>
          </cell>
        </row>
        <row r="59">
          <cell r="A59" t="str">
            <v>deliveries</v>
          </cell>
          <cell r="B59" t="str">
            <v>Boeing</v>
          </cell>
          <cell r="C59" t="str">
            <v>737-200</v>
          </cell>
          <cell r="D59" t="e">
            <v>#N/A</v>
          </cell>
          <cell r="E59" t="e">
            <v>#N/A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Q59">
            <v>0</v>
          </cell>
        </row>
        <row r="60">
          <cell r="A60" t="str">
            <v>deliveries</v>
          </cell>
          <cell r="B60" t="str">
            <v>Boeing</v>
          </cell>
          <cell r="C60" t="str">
            <v>737-200 Stage 3</v>
          </cell>
          <cell r="D60" t="e">
            <v>#N/A</v>
          </cell>
          <cell r="E60" t="e">
            <v>#N/A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Q60">
            <v>0</v>
          </cell>
        </row>
        <row r="61">
          <cell r="A61" t="str">
            <v>deliveries</v>
          </cell>
          <cell r="B61" t="str">
            <v>Boeing</v>
          </cell>
          <cell r="C61" t="str">
            <v>737-200C/F</v>
          </cell>
          <cell r="D61" t="e">
            <v>#N/A</v>
          </cell>
          <cell r="E61" t="e">
            <v>#N/A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Q61">
            <v>0</v>
          </cell>
        </row>
        <row r="62">
          <cell r="A62" t="str">
            <v>deliveries</v>
          </cell>
          <cell r="B62" t="str">
            <v>Boeing</v>
          </cell>
          <cell r="C62" t="str">
            <v>737-200C/F Stage 3</v>
          </cell>
          <cell r="D62" t="e">
            <v>#N/A</v>
          </cell>
          <cell r="E62" t="e">
            <v>#N/A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Q62">
            <v>0</v>
          </cell>
        </row>
        <row r="63">
          <cell r="A63" t="str">
            <v>deliveries</v>
          </cell>
          <cell r="B63" t="str">
            <v>Boeing</v>
          </cell>
          <cell r="C63" t="str">
            <v>737-300</v>
          </cell>
          <cell r="D63" t="e">
            <v>#N/A</v>
          </cell>
          <cell r="E63" t="e">
            <v>#N/A</v>
          </cell>
          <cell r="F63">
            <v>12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Q63">
            <v>12</v>
          </cell>
        </row>
        <row r="64">
          <cell r="A64" t="str">
            <v>deliveries</v>
          </cell>
          <cell r="B64" t="str">
            <v>Boeing</v>
          </cell>
          <cell r="C64" t="str">
            <v>737-300F</v>
          </cell>
          <cell r="D64" t="e">
            <v>#N/A</v>
          </cell>
          <cell r="E64" t="e">
            <v>#N/A</v>
          </cell>
          <cell r="F64">
            <v>5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Q64">
            <v>5</v>
          </cell>
        </row>
        <row r="65">
          <cell r="A65" t="str">
            <v>deliveries</v>
          </cell>
          <cell r="B65" t="str">
            <v>Boeing</v>
          </cell>
          <cell r="C65" t="str">
            <v>737-400</v>
          </cell>
          <cell r="D65" t="e">
            <v>#N/A</v>
          </cell>
          <cell r="E65" t="e">
            <v>#N/A</v>
          </cell>
          <cell r="F65">
            <v>3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Q65">
            <v>3</v>
          </cell>
        </row>
        <row r="66">
          <cell r="A66" t="str">
            <v>deliveries</v>
          </cell>
          <cell r="B66" t="str">
            <v>Boeing</v>
          </cell>
          <cell r="C66" t="str">
            <v>737-400F</v>
          </cell>
          <cell r="D66" t="e">
            <v>#N/A</v>
          </cell>
          <cell r="E66" t="e">
            <v>#N/A</v>
          </cell>
          <cell r="F66">
            <v>4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Q66">
            <v>4</v>
          </cell>
        </row>
        <row r="67">
          <cell r="A67" t="str">
            <v>deliveries</v>
          </cell>
          <cell r="B67" t="str">
            <v>Boeing</v>
          </cell>
          <cell r="C67" t="str">
            <v>737-500</v>
          </cell>
          <cell r="D67" t="e">
            <v>#N/A</v>
          </cell>
          <cell r="E67" t="e">
            <v>#N/A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Q67">
            <v>1</v>
          </cell>
        </row>
        <row r="68">
          <cell r="A68" t="str">
            <v>deliveries</v>
          </cell>
          <cell r="B68" t="str">
            <v>Boeing</v>
          </cell>
          <cell r="C68" t="str">
            <v>737-600</v>
          </cell>
          <cell r="D68" t="e">
            <v>#N/A</v>
          </cell>
          <cell r="E68" t="e">
            <v>#N/A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Q68">
            <v>0</v>
          </cell>
        </row>
        <row r="69">
          <cell r="A69" t="str">
            <v>deliveries</v>
          </cell>
          <cell r="B69" t="str">
            <v>Boeing</v>
          </cell>
          <cell r="C69" t="str">
            <v>737-700</v>
          </cell>
          <cell r="D69">
            <v>89.1</v>
          </cell>
          <cell r="E69">
            <v>44.55</v>
          </cell>
          <cell r="F69">
            <v>14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Q69">
            <v>14</v>
          </cell>
        </row>
        <row r="70">
          <cell r="A70" t="str">
            <v>deliveries</v>
          </cell>
          <cell r="B70" t="str">
            <v>Boeing</v>
          </cell>
          <cell r="C70" t="str">
            <v>737-700F</v>
          </cell>
          <cell r="D70" t="e">
            <v>#N/A</v>
          </cell>
          <cell r="E70" t="e">
            <v>#N/A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Q70">
            <v>0</v>
          </cell>
        </row>
        <row r="71">
          <cell r="A71" t="str">
            <v>deliveries</v>
          </cell>
          <cell r="B71" t="str">
            <v>Boeing</v>
          </cell>
          <cell r="C71" t="str">
            <v>737-800</v>
          </cell>
          <cell r="D71">
            <v>106.1</v>
          </cell>
          <cell r="E71">
            <v>53.05</v>
          </cell>
          <cell r="F71">
            <v>77</v>
          </cell>
          <cell r="G71">
            <v>4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Q71">
            <v>81</v>
          </cell>
        </row>
        <row r="72">
          <cell r="A72" t="str">
            <v>deliveries</v>
          </cell>
          <cell r="B72" t="str">
            <v>Boeing</v>
          </cell>
          <cell r="C72" t="str">
            <v>737-800F</v>
          </cell>
          <cell r="D72">
            <v>106.1</v>
          </cell>
          <cell r="E72">
            <v>53.05</v>
          </cell>
          <cell r="F72">
            <v>90</v>
          </cell>
          <cell r="G72">
            <v>71</v>
          </cell>
          <cell r="H72">
            <v>70</v>
          </cell>
          <cell r="I72">
            <v>70</v>
          </cell>
          <cell r="J72">
            <v>70</v>
          </cell>
          <cell r="K72">
            <v>70</v>
          </cell>
          <cell r="L72">
            <v>70</v>
          </cell>
          <cell r="M72">
            <v>70</v>
          </cell>
          <cell r="N72">
            <v>70</v>
          </cell>
          <cell r="O72">
            <v>70</v>
          </cell>
          <cell r="Q72">
            <v>721</v>
          </cell>
        </row>
        <row r="73">
          <cell r="A73" t="str">
            <v>deliveries</v>
          </cell>
          <cell r="B73" t="str">
            <v>Boeing</v>
          </cell>
          <cell r="C73" t="str">
            <v>737-900</v>
          </cell>
          <cell r="D73" t="e">
            <v>#N/A</v>
          </cell>
          <cell r="E73" t="e">
            <v>#N/A</v>
          </cell>
          <cell r="F73">
            <v>3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3</v>
          </cell>
        </row>
        <row r="74">
          <cell r="A74" t="str">
            <v>deliveries</v>
          </cell>
          <cell r="B74" t="str">
            <v>Boeing</v>
          </cell>
          <cell r="C74" t="str">
            <v>737-900ER</v>
          </cell>
          <cell r="D74">
            <v>112.6</v>
          </cell>
          <cell r="E74">
            <v>56.3</v>
          </cell>
          <cell r="F74">
            <v>15</v>
          </cell>
          <cell r="G74">
            <v>1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Q74">
            <v>16</v>
          </cell>
        </row>
        <row r="75">
          <cell r="A75" t="str">
            <v>deliveries</v>
          </cell>
          <cell r="B75" t="str">
            <v>Boeing</v>
          </cell>
          <cell r="C75" t="str">
            <v>737-MAX 10</v>
          </cell>
          <cell r="D75">
            <v>134.9</v>
          </cell>
          <cell r="E75">
            <v>67.45</v>
          </cell>
          <cell r="F75">
            <v>16</v>
          </cell>
          <cell r="G75">
            <v>106</v>
          </cell>
          <cell r="H75">
            <v>122</v>
          </cell>
          <cell r="I75">
            <v>141</v>
          </cell>
          <cell r="J75">
            <v>167</v>
          </cell>
          <cell r="K75">
            <v>214</v>
          </cell>
          <cell r="L75">
            <v>224</v>
          </cell>
          <cell r="M75">
            <v>230</v>
          </cell>
          <cell r="N75">
            <v>236</v>
          </cell>
          <cell r="O75">
            <v>245</v>
          </cell>
          <cell r="Q75">
            <v>1701</v>
          </cell>
        </row>
        <row r="76">
          <cell r="A76" t="str">
            <v>deliveries</v>
          </cell>
          <cell r="B76" t="str">
            <v>Boeing</v>
          </cell>
          <cell r="C76" t="str">
            <v>737-MAX 7</v>
          </cell>
          <cell r="D76">
            <v>99.7</v>
          </cell>
          <cell r="E76">
            <v>49.85</v>
          </cell>
          <cell r="F76">
            <v>69</v>
          </cell>
          <cell r="G76">
            <v>59</v>
          </cell>
          <cell r="H76">
            <v>58</v>
          </cell>
          <cell r="I76">
            <v>46</v>
          </cell>
          <cell r="J76">
            <v>48</v>
          </cell>
          <cell r="K76">
            <v>38</v>
          </cell>
          <cell r="L76">
            <v>34</v>
          </cell>
          <cell r="M76">
            <v>28</v>
          </cell>
          <cell r="N76">
            <v>24</v>
          </cell>
          <cell r="O76">
            <v>22</v>
          </cell>
          <cell r="Q76">
            <v>426</v>
          </cell>
        </row>
        <row r="77">
          <cell r="A77" t="str">
            <v>deliveries</v>
          </cell>
          <cell r="B77" t="str">
            <v>Boeing</v>
          </cell>
          <cell r="C77" t="str">
            <v>737-MAX 8</v>
          </cell>
          <cell r="D77">
            <v>121.6</v>
          </cell>
          <cell r="E77">
            <v>60.8</v>
          </cell>
          <cell r="F77">
            <v>457</v>
          </cell>
          <cell r="G77">
            <v>423</v>
          </cell>
          <cell r="H77">
            <v>438</v>
          </cell>
          <cell r="I77">
            <v>503</v>
          </cell>
          <cell r="J77">
            <v>469</v>
          </cell>
          <cell r="K77">
            <v>497</v>
          </cell>
          <cell r="L77">
            <v>488</v>
          </cell>
          <cell r="M77">
            <v>481</v>
          </cell>
          <cell r="N77">
            <v>477</v>
          </cell>
          <cell r="O77">
            <v>466</v>
          </cell>
          <cell r="Q77">
            <v>4699</v>
          </cell>
        </row>
        <row r="78">
          <cell r="A78" t="str">
            <v>deliveries</v>
          </cell>
          <cell r="B78" t="str">
            <v>Boeing</v>
          </cell>
          <cell r="C78" t="str">
            <v>737-MAX 9</v>
          </cell>
          <cell r="D78">
            <v>128.9</v>
          </cell>
          <cell r="E78">
            <v>64.45</v>
          </cell>
          <cell r="F78">
            <v>15</v>
          </cell>
          <cell r="G78">
            <v>27</v>
          </cell>
          <cell r="H78">
            <v>30</v>
          </cell>
          <cell r="I78">
            <v>29</v>
          </cell>
          <cell r="J78">
            <v>37</v>
          </cell>
          <cell r="K78">
            <v>43</v>
          </cell>
          <cell r="L78">
            <v>47</v>
          </cell>
          <cell r="M78">
            <v>52</v>
          </cell>
          <cell r="N78">
            <v>56</v>
          </cell>
          <cell r="O78">
            <v>60</v>
          </cell>
          <cell r="Q78">
            <v>396</v>
          </cell>
        </row>
        <row r="79">
          <cell r="A79" t="str">
            <v>deliveries</v>
          </cell>
          <cell r="B79" t="str">
            <v>Boeing</v>
          </cell>
          <cell r="C79" t="str">
            <v>747-200B SCD (combi)</v>
          </cell>
          <cell r="D79" t="e">
            <v>#N/A</v>
          </cell>
          <cell r="E79" t="e">
            <v>#N/A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Q79">
            <v>0</v>
          </cell>
        </row>
        <row r="80">
          <cell r="A80" t="str">
            <v>deliveries</v>
          </cell>
          <cell r="B80" t="str">
            <v>Boeing</v>
          </cell>
          <cell r="C80" t="str">
            <v>747-200C</v>
          </cell>
          <cell r="D80" t="e">
            <v>#N/A</v>
          </cell>
          <cell r="E80" t="e">
            <v>#N/A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Q80">
            <v>0</v>
          </cell>
        </row>
        <row r="81">
          <cell r="A81" t="str">
            <v>deliveries</v>
          </cell>
          <cell r="B81" t="str">
            <v>Boeing</v>
          </cell>
          <cell r="C81" t="str">
            <v>747-200F</v>
          </cell>
          <cell r="D81" t="e">
            <v>#N/A</v>
          </cell>
          <cell r="E81" t="e">
            <v>#N/A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Q81">
            <v>0</v>
          </cell>
        </row>
        <row r="82">
          <cell r="A82" t="str">
            <v>deliveries</v>
          </cell>
          <cell r="B82" t="str">
            <v>Boeing</v>
          </cell>
          <cell r="C82" t="str">
            <v>747-300 SCD</v>
          </cell>
          <cell r="D82" t="e">
            <v>#N/A</v>
          </cell>
          <cell r="E82" t="e">
            <v>#N/A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0</v>
          </cell>
        </row>
        <row r="83">
          <cell r="A83" t="str">
            <v>deliveries</v>
          </cell>
          <cell r="B83" t="str">
            <v>Boeing</v>
          </cell>
          <cell r="C83" t="str">
            <v>747-400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Q83">
            <v>0</v>
          </cell>
        </row>
        <row r="84">
          <cell r="A84" t="str">
            <v>deliveries</v>
          </cell>
          <cell r="B84" t="str">
            <v>Boeing</v>
          </cell>
          <cell r="C84" t="str">
            <v>747-400 combi</v>
          </cell>
          <cell r="D84" t="e">
            <v>#N/A</v>
          </cell>
          <cell r="E84" t="e">
            <v>#N/A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Q84">
            <v>0</v>
          </cell>
        </row>
        <row r="85">
          <cell r="A85" t="str">
            <v>deliveries</v>
          </cell>
          <cell r="B85" t="str">
            <v>Boeing</v>
          </cell>
          <cell r="C85" t="str">
            <v>747-400ERF</v>
          </cell>
          <cell r="D85" t="e">
            <v>#N/A</v>
          </cell>
          <cell r="E85" t="e">
            <v>#N/A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Q85">
            <v>0</v>
          </cell>
        </row>
        <row r="86">
          <cell r="A86" t="str">
            <v>deliveries</v>
          </cell>
          <cell r="B86" t="str">
            <v>Boeing</v>
          </cell>
          <cell r="C86" t="str">
            <v>747-400F</v>
          </cell>
          <cell r="D86">
            <v>0</v>
          </cell>
          <cell r="E86">
            <v>0</v>
          </cell>
          <cell r="F86">
            <v>5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Q86">
            <v>5</v>
          </cell>
        </row>
        <row r="87">
          <cell r="A87" t="str">
            <v>deliveries</v>
          </cell>
          <cell r="B87" t="str">
            <v>Boeing</v>
          </cell>
          <cell r="C87" t="str">
            <v>747-400LCF</v>
          </cell>
          <cell r="D87" t="e">
            <v>#N/A</v>
          </cell>
          <cell r="E87" t="e">
            <v>#N/A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Q87">
            <v>0</v>
          </cell>
        </row>
        <row r="88">
          <cell r="A88" t="str">
            <v>deliveries</v>
          </cell>
          <cell r="B88" t="str">
            <v>Boeing</v>
          </cell>
          <cell r="C88" t="str">
            <v>747-400SF</v>
          </cell>
          <cell r="D88" t="e">
            <v>#N/A</v>
          </cell>
          <cell r="E88" t="e">
            <v>#N/A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Q88">
            <v>0</v>
          </cell>
        </row>
        <row r="89">
          <cell r="A89" t="str">
            <v>deliveries</v>
          </cell>
          <cell r="B89" t="str">
            <v>Boeing</v>
          </cell>
          <cell r="C89" t="str">
            <v>747-8</v>
          </cell>
          <cell r="D89">
            <v>418.2</v>
          </cell>
          <cell r="E89">
            <v>209.1</v>
          </cell>
          <cell r="F89">
            <v>3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Q89">
            <v>3</v>
          </cell>
        </row>
        <row r="90">
          <cell r="A90" t="str">
            <v>deliveries</v>
          </cell>
          <cell r="B90" t="str">
            <v>Boeing</v>
          </cell>
          <cell r="C90" t="str">
            <v>747-8F</v>
          </cell>
          <cell r="D90">
            <v>419.2</v>
          </cell>
          <cell r="E90">
            <v>209.6</v>
          </cell>
          <cell r="F90">
            <v>0</v>
          </cell>
          <cell r="G90">
            <v>1</v>
          </cell>
          <cell r="H90">
            <v>12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Q90">
            <v>13</v>
          </cell>
        </row>
        <row r="91">
          <cell r="A91" t="str">
            <v>deliveries</v>
          </cell>
          <cell r="B91" t="str">
            <v>Boeing</v>
          </cell>
          <cell r="C91" t="str">
            <v>747SP</v>
          </cell>
          <cell r="D91" t="e">
            <v>#N/A</v>
          </cell>
          <cell r="E91" t="e">
            <v>#N/A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Q91">
            <v>0</v>
          </cell>
        </row>
        <row r="92">
          <cell r="A92" t="str">
            <v>deliveries</v>
          </cell>
          <cell r="B92" t="str">
            <v>Boeing</v>
          </cell>
          <cell r="C92" t="str">
            <v>757-200</v>
          </cell>
          <cell r="D92">
            <v>0</v>
          </cell>
          <cell r="E92">
            <v>0</v>
          </cell>
          <cell r="F92">
            <v>10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Q92">
            <v>10</v>
          </cell>
        </row>
        <row r="93">
          <cell r="A93" t="str">
            <v>deliveries</v>
          </cell>
          <cell r="B93" t="str">
            <v>Boeing</v>
          </cell>
          <cell r="C93" t="str">
            <v>757-200F/PF/C</v>
          </cell>
          <cell r="D93">
            <v>50</v>
          </cell>
          <cell r="E93">
            <v>25</v>
          </cell>
          <cell r="F93">
            <v>12</v>
          </cell>
          <cell r="G93">
            <v>5</v>
          </cell>
          <cell r="H93">
            <v>4</v>
          </cell>
          <cell r="I93">
            <v>2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Q93">
            <v>23</v>
          </cell>
        </row>
        <row r="94">
          <cell r="A94" t="str">
            <v>deliveries</v>
          </cell>
          <cell r="B94" t="str">
            <v>Boeing</v>
          </cell>
          <cell r="C94" t="str">
            <v>757-300</v>
          </cell>
          <cell r="D94">
            <v>0</v>
          </cell>
          <cell r="E94">
            <v>0</v>
          </cell>
          <cell r="F94">
            <v>2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Q94">
            <v>2</v>
          </cell>
        </row>
        <row r="95">
          <cell r="A95" t="str">
            <v>deliveries</v>
          </cell>
          <cell r="B95" t="str">
            <v>Boeing</v>
          </cell>
          <cell r="C95" t="str">
            <v>767-200ER</v>
          </cell>
          <cell r="D95" t="e">
            <v>#N/A</v>
          </cell>
          <cell r="E95" t="e">
            <v>#N/A</v>
          </cell>
          <cell r="F95">
            <v>1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Q95">
            <v>1</v>
          </cell>
        </row>
        <row r="96">
          <cell r="A96" t="str">
            <v>deliveries</v>
          </cell>
          <cell r="B96" t="str">
            <v>Boeing</v>
          </cell>
          <cell r="C96" t="str">
            <v>767-200F</v>
          </cell>
          <cell r="D96" t="e">
            <v>#N/A</v>
          </cell>
          <cell r="E96" t="e">
            <v>#N/A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Q96">
            <v>0</v>
          </cell>
        </row>
        <row r="97">
          <cell r="A97" t="str">
            <v>deliveries</v>
          </cell>
          <cell r="B97" t="str">
            <v>Boeing</v>
          </cell>
          <cell r="C97" t="str">
            <v>767-200F/ER</v>
          </cell>
          <cell r="D97" t="e">
            <v>#N/A</v>
          </cell>
          <cell r="E97" t="e">
            <v>#N/A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Q97">
            <v>0</v>
          </cell>
        </row>
        <row r="98">
          <cell r="A98" t="str">
            <v>deliveries</v>
          </cell>
          <cell r="B98" t="str">
            <v>Boeing</v>
          </cell>
          <cell r="C98" t="str">
            <v>767-300</v>
          </cell>
          <cell r="D98" t="e">
            <v>#N/A</v>
          </cell>
          <cell r="E98" t="e">
            <v>#N/A</v>
          </cell>
          <cell r="F98">
            <v>1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Q98">
            <v>1</v>
          </cell>
        </row>
        <row r="99">
          <cell r="A99" t="str">
            <v>deliveries</v>
          </cell>
          <cell r="B99" t="str">
            <v>Boeing</v>
          </cell>
          <cell r="C99" t="str">
            <v>767-300ER</v>
          </cell>
          <cell r="D99">
            <v>217.9</v>
          </cell>
          <cell r="E99">
            <v>108.95</v>
          </cell>
          <cell r="F99">
            <v>7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Q99">
            <v>7</v>
          </cell>
        </row>
        <row r="100">
          <cell r="A100" t="str">
            <v>deliveries</v>
          </cell>
          <cell r="B100" t="str">
            <v>Boeing</v>
          </cell>
          <cell r="C100" t="str">
            <v>767-300F</v>
          </cell>
          <cell r="D100">
            <v>220.3</v>
          </cell>
          <cell r="E100">
            <v>110.15</v>
          </cell>
          <cell r="F100">
            <v>46</v>
          </cell>
          <cell r="G100">
            <v>39</v>
          </cell>
          <cell r="H100">
            <v>18</v>
          </cell>
          <cell r="I100">
            <v>12</v>
          </cell>
          <cell r="J100">
            <v>9</v>
          </cell>
          <cell r="K100">
            <v>8</v>
          </cell>
          <cell r="L100">
            <v>7</v>
          </cell>
          <cell r="M100">
            <v>6</v>
          </cell>
          <cell r="N100">
            <v>5</v>
          </cell>
          <cell r="O100">
            <v>3</v>
          </cell>
          <cell r="Q100">
            <v>153</v>
          </cell>
        </row>
        <row r="101">
          <cell r="A101" t="str">
            <v>deliveries</v>
          </cell>
          <cell r="B101" t="str">
            <v>Boeing</v>
          </cell>
          <cell r="C101" t="str">
            <v>767-400ER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Q101">
            <v>0</v>
          </cell>
        </row>
        <row r="102">
          <cell r="A102" t="str">
            <v>deliveries</v>
          </cell>
          <cell r="B102" t="str">
            <v>Boeing</v>
          </cell>
          <cell r="C102" t="str">
            <v>777-200</v>
          </cell>
          <cell r="D102" t="e">
            <v>#N/A</v>
          </cell>
          <cell r="E102" t="e">
            <v>#N/A</v>
          </cell>
          <cell r="F102">
            <v>1</v>
          </cell>
          <cell r="G102">
            <v>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Q102">
            <v>2</v>
          </cell>
        </row>
        <row r="103">
          <cell r="A103" t="str">
            <v>deliveries</v>
          </cell>
          <cell r="B103" t="str">
            <v>Boeing</v>
          </cell>
          <cell r="C103" t="str">
            <v>777-200ER</v>
          </cell>
          <cell r="D103">
            <v>306.60000000000002</v>
          </cell>
          <cell r="E103">
            <v>153.30000000000001</v>
          </cell>
          <cell r="F103">
            <v>18</v>
          </cell>
          <cell r="G103">
            <v>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Q103">
            <v>19</v>
          </cell>
        </row>
        <row r="104">
          <cell r="A104" t="str">
            <v>deliveries</v>
          </cell>
          <cell r="B104" t="str">
            <v>Boeing</v>
          </cell>
          <cell r="C104" t="str">
            <v>777-200F</v>
          </cell>
          <cell r="D104">
            <v>352.3</v>
          </cell>
          <cell r="E104">
            <v>176.15</v>
          </cell>
          <cell r="F104">
            <v>27</v>
          </cell>
          <cell r="G104">
            <v>26</v>
          </cell>
          <cell r="H104">
            <v>11</v>
          </cell>
          <cell r="I104">
            <v>3</v>
          </cell>
          <cell r="J104">
            <v>3</v>
          </cell>
          <cell r="K104">
            <v>2</v>
          </cell>
          <cell r="L104">
            <v>2</v>
          </cell>
          <cell r="M104">
            <v>1</v>
          </cell>
          <cell r="N104">
            <v>1</v>
          </cell>
          <cell r="O104">
            <v>1</v>
          </cell>
          <cell r="Q104">
            <v>77</v>
          </cell>
        </row>
        <row r="105">
          <cell r="A105" t="str">
            <v>deliveries</v>
          </cell>
          <cell r="B105" t="str">
            <v>Boeing</v>
          </cell>
          <cell r="C105" t="str">
            <v>777-200LR</v>
          </cell>
          <cell r="D105">
            <v>346.9</v>
          </cell>
          <cell r="E105">
            <v>173.45</v>
          </cell>
          <cell r="F105">
            <v>1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Q105">
            <v>1</v>
          </cell>
        </row>
        <row r="106">
          <cell r="A106" t="str">
            <v>deliveries</v>
          </cell>
          <cell r="B106" t="str">
            <v>Boeing</v>
          </cell>
          <cell r="C106" t="str">
            <v>777-300</v>
          </cell>
          <cell r="D106" t="e">
            <v>#N/A</v>
          </cell>
          <cell r="E106" t="e">
            <v>#N/A</v>
          </cell>
          <cell r="F106">
            <v>1</v>
          </cell>
          <cell r="G106">
            <v>2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Q106">
            <v>3</v>
          </cell>
        </row>
        <row r="107">
          <cell r="A107" t="str">
            <v>deliveries</v>
          </cell>
          <cell r="B107" t="str">
            <v>Boeing</v>
          </cell>
          <cell r="C107" t="str">
            <v>777-300ER</v>
          </cell>
          <cell r="D107">
            <v>375.5</v>
          </cell>
          <cell r="E107">
            <v>187.75</v>
          </cell>
          <cell r="F107">
            <v>21</v>
          </cell>
          <cell r="G107">
            <v>20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Q107">
            <v>41</v>
          </cell>
        </row>
        <row r="108">
          <cell r="A108" t="str">
            <v>deliveries</v>
          </cell>
          <cell r="B108" t="str">
            <v>Boeing</v>
          </cell>
          <cell r="C108" t="str">
            <v>777-300F</v>
          </cell>
          <cell r="D108">
            <v>375.5</v>
          </cell>
          <cell r="E108">
            <v>187.75</v>
          </cell>
          <cell r="F108">
            <v>5</v>
          </cell>
          <cell r="G108">
            <v>5</v>
          </cell>
          <cell r="H108">
            <v>5</v>
          </cell>
          <cell r="I108">
            <v>6</v>
          </cell>
          <cell r="J108">
            <v>6</v>
          </cell>
          <cell r="K108">
            <v>7</v>
          </cell>
          <cell r="L108">
            <v>7</v>
          </cell>
          <cell r="M108">
            <v>8</v>
          </cell>
          <cell r="N108">
            <v>8</v>
          </cell>
          <cell r="O108">
            <v>8</v>
          </cell>
          <cell r="Q108">
            <v>65</v>
          </cell>
        </row>
        <row r="109">
          <cell r="A109" t="str">
            <v>deliveries</v>
          </cell>
          <cell r="B109" t="str">
            <v>Boeing</v>
          </cell>
          <cell r="C109" t="str">
            <v>777-8F</v>
          </cell>
          <cell r="D109">
            <v>410</v>
          </cell>
          <cell r="E109">
            <v>205</v>
          </cell>
          <cell r="F109">
            <v>0</v>
          </cell>
          <cell r="G109">
            <v>0</v>
          </cell>
          <cell r="H109">
            <v>0</v>
          </cell>
          <cell r="I109">
            <v>10</v>
          </cell>
          <cell r="J109">
            <v>16</v>
          </cell>
          <cell r="K109">
            <v>19</v>
          </cell>
          <cell r="L109">
            <v>23</v>
          </cell>
          <cell r="M109">
            <v>24</v>
          </cell>
          <cell r="N109">
            <v>24</v>
          </cell>
          <cell r="O109">
            <v>23</v>
          </cell>
          <cell r="Q109">
            <v>139</v>
          </cell>
        </row>
        <row r="110">
          <cell r="A110" t="str">
            <v>deliveries</v>
          </cell>
          <cell r="B110" t="str">
            <v>Boeing</v>
          </cell>
          <cell r="C110" t="str">
            <v>777-9</v>
          </cell>
          <cell r="D110">
            <v>442</v>
          </cell>
          <cell r="E110">
            <v>221</v>
          </cell>
          <cell r="F110">
            <v>0</v>
          </cell>
          <cell r="G110">
            <v>35</v>
          </cell>
          <cell r="H110">
            <v>67</v>
          </cell>
          <cell r="I110">
            <v>69</v>
          </cell>
          <cell r="J110">
            <v>67</v>
          </cell>
          <cell r="K110">
            <v>72</v>
          </cell>
          <cell r="L110">
            <v>69</v>
          </cell>
          <cell r="M110">
            <v>70</v>
          </cell>
          <cell r="N110">
            <v>70</v>
          </cell>
          <cell r="O110">
            <v>70</v>
          </cell>
          <cell r="Q110">
            <v>589</v>
          </cell>
        </row>
        <row r="111">
          <cell r="A111" t="str">
            <v>deliveries</v>
          </cell>
          <cell r="B111" t="str">
            <v>Boeing</v>
          </cell>
          <cell r="C111" t="str">
            <v>787-10</v>
          </cell>
          <cell r="D111">
            <v>338.4</v>
          </cell>
          <cell r="E111">
            <v>169.2</v>
          </cell>
          <cell r="F111">
            <v>27</v>
          </cell>
          <cell r="G111">
            <v>31</v>
          </cell>
          <cell r="H111">
            <v>22</v>
          </cell>
          <cell r="I111">
            <v>23</v>
          </cell>
          <cell r="J111">
            <v>32</v>
          </cell>
          <cell r="K111">
            <v>35</v>
          </cell>
          <cell r="L111">
            <v>37</v>
          </cell>
          <cell r="M111">
            <v>38</v>
          </cell>
          <cell r="N111">
            <v>39</v>
          </cell>
          <cell r="O111">
            <v>37</v>
          </cell>
          <cell r="Q111">
            <v>321</v>
          </cell>
        </row>
        <row r="112">
          <cell r="A112" t="str">
            <v>deliveries</v>
          </cell>
          <cell r="B112" t="str">
            <v>Boeing</v>
          </cell>
          <cell r="C112" t="str">
            <v>787-8</v>
          </cell>
          <cell r="D112">
            <v>248.3</v>
          </cell>
          <cell r="E112">
            <v>124.15</v>
          </cell>
          <cell r="F112">
            <v>14</v>
          </cell>
          <cell r="G112">
            <v>5</v>
          </cell>
          <cell r="H112">
            <v>6</v>
          </cell>
          <cell r="I112">
            <v>4</v>
          </cell>
          <cell r="J112">
            <v>2</v>
          </cell>
          <cell r="K112">
            <v>1</v>
          </cell>
          <cell r="L112">
            <v>2</v>
          </cell>
          <cell r="M112">
            <v>1</v>
          </cell>
          <cell r="N112">
            <v>0</v>
          </cell>
          <cell r="O112">
            <v>0</v>
          </cell>
          <cell r="Q112">
            <v>35</v>
          </cell>
        </row>
        <row r="113">
          <cell r="A113" t="str">
            <v>deliveries</v>
          </cell>
          <cell r="B113" t="str">
            <v>Boeing</v>
          </cell>
          <cell r="C113" t="str">
            <v>787-9</v>
          </cell>
          <cell r="D113">
            <v>292.5</v>
          </cell>
          <cell r="E113">
            <v>146.25</v>
          </cell>
          <cell r="F113">
            <v>106</v>
          </cell>
          <cell r="G113">
            <v>90</v>
          </cell>
          <cell r="H113">
            <v>67</v>
          </cell>
          <cell r="I113">
            <v>91</v>
          </cell>
          <cell r="J113">
            <v>97</v>
          </cell>
          <cell r="K113">
            <v>108</v>
          </cell>
          <cell r="L113">
            <v>108</v>
          </cell>
          <cell r="M113">
            <v>106</v>
          </cell>
          <cell r="N113">
            <v>107</v>
          </cell>
          <cell r="O113">
            <v>106</v>
          </cell>
          <cell r="Q113">
            <v>986</v>
          </cell>
        </row>
        <row r="114">
          <cell r="A114" t="str">
            <v>deliveries</v>
          </cell>
          <cell r="B114" t="str">
            <v>Bombardier</v>
          </cell>
          <cell r="C114" t="str">
            <v>A220-100</v>
          </cell>
          <cell r="D114">
            <v>81</v>
          </cell>
          <cell r="E114">
            <v>40.5</v>
          </cell>
          <cell r="F114">
            <v>1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Q114">
            <v>1</v>
          </cell>
        </row>
        <row r="115">
          <cell r="A115" t="str">
            <v>deliveries</v>
          </cell>
          <cell r="B115" t="str">
            <v>Bombardier</v>
          </cell>
          <cell r="C115" t="str">
            <v>A220-300</v>
          </cell>
          <cell r="D115">
            <v>91.5</v>
          </cell>
          <cell r="E115">
            <v>45.75</v>
          </cell>
          <cell r="F115">
            <v>2</v>
          </cell>
          <cell r="G115">
            <v>0</v>
          </cell>
          <cell r="H115">
            <v>2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Q115">
            <v>4</v>
          </cell>
        </row>
        <row r="116">
          <cell r="A116" t="str">
            <v>deliveries</v>
          </cell>
          <cell r="B116" t="str">
            <v>Bombardier</v>
          </cell>
          <cell r="C116" t="str">
            <v>CRJ-100/200/440</v>
          </cell>
          <cell r="D116" t="e">
            <v>#N/A</v>
          </cell>
          <cell r="E116" t="e">
            <v>#N/A</v>
          </cell>
          <cell r="F116">
            <v>8</v>
          </cell>
          <cell r="G116">
            <v>1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Q116">
            <v>9</v>
          </cell>
        </row>
        <row r="117">
          <cell r="A117" t="str">
            <v>deliveries</v>
          </cell>
          <cell r="B117" t="str">
            <v>Bombardier</v>
          </cell>
          <cell r="C117" t="str">
            <v>CRJ-100/200F</v>
          </cell>
          <cell r="D117" t="e">
            <v>#N/A</v>
          </cell>
          <cell r="E117" t="e">
            <v>#N/A</v>
          </cell>
          <cell r="F117">
            <v>3</v>
          </cell>
          <cell r="G117">
            <v>3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Q117">
            <v>6</v>
          </cell>
        </row>
        <row r="118">
          <cell r="A118" t="str">
            <v>deliveries</v>
          </cell>
          <cell r="B118" t="str">
            <v>Bombardier</v>
          </cell>
          <cell r="C118" t="str">
            <v>CRJ-1000</v>
          </cell>
          <cell r="D118" t="e">
            <v>#N/A</v>
          </cell>
          <cell r="E118" t="e">
            <v>#N/A</v>
          </cell>
          <cell r="F118">
            <v>12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Q118">
            <v>12</v>
          </cell>
        </row>
        <row r="119">
          <cell r="A119" t="str">
            <v>deliveries</v>
          </cell>
          <cell r="B119" t="str">
            <v>Bombardier</v>
          </cell>
          <cell r="C119" t="str">
            <v>CRJ-700</v>
          </cell>
          <cell r="D119" t="e">
            <v>#N/A</v>
          </cell>
          <cell r="E119" t="e">
            <v>#N/A</v>
          </cell>
          <cell r="F119">
            <v>4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Q119">
            <v>4</v>
          </cell>
        </row>
        <row r="120">
          <cell r="A120" t="str">
            <v>deliveries</v>
          </cell>
          <cell r="B120" t="str">
            <v>Bombardier</v>
          </cell>
          <cell r="C120" t="str">
            <v>CRJ-700F</v>
          </cell>
          <cell r="D120" t="e">
            <v>#N/A</v>
          </cell>
          <cell r="E120" t="e">
            <v>#N/A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Q120">
            <v>0</v>
          </cell>
        </row>
        <row r="121">
          <cell r="A121" t="str">
            <v>deliveries</v>
          </cell>
          <cell r="B121" t="str">
            <v>Bombardier</v>
          </cell>
          <cell r="C121" t="str">
            <v>CRJ-900</v>
          </cell>
          <cell r="D121" t="e">
            <v>#N/A</v>
          </cell>
          <cell r="E121" t="e">
            <v>#N/A</v>
          </cell>
          <cell r="F121">
            <v>5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Q121">
            <v>5</v>
          </cell>
        </row>
        <row r="122">
          <cell r="A122" t="str">
            <v>deliveries</v>
          </cell>
          <cell r="B122" t="str">
            <v>Bombardier</v>
          </cell>
          <cell r="C122" t="str">
            <v>CRJ-900F</v>
          </cell>
          <cell r="D122" t="e">
            <v>#N/A</v>
          </cell>
          <cell r="E122" t="e">
            <v>#N/A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Q122">
            <v>0</v>
          </cell>
        </row>
        <row r="123">
          <cell r="A123" t="str">
            <v>deliveries</v>
          </cell>
          <cell r="B123" t="str">
            <v>Bombardier</v>
          </cell>
          <cell r="C123" t="str">
            <v>DHC-8-100</v>
          </cell>
          <cell r="D123" t="e">
            <v>#N/A</v>
          </cell>
          <cell r="E123" t="e">
            <v>#N/A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Q123">
            <v>0</v>
          </cell>
        </row>
        <row r="124">
          <cell r="A124" t="str">
            <v>deliveries</v>
          </cell>
          <cell r="B124" t="str">
            <v>Bombardier</v>
          </cell>
          <cell r="C124" t="str">
            <v>DHC-8-200</v>
          </cell>
          <cell r="D124" t="e">
            <v>#N/A</v>
          </cell>
          <cell r="E124" t="e">
            <v>#N/A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Q124">
            <v>0</v>
          </cell>
        </row>
        <row r="125">
          <cell r="A125" t="str">
            <v>deliveries</v>
          </cell>
          <cell r="B125" t="str">
            <v>Bombardier</v>
          </cell>
          <cell r="C125" t="str">
            <v>DHC-8-300</v>
          </cell>
          <cell r="D125" t="e">
            <v>#N/A</v>
          </cell>
          <cell r="E125" t="e">
            <v>#N/A</v>
          </cell>
          <cell r="F125">
            <v>5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Q125">
            <v>5</v>
          </cell>
        </row>
        <row r="126">
          <cell r="A126" t="str">
            <v>deliveries</v>
          </cell>
          <cell r="B126" t="str">
            <v>Bombardier</v>
          </cell>
          <cell r="C126" t="str">
            <v>DHC-8-300F</v>
          </cell>
          <cell r="D126" t="e">
            <v>#N/A</v>
          </cell>
          <cell r="E126" t="e">
            <v>#N/A</v>
          </cell>
          <cell r="F126">
            <v>1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Q126">
            <v>1</v>
          </cell>
        </row>
        <row r="127">
          <cell r="A127" t="str">
            <v>deliveries</v>
          </cell>
          <cell r="B127" t="str">
            <v>Bombardier</v>
          </cell>
          <cell r="C127" t="str">
            <v>DHC-8-400</v>
          </cell>
          <cell r="D127">
            <v>27</v>
          </cell>
          <cell r="E127">
            <v>13.5</v>
          </cell>
          <cell r="F127">
            <v>40</v>
          </cell>
          <cell r="G127">
            <v>60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Q127">
            <v>100</v>
          </cell>
        </row>
        <row r="128">
          <cell r="A128" t="str">
            <v>deliveries</v>
          </cell>
          <cell r="B128" t="str">
            <v>Bombardier</v>
          </cell>
          <cell r="C128" t="str">
            <v>DHC-8-400F</v>
          </cell>
          <cell r="D128">
            <v>27</v>
          </cell>
          <cell r="E128">
            <v>13.5</v>
          </cell>
          <cell r="F128">
            <v>1</v>
          </cell>
          <cell r="G128">
            <v>1</v>
          </cell>
          <cell r="H128">
            <v>1</v>
          </cell>
          <cell r="I128">
            <v>1</v>
          </cell>
          <cell r="J128">
            <v>1</v>
          </cell>
          <cell r="K128">
            <v>1</v>
          </cell>
          <cell r="L128">
            <v>1</v>
          </cell>
          <cell r="M128">
            <v>1</v>
          </cell>
          <cell r="N128">
            <v>1</v>
          </cell>
          <cell r="O128">
            <v>1</v>
          </cell>
          <cell r="Q128">
            <v>10</v>
          </cell>
        </row>
        <row r="129">
          <cell r="A129" t="str">
            <v>deliveries</v>
          </cell>
          <cell r="B129" t="str">
            <v>British Aerospace</v>
          </cell>
          <cell r="C129" t="str">
            <v>ATP(F)</v>
          </cell>
          <cell r="D129" t="e">
            <v>#N/A</v>
          </cell>
          <cell r="E129" t="e">
            <v>#N/A</v>
          </cell>
          <cell r="F129">
            <v>4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Q129">
            <v>4</v>
          </cell>
        </row>
        <row r="130">
          <cell r="A130" t="str">
            <v>deliveries</v>
          </cell>
          <cell r="B130" t="str">
            <v>British Aerospace</v>
          </cell>
          <cell r="C130" t="str">
            <v>BAe 146-200</v>
          </cell>
          <cell r="D130" t="e">
            <v>#N/A</v>
          </cell>
          <cell r="E130" t="e">
            <v>#N/A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Q130">
            <v>0</v>
          </cell>
        </row>
        <row r="131">
          <cell r="A131" t="str">
            <v>deliveries</v>
          </cell>
          <cell r="B131" t="str">
            <v>British Aerospace</v>
          </cell>
          <cell r="C131" t="str">
            <v>BAe 146-200QT</v>
          </cell>
          <cell r="D131" t="e">
            <v>#N/A</v>
          </cell>
          <cell r="E131" t="e">
            <v>#N/A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Q131">
            <v>0</v>
          </cell>
        </row>
        <row r="132">
          <cell r="A132" t="str">
            <v>deliveries</v>
          </cell>
          <cell r="B132" t="str">
            <v>British Aerospace</v>
          </cell>
          <cell r="C132" t="str">
            <v>BAe 146-300</v>
          </cell>
          <cell r="D132" t="e">
            <v>#N/A</v>
          </cell>
          <cell r="E132" t="e">
            <v>#N/A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Q132">
            <v>0</v>
          </cell>
        </row>
        <row r="133">
          <cell r="A133" t="str">
            <v>deliveries</v>
          </cell>
          <cell r="B133" t="str">
            <v>British Aerospace</v>
          </cell>
          <cell r="C133" t="str">
            <v>BAe 146-300QT</v>
          </cell>
          <cell r="D133" t="e">
            <v>#N/A</v>
          </cell>
          <cell r="E133" t="e">
            <v>#N/A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Q133">
            <v>0</v>
          </cell>
        </row>
        <row r="134">
          <cell r="A134" t="str">
            <v>deliveries</v>
          </cell>
          <cell r="B134" t="str">
            <v>British Aerospace</v>
          </cell>
          <cell r="C134" t="str">
            <v>BAe 146-RJ100</v>
          </cell>
          <cell r="D134" t="e">
            <v>#N/A</v>
          </cell>
          <cell r="E134" t="e">
            <v>#N/A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Q134">
            <v>0</v>
          </cell>
        </row>
        <row r="135">
          <cell r="A135" t="str">
            <v>deliveries</v>
          </cell>
          <cell r="B135" t="str">
            <v>British Aerospace</v>
          </cell>
          <cell r="C135" t="str">
            <v>BAe 146-RJ70</v>
          </cell>
          <cell r="D135" t="e">
            <v>#N/A</v>
          </cell>
          <cell r="E135" t="e">
            <v>#N/A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Q135">
            <v>0</v>
          </cell>
        </row>
        <row r="136">
          <cell r="A136" t="str">
            <v>deliveries</v>
          </cell>
          <cell r="B136" t="str">
            <v>British Aerospace</v>
          </cell>
          <cell r="C136" t="str">
            <v>BAe 146-RJ85</v>
          </cell>
          <cell r="D136" t="e">
            <v>#N/A</v>
          </cell>
          <cell r="E136" t="e">
            <v>#N/A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Q136">
            <v>0</v>
          </cell>
        </row>
        <row r="137">
          <cell r="A137" t="str">
            <v>deliveries</v>
          </cell>
          <cell r="B137" t="str">
            <v>British Aerospace</v>
          </cell>
          <cell r="C137" t="str">
            <v>HS748</v>
          </cell>
          <cell r="D137" t="e">
            <v>#N/A</v>
          </cell>
          <cell r="E137" t="e">
            <v>#N/A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Q137">
            <v>0</v>
          </cell>
        </row>
        <row r="138">
          <cell r="A138" t="str">
            <v>deliveries</v>
          </cell>
          <cell r="B138" t="str">
            <v>British Aerospace</v>
          </cell>
          <cell r="C138" t="str">
            <v>Jetstream 31</v>
          </cell>
          <cell r="D138" t="e">
            <v>#N/A</v>
          </cell>
          <cell r="E138" t="e">
            <v>#N/A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Q138">
            <v>0</v>
          </cell>
        </row>
        <row r="139">
          <cell r="A139" t="str">
            <v>deliveries</v>
          </cell>
          <cell r="B139" t="str">
            <v>British Aerospace</v>
          </cell>
          <cell r="C139" t="str">
            <v>Jetstream 31F</v>
          </cell>
          <cell r="D139" t="e">
            <v>#N/A</v>
          </cell>
          <cell r="E139" t="e">
            <v>#N/A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Q139">
            <v>0</v>
          </cell>
        </row>
        <row r="140">
          <cell r="A140" t="str">
            <v>deliveries</v>
          </cell>
          <cell r="B140" t="str">
            <v>British Aerospace</v>
          </cell>
          <cell r="C140" t="str">
            <v>Jetstream 32</v>
          </cell>
          <cell r="D140" t="e">
            <v>#N/A</v>
          </cell>
          <cell r="E140" t="e">
            <v>#N/A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Q140">
            <v>0</v>
          </cell>
        </row>
        <row r="141">
          <cell r="A141" t="str">
            <v>deliveries</v>
          </cell>
          <cell r="B141" t="str">
            <v>British Aerospace</v>
          </cell>
          <cell r="C141" t="str">
            <v>Jetstream 41</v>
          </cell>
          <cell r="D141" t="e">
            <v>#N/A</v>
          </cell>
          <cell r="E141" t="e">
            <v>#N/A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Q141">
            <v>0</v>
          </cell>
        </row>
        <row r="142">
          <cell r="A142" t="str">
            <v>deliveries</v>
          </cell>
          <cell r="B142" t="str">
            <v>British Aerospace</v>
          </cell>
          <cell r="C142" t="str">
            <v>Jetstream 41F</v>
          </cell>
          <cell r="D142" t="e">
            <v>#N/A</v>
          </cell>
          <cell r="E142" t="e">
            <v>#N/A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Q142">
            <v>0</v>
          </cell>
        </row>
        <row r="143">
          <cell r="A143" t="str">
            <v>deliveries</v>
          </cell>
          <cell r="B143" t="str">
            <v>Canadair</v>
          </cell>
          <cell r="C143" t="str">
            <v>CRJ-100/200/440</v>
          </cell>
          <cell r="D143" t="e">
            <v>#N/A</v>
          </cell>
          <cell r="E143" t="e">
            <v>#N/A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Q143">
            <v>0</v>
          </cell>
        </row>
        <row r="144">
          <cell r="A144" t="str">
            <v>deliveries</v>
          </cell>
          <cell r="B144" t="str">
            <v>Canadair</v>
          </cell>
          <cell r="C144" t="str">
            <v>CRJ-100/200F</v>
          </cell>
          <cell r="D144" t="e">
            <v>#N/A</v>
          </cell>
          <cell r="E144" t="e">
            <v>#N/A</v>
          </cell>
          <cell r="F144">
            <v>1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Q144">
            <v>1</v>
          </cell>
        </row>
        <row r="145">
          <cell r="A145" t="str">
            <v>deliveries</v>
          </cell>
          <cell r="B145" t="str">
            <v>COMAC</v>
          </cell>
          <cell r="C145" t="str">
            <v>ARJ21</v>
          </cell>
          <cell r="D145">
            <v>38</v>
          </cell>
          <cell r="E145">
            <v>19</v>
          </cell>
          <cell r="F145">
            <v>37</v>
          </cell>
          <cell r="G145">
            <v>37</v>
          </cell>
          <cell r="H145">
            <v>36</v>
          </cell>
          <cell r="I145">
            <v>36</v>
          </cell>
          <cell r="J145">
            <v>36</v>
          </cell>
          <cell r="K145">
            <v>34</v>
          </cell>
          <cell r="L145">
            <v>30</v>
          </cell>
          <cell r="M145">
            <v>30</v>
          </cell>
          <cell r="N145">
            <v>30</v>
          </cell>
          <cell r="O145">
            <v>28</v>
          </cell>
          <cell r="Q145">
            <v>334</v>
          </cell>
        </row>
        <row r="146">
          <cell r="A146" t="str">
            <v>deliveries</v>
          </cell>
          <cell r="B146" t="str">
            <v>COMAC</v>
          </cell>
          <cell r="C146" t="str">
            <v>ARJ21F</v>
          </cell>
          <cell r="D146">
            <v>38</v>
          </cell>
          <cell r="E146">
            <v>19</v>
          </cell>
          <cell r="F146">
            <v>2</v>
          </cell>
          <cell r="G146">
            <v>2</v>
          </cell>
          <cell r="H146">
            <v>1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Q146">
            <v>5</v>
          </cell>
        </row>
        <row r="147">
          <cell r="A147" t="str">
            <v>deliveries</v>
          </cell>
          <cell r="B147" t="str">
            <v>COMAC</v>
          </cell>
          <cell r="C147" t="str">
            <v>C919</v>
          </cell>
          <cell r="D147">
            <v>99</v>
          </cell>
          <cell r="E147">
            <v>49.5</v>
          </cell>
          <cell r="F147">
            <v>12</v>
          </cell>
          <cell r="G147">
            <v>19</v>
          </cell>
          <cell r="H147">
            <v>24</v>
          </cell>
          <cell r="I147">
            <v>26</v>
          </cell>
          <cell r="J147">
            <v>28</v>
          </cell>
          <cell r="K147">
            <v>32</v>
          </cell>
          <cell r="L147">
            <v>32</v>
          </cell>
          <cell r="M147">
            <v>36</v>
          </cell>
          <cell r="N147">
            <v>36</v>
          </cell>
          <cell r="O147">
            <v>36</v>
          </cell>
          <cell r="Q147">
            <v>281</v>
          </cell>
        </row>
        <row r="148">
          <cell r="A148" t="str">
            <v>deliveries</v>
          </cell>
          <cell r="B148" t="str">
            <v>De Havilland Aircraft of Canada</v>
          </cell>
          <cell r="C148" t="str">
            <v>DHC-8-400</v>
          </cell>
          <cell r="D148" t="e">
            <v>#N/A</v>
          </cell>
          <cell r="E148" t="e">
            <v>#N/A</v>
          </cell>
          <cell r="F148">
            <v>1</v>
          </cell>
          <cell r="G148">
            <v>1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Q148">
            <v>2</v>
          </cell>
        </row>
        <row r="149">
          <cell r="A149" t="str">
            <v>deliveries</v>
          </cell>
          <cell r="B149" t="str">
            <v>de Havilland Canada</v>
          </cell>
          <cell r="C149" t="str">
            <v>DHC-6-100/200/300</v>
          </cell>
          <cell r="D149" t="e">
            <v>#N/A</v>
          </cell>
          <cell r="E149" t="e">
            <v>#N/A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</row>
        <row r="150">
          <cell r="A150" t="str">
            <v>deliveries</v>
          </cell>
          <cell r="B150" t="str">
            <v>de Havilland Canada</v>
          </cell>
          <cell r="C150" t="str">
            <v>DHC-7</v>
          </cell>
          <cell r="D150" t="e">
            <v>#N/A</v>
          </cell>
          <cell r="E150" t="e">
            <v>#N/A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Q150">
            <v>0</v>
          </cell>
        </row>
        <row r="151">
          <cell r="A151" t="str">
            <v>deliveries</v>
          </cell>
          <cell r="B151" t="str">
            <v>de Havilland Canada</v>
          </cell>
          <cell r="C151" t="str">
            <v>DHC-8-100</v>
          </cell>
          <cell r="D151" t="e">
            <v>#N/A</v>
          </cell>
          <cell r="E151" t="e">
            <v>#N/A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Q151">
            <v>0</v>
          </cell>
        </row>
        <row r="152">
          <cell r="A152" t="str">
            <v>deliveries</v>
          </cell>
          <cell r="B152" t="str">
            <v>de Havilland Canada</v>
          </cell>
          <cell r="C152" t="str">
            <v>DHC-8-100F</v>
          </cell>
          <cell r="D152" t="e">
            <v>#N/A</v>
          </cell>
          <cell r="E152" t="e">
            <v>#N/A</v>
          </cell>
          <cell r="F152">
            <v>1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Q152">
            <v>1</v>
          </cell>
        </row>
        <row r="153">
          <cell r="A153" t="str">
            <v>deliveries</v>
          </cell>
          <cell r="B153" t="str">
            <v>de Havilland Canada</v>
          </cell>
          <cell r="C153" t="str">
            <v>DHC-8-200</v>
          </cell>
          <cell r="D153" t="e">
            <v>#N/A</v>
          </cell>
          <cell r="E153" t="e">
            <v>#N/A</v>
          </cell>
          <cell r="F153">
            <v>2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Q153">
            <v>2</v>
          </cell>
        </row>
        <row r="154">
          <cell r="A154" t="str">
            <v>deliveries</v>
          </cell>
          <cell r="B154" t="str">
            <v>de Havilland Canada</v>
          </cell>
          <cell r="C154" t="str">
            <v>DHC-8-300</v>
          </cell>
          <cell r="D154" t="e">
            <v>#N/A</v>
          </cell>
          <cell r="E154" t="e">
            <v>#N/A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Q154">
            <v>0</v>
          </cell>
        </row>
        <row r="155">
          <cell r="A155" t="str">
            <v>deliveries</v>
          </cell>
          <cell r="B155" t="str">
            <v>de Havilland Canada</v>
          </cell>
          <cell r="C155" t="str">
            <v>DHC-8-300F</v>
          </cell>
          <cell r="D155" t="e">
            <v>#N/A</v>
          </cell>
          <cell r="E155" t="e">
            <v>#N/A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Q155">
            <v>0</v>
          </cell>
        </row>
        <row r="156">
          <cell r="A156" t="str">
            <v>deliveries</v>
          </cell>
          <cell r="B156" t="str">
            <v>Dornier</v>
          </cell>
          <cell r="C156" t="str">
            <v>328JET/Envoy 3</v>
          </cell>
          <cell r="D156" t="e">
            <v>#N/A</v>
          </cell>
          <cell r="E156" t="e">
            <v>#N/A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Q156">
            <v>0</v>
          </cell>
        </row>
        <row r="157">
          <cell r="A157" t="str">
            <v>deliveries</v>
          </cell>
          <cell r="B157" t="str">
            <v>Dornier</v>
          </cell>
          <cell r="C157" t="str">
            <v>DO228-100</v>
          </cell>
          <cell r="D157" t="e">
            <v>#N/A</v>
          </cell>
          <cell r="E157" t="e">
            <v>#N/A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Q157">
            <v>0</v>
          </cell>
        </row>
        <row r="158">
          <cell r="A158" t="str">
            <v>deliveries</v>
          </cell>
          <cell r="B158" t="str">
            <v>Dornier</v>
          </cell>
          <cell r="C158" t="str">
            <v>DO228-200</v>
          </cell>
          <cell r="D158" t="e">
            <v>#N/A</v>
          </cell>
          <cell r="E158" t="e">
            <v>#N/A</v>
          </cell>
          <cell r="F158">
            <v>2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Q158">
            <v>2</v>
          </cell>
        </row>
        <row r="159">
          <cell r="A159" t="str">
            <v>deliveries</v>
          </cell>
          <cell r="B159" t="str">
            <v>Dornier</v>
          </cell>
          <cell r="C159" t="str">
            <v>DO228NG</v>
          </cell>
          <cell r="D159" t="e">
            <v>#N/A</v>
          </cell>
          <cell r="E159" t="e">
            <v>#N/A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Q159">
            <v>0</v>
          </cell>
        </row>
        <row r="160">
          <cell r="A160" t="str">
            <v>deliveries</v>
          </cell>
          <cell r="B160" t="str">
            <v>Dornier</v>
          </cell>
          <cell r="C160" t="str">
            <v>DO328</v>
          </cell>
          <cell r="D160" t="e">
            <v>#N/A</v>
          </cell>
          <cell r="E160" t="e">
            <v>#N/A</v>
          </cell>
          <cell r="F160">
            <v>1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Q160">
            <v>1</v>
          </cell>
        </row>
        <row r="161">
          <cell r="A161" t="str">
            <v>deliveries</v>
          </cell>
          <cell r="B161" t="str">
            <v>Douglas Aircraft</v>
          </cell>
          <cell r="C161" t="str">
            <v>DC-9-10F Stage 3</v>
          </cell>
          <cell r="D161" t="e">
            <v>#N/A</v>
          </cell>
          <cell r="E161" t="e">
            <v>#N/A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Q161">
            <v>0</v>
          </cell>
        </row>
        <row r="162">
          <cell r="A162" t="str">
            <v>deliveries</v>
          </cell>
          <cell r="B162" t="str">
            <v>Embraer</v>
          </cell>
          <cell r="C162" t="str">
            <v>EMB-110</v>
          </cell>
          <cell r="D162" t="e">
            <v>#N/A</v>
          </cell>
          <cell r="E162" t="e">
            <v>#N/A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Q162">
            <v>0</v>
          </cell>
        </row>
        <row r="163">
          <cell r="A163" t="str">
            <v>deliveries</v>
          </cell>
          <cell r="B163" t="str">
            <v>Embraer</v>
          </cell>
          <cell r="C163" t="str">
            <v>EMB-110P</v>
          </cell>
          <cell r="D163" t="e">
            <v>#N/A</v>
          </cell>
          <cell r="E163" t="e">
            <v>#N/A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Q163">
            <v>0</v>
          </cell>
        </row>
        <row r="164">
          <cell r="A164" t="str">
            <v>deliveries</v>
          </cell>
          <cell r="B164" t="str">
            <v>Embraer</v>
          </cell>
          <cell r="C164" t="str">
            <v>EMB-120</v>
          </cell>
          <cell r="D164" t="e">
            <v>#N/A</v>
          </cell>
          <cell r="E164" t="e">
            <v>#N/A</v>
          </cell>
          <cell r="F164">
            <v>3</v>
          </cell>
          <cell r="G164">
            <v>3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Q164">
            <v>6</v>
          </cell>
        </row>
        <row r="165">
          <cell r="A165" t="str">
            <v>deliveries</v>
          </cell>
          <cell r="B165" t="str">
            <v>Embraer</v>
          </cell>
          <cell r="C165" t="str">
            <v>EMB-120F</v>
          </cell>
          <cell r="D165" t="e">
            <v>#N/A</v>
          </cell>
          <cell r="E165" t="e">
            <v>#N/A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Q165">
            <v>0</v>
          </cell>
        </row>
        <row r="166">
          <cell r="A166" t="str">
            <v>deliveries</v>
          </cell>
          <cell r="B166" t="str">
            <v>Embraer</v>
          </cell>
          <cell r="C166" t="str">
            <v>Embraer 170</v>
          </cell>
          <cell r="D166">
            <v>26.5</v>
          </cell>
          <cell r="E166">
            <v>13.25</v>
          </cell>
          <cell r="F166">
            <v>13</v>
          </cell>
          <cell r="G166">
            <v>2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Q166">
            <v>15</v>
          </cell>
        </row>
        <row r="167">
          <cell r="A167" t="str">
            <v>deliveries</v>
          </cell>
          <cell r="B167" t="str">
            <v>Embraer</v>
          </cell>
          <cell r="C167" t="str">
            <v>Embraer 175</v>
          </cell>
          <cell r="D167">
            <v>28</v>
          </cell>
          <cell r="E167">
            <v>14</v>
          </cell>
          <cell r="F167">
            <v>51</v>
          </cell>
          <cell r="G167">
            <v>28</v>
          </cell>
          <cell r="H167">
            <v>22</v>
          </cell>
          <cell r="I167">
            <v>20</v>
          </cell>
          <cell r="J167">
            <v>12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Q167">
            <v>133</v>
          </cell>
        </row>
        <row r="168">
          <cell r="A168" t="str">
            <v>deliveries</v>
          </cell>
          <cell r="B168" t="str">
            <v>Embraer</v>
          </cell>
          <cell r="C168" t="str">
            <v>Embraer 190</v>
          </cell>
          <cell r="D168">
            <v>32</v>
          </cell>
          <cell r="E168">
            <v>16</v>
          </cell>
          <cell r="F168">
            <v>41</v>
          </cell>
          <cell r="G168">
            <v>4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Q168">
            <v>45</v>
          </cell>
        </row>
        <row r="169">
          <cell r="A169" t="str">
            <v>deliveries</v>
          </cell>
          <cell r="B169" t="str">
            <v>Embraer</v>
          </cell>
          <cell r="C169" t="str">
            <v>Embraer 190F</v>
          </cell>
          <cell r="D169">
            <v>32</v>
          </cell>
          <cell r="E169">
            <v>16</v>
          </cell>
          <cell r="F169">
            <v>1</v>
          </cell>
          <cell r="G169">
            <v>2</v>
          </cell>
          <cell r="H169">
            <v>3</v>
          </cell>
          <cell r="I169">
            <v>1</v>
          </cell>
          <cell r="J169">
            <v>1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Q169">
            <v>8</v>
          </cell>
        </row>
        <row r="170">
          <cell r="A170" t="str">
            <v>deliveries</v>
          </cell>
          <cell r="B170" t="str">
            <v>Embraer</v>
          </cell>
          <cell r="C170" t="str">
            <v>Embraer 195</v>
          </cell>
          <cell r="D170">
            <v>40</v>
          </cell>
          <cell r="E170">
            <v>20</v>
          </cell>
          <cell r="F170">
            <v>5</v>
          </cell>
          <cell r="G170">
            <v>4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Q170">
            <v>9</v>
          </cell>
        </row>
        <row r="171">
          <cell r="A171" t="str">
            <v>deliveries</v>
          </cell>
          <cell r="B171" t="str">
            <v>Embraer</v>
          </cell>
          <cell r="C171" t="str">
            <v>Embraer 195F</v>
          </cell>
          <cell r="D171">
            <v>40</v>
          </cell>
          <cell r="E171">
            <v>20</v>
          </cell>
          <cell r="F171">
            <v>0</v>
          </cell>
          <cell r="G171">
            <v>1</v>
          </cell>
          <cell r="H171">
            <v>0</v>
          </cell>
          <cell r="I171">
            <v>1</v>
          </cell>
          <cell r="J171">
            <v>1</v>
          </cell>
          <cell r="K171">
            <v>3</v>
          </cell>
          <cell r="L171">
            <v>3</v>
          </cell>
          <cell r="M171">
            <v>2</v>
          </cell>
          <cell r="N171">
            <v>2</v>
          </cell>
          <cell r="O171">
            <v>2</v>
          </cell>
          <cell r="Q171">
            <v>15</v>
          </cell>
        </row>
        <row r="172">
          <cell r="A172" t="str">
            <v>deliveries</v>
          </cell>
          <cell r="B172" t="str">
            <v>Embraer</v>
          </cell>
          <cell r="C172" t="str">
            <v>Embraer E190-E2</v>
          </cell>
          <cell r="D172">
            <v>40</v>
          </cell>
          <cell r="E172">
            <v>20</v>
          </cell>
          <cell r="F172">
            <v>6</v>
          </cell>
          <cell r="G172">
            <v>4</v>
          </cell>
          <cell r="H172">
            <v>3</v>
          </cell>
          <cell r="I172">
            <v>2</v>
          </cell>
          <cell r="J172">
            <v>1</v>
          </cell>
          <cell r="K172">
            <v>1</v>
          </cell>
          <cell r="L172">
            <v>1</v>
          </cell>
          <cell r="M172">
            <v>1</v>
          </cell>
          <cell r="N172">
            <v>1</v>
          </cell>
          <cell r="O172">
            <v>1</v>
          </cell>
          <cell r="Q172">
            <v>21</v>
          </cell>
        </row>
        <row r="173">
          <cell r="A173" t="str">
            <v>deliveries</v>
          </cell>
          <cell r="B173" t="str">
            <v>Embraer</v>
          </cell>
          <cell r="C173" t="str">
            <v>Embraer E195-E2</v>
          </cell>
          <cell r="D173">
            <v>40</v>
          </cell>
          <cell r="E173">
            <v>20</v>
          </cell>
          <cell r="F173">
            <v>29</v>
          </cell>
          <cell r="G173">
            <v>30</v>
          </cell>
          <cell r="H173">
            <v>32</v>
          </cell>
          <cell r="I173">
            <v>34</v>
          </cell>
          <cell r="J173">
            <v>36</v>
          </cell>
          <cell r="K173">
            <v>36</v>
          </cell>
          <cell r="L173">
            <v>36</v>
          </cell>
          <cell r="M173">
            <v>36</v>
          </cell>
          <cell r="N173">
            <v>36</v>
          </cell>
          <cell r="O173">
            <v>36</v>
          </cell>
          <cell r="Q173">
            <v>341</v>
          </cell>
        </row>
        <row r="174">
          <cell r="A174" t="str">
            <v>deliveries</v>
          </cell>
          <cell r="B174" t="str">
            <v>Embraer</v>
          </cell>
          <cell r="C174" t="str">
            <v>ERJ 135</v>
          </cell>
          <cell r="D174" t="e">
            <v>#N/A</v>
          </cell>
          <cell r="E174" t="e">
            <v>#N/A</v>
          </cell>
          <cell r="F174">
            <v>2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Q174">
            <v>2</v>
          </cell>
        </row>
        <row r="175">
          <cell r="A175" t="str">
            <v>deliveries</v>
          </cell>
          <cell r="B175" t="str">
            <v>Embraer</v>
          </cell>
          <cell r="C175" t="str">
            <v>ERJ 140</v>
          </cell>
          <cell r="D175" t="e">
            <v>#N/A</v>
          </cell>
          <cell r="E175" t="e">
            <v>#N/A</v>
          </cell>
          <cell r="F175">
            <v>3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Q175">
            <v>3</v>
          </cell>
        </row>
        <row r="176">
          <cell r="A176" t="str">
            <v>deliveries</v>
          </cell>
          <cell r="B176" t="str">
            <v>Embraer</v>
          </cell>
          <cell r="C176" t="str">
            <v>ERJ 145</v>
          </cell>
          <cell r="D176">
            <v>25</v>
          </cell>
          <cell r="E176">
            <v>12.5</v>
          </cell>
          <cell r="F176">
            <v>14</v>
          </cell>
          <cell r="G176">
            <v>13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Q176">
            <v>27</v>
          </cell>
        </row>
        <row r="177">
          <cell r="A177" t="str">
            <v>deliveries</v>
          </cell>
          <cell r="B177" t="str">
            <v>Embraer</v>
          </cell>
          <cell r="C177" t="str">
            <v>ERJ 145F</v>
          </cell>
          <cell r="D177" t="e">
            <v>#N/A</v>
          </cell>
          <cell r="E177" t="e">
            <v>#N/A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Q177">
            <v>0</v>
          </cell>
        </row>
        <row r="178">
          <cell r="A178" t="str">
            <v>deliveries</v>
          </cell>
          <cell r="B178" t="str">
            <v>Fairchild Aircraft</v>
          </cell>
          <cell r="C178" t="str">
            <v>Merlin Expediter</v>
          </cell>
          <cell r="D178" t="e">
            <v>#N/A</v>
          </cell>
          <cell r="E178" t="e">
            <v>#N/A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Q178">
            <v>0</v>
          </cell>
        </row>
        <row r="179">
          <cell r="A179" t="str">
            <v>deliveries</v>
          </cell>
          <cell r="B179" t="str">
            <v>Fairchild Aircraft</v>
          </cell>
          <cell r="C179" t="str">
            <v>Metro 23</v>
          </cell>
          <cell r="D179" t="e">
            <v>#N/A</v>
          </cell>
          <cell r="E179" t="e">
            <v>#N/A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Q179">
            <v>0</v>
          </cell>
        </row>
        <row r="180">
          <cell r="A180" t="str">
            <v>deliveries</v>
          </cell>
          <cell r="B180" t="str">
            <v>Fairchild Aircraft</v>
          </cell>
          <cell r="C180" t="str">
            <v>Metro III</v>
          </cell>
          <cell r="D180" t="e">
            <v>#N/A</v>
          </cell>
          <cell r="E180" t="e">
            <v>#N/A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Q180">
            <v>0</v>
          </cell>
        </row>
        <row r="181">
          <cell r="A181" t="str">
            <v>deliveries</v>
          </cell>
          <cell r="B181" t="str">
            <v>Fairchild Aircraft</v>
          </cell>
          <cell r="C181" t="str">
            <v>Metro III (HGW)</v>
          </cell>
          <cell r="D181" t="e">
            <v>#N/A</v>
          </cell>
          <cell r="E181" t="e">
            <v>#N/A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Q181">
            <v>0</v>
          </cell>
        </row>
        <row r="182">
          <cell r="A182" t="str">
            <v>deliveries</v>
          </cell>
          <cell r="B182" t="str">
            <v>Fairchild-Dornier</v>
          </cell>
          <cell r="C182" t="str">
            <v>328JET/Envoy 3</v>
          </cell>
          <cell r="D182" t="e">
            <v>#N/A</v>
          </cell>
          <cell r="E182" t="e">
            <v>#N/A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Q182">
            <v>0</v>
          </cell>
        </row>
        <row r="183">
          <cell r="A183" t="str">
            <v>deliveries</v>
          </cell>
          <cell r="B183" t="str">
            <v>Fokker</v>
          </cell>
          <cell r="C183" t="str">
            <v>F-27-400</v>
          </cell>
          <cell r="D183" t="e">
            <v>#N/A</v>
          </cell>
          <cell r="E183" t="e">
            <v>#N/A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Q183">
            <v>0</v>
          </cell>
        </row>
        <row r="184">
          <cell r="A184" t="str">
            <v>deliveries</v>
          </cell>
          <cell r="B184" t="str">
            <v>Fokker</v>
          </cell>
          <cell r="C184" t="str">
            <v>F-27-500</v>
          </cell>
          <cell r="D184" t="e">
            <v>#N/A</v>
          </cell>
          <cell r="E184" t="e">
            <v>#N/A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Q184">
            <v>0</v>
          </cell>
        </row>
        <row r="185">
          <cell r="A185" t="str">
            <v>deliveries</v>
          </cell>
          <cell r="B185" t="str">
            <v>Fokker</v>
          </cell>
          <cell r="C185" t="str">
            <v>Fokker 100</v>
          </cell>
          <cell r="D185" t="e">
            <v>#N/A</v>
          </cell>
          <cell r="E185" t="e">
            <v>#N/A</v>
          </cell>
          <cell r="F185">
            <v>2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Q185">
            <v>2</v>
          </cell>
        </row>
        <row r="186">
          <cell r="A186" t="str">
            <v>deliveries</v>
          </cell>
          <cell r="B186" t="str">
            <v>Fokker</v>
          </cell>
          <cell r="C186" t="str">
            <v>Fokker 50</v>
          </cell>
          <cell r="D186" t="e">
            <v>#N/A</v>
          </cell>
          <cell r="E186" t="e">
            <v>#N/A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Q186">
            <v>0</v>
          </cell>
        </row>
        <row r="187">
          <cell r="A187" t="str">
            <v>deliveries</v>
          </cell>
          <cell r="B187" t="str">
            <v>Fokker</v>
          </cell>
          <cell r="C187" t="str">
            <v>Fokker 50F</v>
          </cell>
          <cell r="D187" t="e">
            <v>#N/A</v>
          </cell>
          <cell r="E187" t="e">
            <v>#N/A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Q187">
            <v>0</v>
          </cell>
        </row>
        <row r="188">
          <cell r="A188" t="str">
            <v>deliveries</v>
          </cell>
          <cell r="B188" t="str">
            <v>Fokker</v>
          </cell>
          <cell r="C188" t="str">
            <v>Fokker 70</v>
          </cell>
          <cell r="D188" t="e">
            <v>#N/A</v>
          </cell>
          <cell r="E188" t="e">
            <v>#N/A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Q188">
            <v>0</v>
          </cell>
        </row>
        <row r="189">
          <cell r="A189" t="str">
            <v>deliveries</v>
          </cell>
          <cell r="B189" t="str">
            <v>Fokker</v>
          </cell>
          <cell r="C189" t="str">
            <v>Fokker F-28-1000</v>
          </cell>
          <cell r="D189" t="e">
            <v>#N/A</v>
          </cell>
          <cell r="E189" t="e">
            <v>#N/A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Q189">
            <v>0</v>
          </cell>
        </row>
        <row r="190">
          <cell r="A190" t="str">
            <v>deliveries</v>
          </cell>
          <cell r="B190" t="str">
            <v>Fokker</v>
          </cell>
          <cell r="C190" t="str">
            <v>Fokker F-28-1000C</v>
          </cell>
          <cell r="D190" t="e">
            <v>#N/A</v>
          </cell>
          <cell r="E190" t="e">
            <v>#N/A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Q190">
            <v>0</v>
          </cell>
        </row>
        <row r="191">
          <cell r="A191" t="str">
            <v>deliveries</v>
          </cell>
          <cell r="B191" t="str">
            <v>Hawker-Siddeley Aviation</v>
          </cell>
          <cell r="C191" t="str">
            <v>HS748</v>
          </cell>
          <cell r="D191" t="e">
            <v>#N/A</v>
          </cell>
          <cell r="E191" t="e">
            <v>#N/A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Q191">
            <v>0</v>
          </cell>
        </row>
        <row r="192">
          <cell r="A192" t="str">
            <v>deliveries</v>
          </cell>
          <cell r="B192" t="str">
            <v>Hawker-Siddeley Aviation</v>
          </cell>
          <cell r="C192" t="str">
            <v>HS748 (LFD)</v>
          </cell>
          <cell r="D192" t="e">
            <v>#N/A</v>
          </cell>
          <cell r="E192" t="e">
            <v>#N/A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Q192">
            <v>0</v>
          </cell>
        </row>
        <row r="193">
          <cell r="A193" t="str">
            <v>deliveries</v>
          </cell>
          <cell r="B193" t="str">
            <v>Hindustan Aeronautics Ltd.</v>
          </cell>
          <cell r="C193" t="str">
            <v>DO228-200</v>
          </cell>
          <cell r="D193" t="e">
            <v>#N/A</v>
          </cell>
          <cell r="E193" t="e">
            <v>#N/A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Q193">
            <v>0</v>
          </cell>
        </row>
        <row r="194">
          <cell r="A194" t="str">
            <v>deliveries</v>
          </cell>
          <cell r="B194" t="str">
            <v>Hindustan Aeronautics Ltd.</v>
          </cell>
          <cell r="C194" t="str">
            <v>DO228NG</v>
          </cell>
          <cell r="D194" t="e">
            <v>#N/A</v>
          </cell>
          <cell r="E194" t="e">
            <v>#N/A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Q194">
            <v>0</v>
          </cell>
        </row>
        <row r="195">
          <cell r="A195" t="str">
            <v>deliveries</v>
          </cell>
          <cell r="B195" t="str">
            <v>Indonesian Aerospace (PTDI)</v>
          </cell>
          <cell r="C195" t="str">
            <v>N219</v>
          </cell>
          <cell r="D195" t="e">
            <v>#N/A</v>
          </cell>
          <cell r="E195" t="e">
            <v>#N/A</v>
          </cell>
          <cell r="F195">
            <v>0</v>
          </cell>
          <cell r="G195">
            <v>2</v>
          </cell>
          <cell r="H195">
            <v>2</v>
          </cell>
          <cell r="I195">
            <v>4</v>
          </cell>
          <cell r="J195">
            <v>2</v>
          </cell>
          <cell r="K195">
            <v>2</v>
          </cell>
          <cell r="L195">
            <v>2</v>
          </cell>
          <cell r="M195">
            <v>2</v>
          </cell>
          <cell r="N195">
            <v>2</v>
          </cell>
          <cell r="O195">
            <v>2</v>
          </cell>
          <cell r="Q195">
            <v>20</v>
          </cell>
        </row>
        <row r="196">
          <cell r="A196" t="str">
            <v>deliveries</v>
          </cell>
          <cell r="B196" t="str">
            <v>Lockheed</v>
          </cell>
          <cell r="C196" t="str">
            <v>L-1011 200</v>
          </cell>
          <cell r="D196" t="e">
            <v>#N/A</v>
          </cell>
          <cell r="E196" t="e">
            <v>#N/A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Q196">
            <v>0</v>
          </cell>
        </row>
        <row r="197">
          <cell r="A197" t="str">
            <v>deliveries</v>
          </cell>
          <cell r="B197" t="str">
            <v>McDonnell Douglas</v>
          </cell>
          <cell r="C197" t="str">
            <v>DC-10-30</v>
          </cell>
          <cell r="D197" t="e">
            <v>#N/A</v>
          </cell>
          <cell r="E197" t="e">
            <v>#N/A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Q197">
            <v>0</v>
          </cell>
        </row>
        <row r="198">
          <cell r="A198" t="str">
            <v>deliveries</v>
          </cell>
          <cell r="B198" t="str">
            <v>McDonnell Douglas</v>
          </cell>
          <cell r="C198" t="str">
            <v>DC-8-62F Stage 3</v>
          </cell>
          <cell r="D198" t="e">
            <v>#N/A</v>
          </cell>
          <cell r="E198" t="e">
            <v>#N/A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Q198">
            <v>0</v>
          </cell>
        </row>
        <row r="199">
          <cell r="A199" t="str">
            <v>deliveries</v>
          </cell>
          <cell r="B199" t="str">
            <v>McDonnell Douglas</v>
          </cell>
          <cell r="C199" t="str">
            <v>DC-8-72</v>
          </cell>
          <cell r="D199" t="e">
            <v>#N/A</v>
          </cell>
          <cell r="E199" t="e">
            <v>#N/A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Q199">
            <v>0</v>
          </cell>
        </row>
        <row r="200">
          <cell r="A200" t="str">
            <v>deliveries</v>
          </cell>
          <cell r="B200" t="str">
            <v>McDonnell Douglas</v>
          </cell>
          <cell r="C200" t="str">
            <v>DC-8-72F</v>
          </cell>
          <cell r="D200" t="e">
            <v>#N/A</v>
          </cell>
          <cell r="E200" t="e">
            <v>#N/A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Q200">
            <v>0</v>
          </cell>
        </row>
        <row r="201">
          <cell r="A201" t="str">
            <v>deliveries</v>
          </cell>
          <cell r="B201" t="str">
            <v>McDonnell Douglas</v>
          </cell>
          <cell r="C201" t="str">
            <v>DC-8-73F</v>
          </cell>
          <cell r="D201" t="e">
            <v>#N/A</v>
          </cell>
          <cell r="E201" t="e">
            <v>#N/A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Q201">
            <v>0</v>
          </cell>
        </row>
        <row r="202">
          <cell r="A202" t="str">
            <v>deliveries</v>
          </cell>
          <cell r="B202" t="str">
            <v>McDonnell Douglas</v>
          </cell>
          <cell r="C202" t="str">
            <v>DC-9-10F Stage 3</v>
          </cell>
          <cell r="D202" t="e">
            <v>#N/A</v>
          </cell>
          <cell r="E202" t="e">
            <v>#N/A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Q202">
            <v>0</v>
          </cell>
        </row>
        <row r="203">
          <cell r="A203" t="str">
            <v>deliveries</v>
          </cell>
          <cell r="B203" t="str">
            <v>McDonnell Douglas</v>
          </cell>
          <cell r="C203" t="str">
            <v>DC-9-30 Stage 3</v>
          </cell>
          <cell r="D203" t="e">
            <v>#N/A</v>
          </cell>
          <cell r="E203" t="e">
            <v>#N/A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Q203">
            <v>0</v>
          </cell>
        </row>
        <row r="204">
          <cell r="A204" t="str">
            <v>deliveries</v>
          </cell>
          <cell r="B204" t="str">
            <v>McDonnell Douglas</v>
          </cell>
          <cell r="C204" t="str">
            <v>DC-9-30F</v>
          </cell>
          <cell r="D204" t="e">
            <v>#N/A</v>
          </cell>
          <cell r="E204" t="e">
            <v>#N/A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Q204">
            <v>0</v>
          </cell>
        </row>
        <row r="205">
          <cell r="A205" t="str">
            <v>deliveries</v>
          </cell>
          <cell r="B205" t="str">
            <v>McDonnell Douglas</v>
          </cell>
          <cell r="C205" t="str">
            <v>DC-9-30F Stage 3</v>
          </cell>
          <cell r="D205" t="e">
            <v>#N/A</v>
          </cell>
          <cell r="E205" t="e">
            <v>#N/A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Q205">
            <v>0</v>
          </cell>
        </row>
        <row r="206">
          <cell r="A206" t="str">
            <v>deliveries</v>
          </cell>
          <cell r="B206" t="str">
            <v>McDonnell Douglas</v>
          </cell>
          <cell r="C206" t="str">
            <v>MD-10-30F</v>
          </cell>
          <cell r="D206" t="e">
            <v>#N/A</v>
          </cell>
          <cell r="E206" t="e">
            <v>#N/A</v>
          </cell>
          <cell r="F206">
            <v>3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Q206">
            <v>3</v>
          </cell>
        </row>
        <row r="207">
          <cell r="A207" t="str">
            <v>deliveries</v>
          </cell>
          <cell r="B207" t="str">
            <v>McDonnell Douglas</v>
          </cell>
          <cell r="C207" t="str">
            <v>MD-11F</v>
          </cell>
          <cell r="D207" t="e">
            <v>#N/A</v>
          </cell>
          <cell r="E207" t="e">
            <v>#N/A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Q207">
            <v>0</v>
          </cell>
        </row>
        <row r="208">
          <cell r="A208" t="str">
            <v>deliveries</v>
          </cell>
          <cell r="B208" t="str">
            <v>McDonnell Douglas</v>
          </cell>
          <cell r="C208" t="str">
            <v>MD-81</v>
          </cell>
          <cell r="D208" t="e">
            <v>#N/A</v>
          </cell>
          <cell r="E208" t="e">
            <v>#N/A</v>
          </cell>
          <cell r="F208">
            <v>1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Q208">
            <v>1</v>
          </cell>
        </row>
        <row r="209">
          <cell r="A209" t="str">
            <v>deliveries</v>
          </cell>
          <cell r="B209" t="str">
            <v>McDonnell Douglas</v>
          </cell>
          <cell r="C209" t="str">
            <v>MD-82</v>
          </cell>
          <cell r="D209" t="e">
            <v>#N/A</v>
          </cell>
          <cell r="E209" t="e">
            <v>#N/A</v>
          </cell>
          <cell r="F209">
            <v>7</v>
          </cell>
          <cell r="G209">
            <v>0</v>
          </cell>
          <cell r="H209">
            <v>1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Q209">
            <v>8</v>
          </cell>
        </row>
        <row r="210">
          <cell r="A210" t="str">
            <v>deliveries</v>
          </cell>
          <cell r="B210" t="str">
            <v>McDonnell Douglas</v>
          </cell>
          <cell r="C210" t="str">
            <v>MD-82F</v>
          </cell>
          <cell r="D210" t="e">
            <v>#N/A</v>
          </cell>
          <cell r="E210" t="e">
            <v>#N/A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Q210">
            <v>0</v>
          </cell>
        </row>
        <row r="211">
          <cell r="A211" t="str">
            <v>deliveries</v>
          </cell>
          <cell r="B211" t="str">
            <v>McDonnell Douglas</v>
          </cell>
          <cell r="C211" t="str">
            <v>MD-83</v>
          </cell>
          <cell r="D211" t="e">
            <v>#N/A</v>
          </cell>
          <cell r="E211" t="e">
            <v>#N/A</v>
          </cell>
          <cell r="F211">
            <v>6</v>
          </cell>
          <cell r="G211">
            <v>2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Q211">
            <v>8</v>
          </cell>
        </row>
        <row r="212">
          <cell r="A212" t="str">
            <v>deliveries</v>
          </cell>
          <cell r="B212" t="str">
            <v>McDonnell Douglas</v>
          </cell>
          <cell r="C212" t="str">
            <v>MD-83F</v>
          </cell>
          <cell r="D212" t="e">
            <v>#N/A</v>
          </cell>
          <cell r="E212" t="e">
            <v>#N/A</v>
          </cell>
          <cell r="F212">
            <v>2</v>
          </cell>
          <cell r="G212">
            <v>1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Q212">
            <v>3</v>
          </cell>
        </row>
        <row r="213">
          <cell r="A213" t="str">
            <v>deliveries</v>
          </cell>
          <cell r="B213" t="str">
            <v>McDonnell Douglas</v>
          </cell>
          <cell r="C213" t="str">
            <v>MD-87</v>
          </cell>
          <cell r="D213" t="e">
            <v>#N/A</v>
          </cell>
          <cell r="E213" t="e">
            <v>#N/A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Q213">
            <v>0</v>
          </cell>
        </row>
        <row r="214">
          <cell r="A214" t="str">
            <v>deliveries</v>
          </cell>
          <cell r="B214" t="str">
            <v>McDonnell Douglas</v>
          </cell>
          <cell r="C214" t="str">
            <v>MD-88</v>
          </cell>
          <cell r="D214" t="e">
            <v>#N/A</v>
          </cell>
          <cell r="E214" t="e">
            <v>#N/A</v>
          </cell>
          <cell r="F214">
            <v>5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Q214">
            <v>5</v>
          </cell>
        </row>
        <row r="215">
          <cell r="A215" t="str">
            <v>deliveries</v>
          </cell>
          <cell r="B215" t="str">
            <v>McDonnell Douglas</v>
          </cell>
          <cell r="C215" t="str">
            <v>MD-88F</v>
          </cell>
          <cell r="D215" t="e">
            <v>#N/A</v>
          </cell>
          <cell r="E215" t="e">
            <v>#N/A</v>
          </cell>
          <cell r="F215">
            <v>1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Q215">
            <v>1</v>
          </cell>
        </row>
        <row r="216">
          <cell r="A216" t="str">
            <v>deliveries</v>
          </cell>
          <cell r="B216" t="str">
            <v>Raytheon Aircraft</v>
          </cell>
          <cell r="C216" t="str">
            <v>Beech 1900C</v>
          </cell>
          <cell r="D216" t="e">
            <v>#N/A</v>
          </cell>
          <cell r="E216" t="e">
            <v>#N/A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Q216">
            <v>0</v>
          </cell>
        </row>
        <row r="217">
          <cell r="A217" t="str">
            <v>deliveries</v>
          </cell>
          <cell r="B217" t="str">
            <v>Raytheon Aircraft</v>
          </cell>
          <cell r="C217" t="str">
            <v>Beech 1900D</v>
          </cell>
          <cell r="D217" t="e">
            <v>#N/A</v>
          </cell>
          <cell r="E217" t="e">
            <v>#N/A</v>
          </cell>
          <cell r="F217">
            <v>2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Q217">
            <v>2</v>
          </cell>
        </row>
        <row r="218">
          <cell r="A218" t="str">
            <v>deliveries</v>
          </cell>
          <cell r="B218" t="str">
            <v>Raytheon Aircraft</v>
          </cell>
          <cell r="C218" t="str">
            <v>Beech 1900F</v>
          </cell>
          <cell r="D218" t="e">
            <v>#N/A</v>
          </cell>
          <cell r="E218" t="e">
            <v>#N/A</v>
          </cell>
          <cell r="F218">
            <v>0</v>
          </cell>
          <cell r="G218">
            <v>1</v>
          </cell>
          <cell r="H218">
            <v>1</v>
          </cell>
          <cell r="I218">
            <v>4</v>
          </cell>
          <cell r="J218">
            <v>1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Q218">
            <v>7</v>
          </cell>
        </row>
        <row r="219">
          <cell r="A219" t="str">
            <v>deliveries</v>
          </cell>
          <cell r="B219" t="str">
            <v>RUAG</v>
          </cell>
          <cell r="C219" t="str">
            <v>328JET/Envoy 3</v>
          </cell>
          <cell r="D219" t="e">
            <v>#N/A</v>
          </cell>
          <cell r="E219" t="e">
            <v>#N/A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Q219">
            <v>0</v>
          </cell>
        </row>
        <row r="220">
          <cell r="A220" t="str">
            <v>deliveries</v>
          </cell>
          <cell r="B220" t="str">
            <v>RUAG</v>
          </cell>
          <cell r="C220" t="str">
            <v>DO228NG</v>
          </cell>
          <cell r="D220" t="e">
            <v>#N/A</v>
          </cell>
          <cell r="E220" t="e">
            <v>#N/A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Q220">
            <v>0</v>
          </cell>
        </row>
        <row r="221">
          <cell r="A221" t="str">
            <v>deliveries</v>
          </cell>
          <cell r="B221" t="str">
            <v>SAAB</v>
          </cell>
          <cell r="C221" t="str">
            <v>SAAB2000</v>
          </cell>
          <cell r="D221" t="e">
            <v>#N/A</v>
          </cell>
          <cell r="E221" t="e">
            <v>#N/A</v>
          </cell>
          <cell r="F221">
            <v>2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Q221">
            <v>2</v>
          </cell>
        </row>
        <row r="222">
          <cell r="A222" t="str">
            <v>deliveries</v>
          </cell>
          <cell r="B222" t="str">
            <v>SAAB</v>
          </cell>
          <cell r="C222" t="str">
            <v>SAAB2000F</v>
          </cell>
          <cell r="D222" t="e">
            <v>#N/A</v>
          </cell>
          <cell r="E222" t="e">
            <v>#N/A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Q222">
            <v>0</v>
          </cell>
        </row>
        <row r="223">
          <cell r="A223" t="str">
            <v>deliveries</v>
          </cell>
          <cell r="B223" t="str">
            <v>SAAB</v>
          </cell>
          <cell r="C223" t="str">
            <v>SAAB340A</v>
          </cell>
          <cell r="D223" t="e">
            <v>#N/A</v>
          </cell>
          <cell r="E223" t="e">
            <v>#N/A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Q223">
            <v>0</v>
          </cell>
        </row>
        <row r="224">
          <cell r="A224" t="str">
            <v>deliveries</v>
          </cell>
          <cell r="B224" t="str">
            <v>SAAB</v>
          </cell>
          <cell r="C224" t="str">
            <v>SAAB340A(F)</v>
          </cell>
          <cell r="D224" t="e">
            <v>#N/A</v>
          </cell>
          <cell r="E224" t="e">
            <v>#N/A</v>
          </cell>
          <cell r="F224">
            <v>1</v>
          </cell>
          <cell r="G224">
            <v>1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Q224">
            <v>2</v>
          </cell>
        </row>
        <row r="225">
          <cell r="A225" t="str">
            <v>deliveries</v>
          </cell>
          <cell r="B225" t="str">
            <v>SAAB</v>
          </cell>
          <cell r="C225" t="str">
            <v>SAAB340B</v>
          </cell>
          <cell r="D225" t="e">
            <v>#N/A</v>
          </cell>
          <cell r="E225" t="e">
            <v>#N/A</v>
          </cell>
          <cell r="F225">
            <v>15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Q225">
            <v>15</v>
          </cell>
        </row>
        <row r="226">
          <cell r="A226" t="str">
            <v>deliveries</v>
          </cell>
          <cell r="B226" t="str">
            <v>SAAB</v>
          </cell>
          <cell r="C226" t="str">
            <v>SAAB340B(F)</v>
          </cell>
          <cell r="D226" t="e">
            <v>#N/A</v>
          </cell>
          <cell r="E226" t="e">
            <v>#N/A</v>
          </cell>
          <cell r="F226">
            <v>3</v>
          </cell>
          <cell r="G226">
            <v>2</v>
          </cell>
          <cell r="H226">
            <v>2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Q226">
            <v>7</v>
          </cell>
        </row>
        <row r="227">
          <cell r="A227" t="str">
            <v>deliveries</v>
          </cell>
          <cell r="B227" t="str">
            <v>Short Brothers</v>
          </cell>
          <cell r="C227" t="str">
            <v>Short 330</v>
          </cell>
          <cell r="D227" t="e">
            <v>#N/A</v>
          </cell>
          <cell r="E227" t="e">
            <v>#N/A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Q227">
            <v>0</v>
          </cell>
        </row>
        <row r="228">
          <cell r="A228" t="str">
            <v>deliveries</v>
          </cell>
          <cell r="B228" t="str">
            <v>Short Brothers</v>
          </cell>
          <cell r="C228" t="str">
            <v>Short 360</v>
          </cell>
          <cell r="D228" t="e">
            <v>#N/A</v>
          </cell>
          <cell r="E228" t="e">
            <v>#N/A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Q228">
            <v>0</v>
          </cell>
        </row>
        <row r="229">
          <cell r="A229" t="str">
            <v>deliveries</v>
          </cell>
          <cell r="B229" t="str">
            <v>Swearingen</v>
          </cell>
          <cell r="C229" t="str">
            <v>Merlin Expediter</v>
          </cell>
          <cell r="D229" t="e">
            <v>#N/A</v>
          </cell>
          <cell r="E229" t="e">
            <v>#N/A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Q229">
            <v>0</v>
          </cell>
        </row>
        <row r="230">
          <cell r="A230" t="str">
            <v>deliveries</v>
          </cell>
          <cell r="B230" t="str">
            <v>Swearingen</v>
          </cell>
          <cell r="C230" t="str">
            <v>Merlin IV</v>
          </cell>
          <cell r="D230" t="e">
            <v>#N/A</v>
          </cell>
          <cell r="E230" t="e">
            <v>#N/A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Q230">
            <v>0</v>
          </cell>
        </row>
        <row r="231">
          <cell r="A231" t="str">
            <v>deliveries</v>
          </cell>
          <cell r="B231" t="str">
            <v>Swearingen</v>
          </cell>
          <cell r="C231" t="str">
            <v>Merlin IVC</v>
          </cell>
          <cell r="D231" t="e">
            <v>#N/A</v>
          </cell>
          <cell r="E231" t="e">
            <v>#N/A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Q231">
            <v>0</v>
          </cell>
        </row>
        <row r="232">
          <cell r="A232" t="str">
            <v>deliveries</v>
          </cell>
          <cell r="B232" t="str">
            <v>Swearingen</v>
          </cell>
          <cell r="C232" t="str">
            <v>Metro II</v>
          </cell>
          <cell r="D232" t="e">
            <v>#N/A</v>
          </cell>
          <cell r="E232" t="e">
            <v>#N/A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Q232">
            <v>0</v>
          </cell>
        </row>
        <row r="233">
          <cell r="A233" t="str">
            <v>deliveries</v>
          </cell>
          <cell r="B233" t="str">
            <v>Swearingen</v>
          </cell>
          <cell r="C233" t="str">
            <v>Metro III</v>
          </cell>
          <cell r="D233" t="e">
            <v>#N/A</v>
          </cell>
          <cell r="E233" t="e">
            <v>#N/A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Q233">
            <v>0</v>
          </cell>
        </row>
        <row r="234">
          <cell r="A234" t="str">
            <v>deliveries</v>
          </cell>
          <cell r="B234" t="str">
            <v>Swearingen</v>
          </cell>
          <cell r="C234" t="str">
            <v>Metro III (HGW)</v>
          </cell>
          <cell r="D234" t="e">
            <v>#N/A</v>
          </cell>
          <cell r="E234" t="e">
            <v>#N/A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Q234">
            <v>0</v>
          </cell>
        </row>
        <row r="235">
          <cell r="A235" t="str">
            <v>deliveries</v>
          </cell>
          <cell r="B235" t="str">
            <v>Textron Aviation (Cessna)</v>
          </cell>
          <cell r="C235" t="str">
            <v>Cessna 408</v>
          </cell>
          <cell r="D235">
            <v>5.5</v>
          </cell>
          <cell r="E235">
            <v>2.75</v>
          </cell>
          <cell r="F235">
            <v>2</v>
          </cell>
          <cell r="G235">
            <v>2</v>
          </cell>
          <cell r="H235">
            <v>2</v>
          </cell>
          <cell r="I235">
            <v>2</v>
          </cell>
          <cell r="J235">
            <v>2</v>
          </cell>
          <cell r="K235">
            <v>2</v>
          </cell>
          <cell r="L235">
            <v>2</v>
          </cell>
          <cell r="M235">
            <v>2</v>
          </cell>
          <cell r="N235">
            <v>2</v>
          </cell>
          <cell r="O235">
            <v>2</v>
          </cell>
          <cell r="Q235">
            <v>20</v>
          </cell>
        </row>
        <row r="236">
          <cell r="A236" t="str">
            <v>deliveries</v>
          </cell>
          <cell r="B236" t="str">
            <v>Textron Aviation (Cessna)</v>
          </cell>
          <cell r="C236" t="str">
            <v>Cessna 408F</v>
          </cell>
          <cell r="D236">
            <v>5.5</v>
          </cell>
          <cell r="E236">
            <v>2.75</v>
          </cell>
          <cell r="F236">
            <v>14</v>
          </cell>
          <cell r="G236">
            <v>14</v>
          </cell>
          <cell r="H236">
            <v>14</v>
          </cell>
          <cell r="I236">
            <v>12</v>
          </cell>
          <cell r="J236">
            <v>12</v>
          </cell>
          <cell r="K236">
            <v>12</v>
          </cell>
          <cell r="L236">
            <v>12</v>
          </cell>
          <cell r="M236">
            <v>12</v>
          </cell>
          <cell r="N236">
            <v>12</v>
          </cell>
          <cell r="O236">
            <v>12</v>
          </cell>
          <cell r="Q236">
            <v>126</v>
          </cell>
        </row>
        <row r="237">
          <cell r="A237" t="str">
            <v>deliveries</v>
          </cell>
          <cell r="B237" t="str">
            <v>Viking Air</v>
          </cell>
          <cell r="C237" t="str">
            <v>DHC-6-300G</v>
          </cell>
          <cell r="D237">
            <v>7.5</v>
          </cell>
          <cell r="E237">
            <v>3.75</v>
          </cell>
          <cell r="F237">
            <v>4</v>
          </cell>
          <cell r="G237">
            <v>4</v>
          </cell>
          <cell r="H237">
            <v>4</v>
          </cell>
          <cell r="I237">
            <v>3</v>
          </cell>
          <cell r="J237">
            <v>3</v>
          </cell>
          <cell r="K237">
            <v>3</v>
          </cell>
          <cell r="L237">
            <v>3</v>
          </cell>
          <cell r="M237">
            <v>0</v>
          </cell>
          <cell r="N237">
            <v>0</v>
          </cell>
          <cell r="O237">
            <v>0</v>
          </cell>
          <cell r="Q237">
            <v>24</v>
          </cell>
        </row>
        <row r="238">
          <cell r="A238" t="str">
            <v>deliveries</v>
          </cell>
          <cell r="B238" t="str">
            <v>Viking Air</v>
          </cell>
          <cell r="C238" t="str">
            <v>DHC-6-400</v>
          </cell>
          <cell r="D238">
            <v>7.5</v>
          </cell>
          <cell r="E238">
            <v>3.75</v>
          </cell>
          <cell r="F238">
            <v>14</v>
          </cell>
          <cell r="G238">
            <v>4</v>
          </cell>
          <cell r="H238">
            <v>2</v>
          </cell>
          <cell r="I238">
            <v>1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Q238">
            <v>21</v>
          </cell>
        </row>
        <row r="239">
          <cell r="A239" t="str">
            <v>deliveries</v>
          </cell>
          <cell r="B239" t="str">
            <v>Xi'an Aircraft Industrial Corporation</v>
          </cell>
          <cell r="C239" t="str">
            <v>MA700</v>
          </cell>
          <cell r="D239">
            <v>25</v>
          </cell>
          <cell r="E239">
            <v>12.5</v>
          </cell>
          <cell r="F239">
            <v>0</v>
          </cell>
          <cell r="G239">
            <v>0</v>
          </cell>
          <cell r="H239">
            <v>0</v>
          </cell>
          <cell r="I239">
            <v>3</v>
          </cell>
          <cell r="J239">
            <v>6</v>
          </cell>
          <cell r="K239">
            <v>9</v>
          </cell>
          <cell r="L239">
            <v>12</v>
          </cell>
          <cell r="M239">
            <v>18</v>
          </cell>
          <cell r="N239">
            <v>24</v>
          </cell>
          <cell r="O239">
            <v>24</v>
          </cell>
          <cell r="Q239">
            <v>96</v>
          </cell>
        </row>
        <row r="240">
          <cell r="A240" t="str">
            <v>deliveries</v>
          </cell>
          <cell r="B240" t="str">
            <v>Yabora Industria Aeronautica</v>
          </cell>
          <cell r="C240" t="str">
            <v>Embraer 175</v>
          </cell>
          <cell r="D240">
            <v>28</v>
          </cell>
          <cell r="E240">
            <v>14</v>
          </cell>
          <cell r="F240">
            <v>20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Q240">
            <v>20</v>
          </cell>
        </row>
        <row r="241">
          <cell r="A241" t="str">
            <v>deliveries</v>
          </cell>
          <cell r="B241" t="str">
            <v>Yabora Industria Aeronautica</v>
          </cell>
          <cell r="C241" t="str">
            <v>Embraer 190</v>
          </cell>
          <cell r="D241" t="e">
            <v>#N/A</v>
          </cell>
          <cell r="E241" t="e">
            <v>#N/A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Q241">
            <v>0</v>
          </cell>
        </row>
        <row r="242">
          <cell r="A242" t="str">
            <v>deliveries</v>
          </cell>
          <cell r="B242" t="str">
            <v>Yabora Industria Aeronautica</v>
          </cell>
          <cell r="C242" t="str">
            <v>Embraer E190-E2</v>
          </cell>
          <cell r="D242" t="e">
            <v>#N/A</v>
          </cell>
          <cell r="E242" t="e">
            <v>#N/A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Q242">
            <v>0</v>
          </cell>
        </row>
        <row r="243">
          <cell r="A243" t="str">
            <v>deliveries</v>
          </cell>
          <cell r="B243" t="str">
            <v>Yabora Industria Aeronautica</v>
          </cell>
          <cell r="C243" t="str">
            <v>Embraer E195-E2</v>
          </cell>
          <cell r="D243" t="e">
            <v>#N/A</v>
          </cell>
          <cell r="E243" t="e">
            <v>#N/A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Q243">
            <v>0</v>
          </cell>
        </row>
        <row r="244">
          <cell r="A244" t="str">
            <v>deliveries</v>
          </cell>
          <cell r="C244" t="str">
            <v>total</v>
          </cell>
          <cell r="F244">
            <v>2899</v>
          </cell>
          <cell r="G244">
            <v>2454</v>
          </cell>
          <cell r="H244">
            <v>2317</v>
          </cell>
          <cell r="I244">
            <v>2393</v>
          </cell>
          <cell r="J244">
            <v>2387</v>
          </cell>
          <cell r="K244">
            <v>2472</v>
          </cell>
          <cell r="L244">
            <v>2471</v>
          </cell>
          <cell r="M244">
            <v>2471</v>
          </cell>
          <cell r="N244">
            <v>2485</v>
          </cell>
          <cell r="O244">
            <v>2485</v>
          </cell>
        </row>
        <row r="245">
          <cell r="A245" t="str">
            <v>deliveries</v>
          </cell>
          <cell r="C245" t="str">
            <v>value</v>
          </cell>
          <cell r="F245">
            <v>182238.04999999996</v>
          </cell>
          <cell r="G245">
            <v>171963.55</v>
          </cell>
          <cell r="H245">
            <v>169006.8</v>
          </cell>
          <cell r="I245">
            <v>175850.05</v>
          </cell>
          <cell r="J245">
            <v>177454.19999999998</v>
          </cell>
          <cell r="K245">
            <v>185436.6</v>
          </cell>
          <cell r="L245">
            <v>185508.09999999995</v>
          </cell>
          <cell r="M245">
            <v>185705.25</v>
          </cell>
          <cell r="N245">
            <v>186684.09999999998</v>
          </cell>
          <cell r="O245">
            <v>187022.8</v>
          </cell>
        </row>
        <row r="248">
          <cell r="A248" t="str">
            <v>firm orders</v>
          </cell>
          <cell r="B248" t="str">
            <v>Manufacturer</v>
          </cell>
          <cell r="C248" t="str">
            <v>Type</v>
          </cell>
          <cell r="D248" t="str">
            <v>Price</v>
          </cell>
          <cell r="E248" t="str">
            <v>Value</v>
          </cell>
          <cell r="F248" t="str">
            <v>2024</v>
          </cell>
          <cell r="G248" t="str">
            <v>2025</v>
          </cell>
          <cell r="H248" t="str">
            <v>2026</v>
          </cell>
          <cell r="I248" t="str">
            <v>2027</v>
          </cell>
          <cell r="J248" t="str">
            <v>2028</v>
          </cell>
          <cell r="K248" t="str">
            <v>2029</v>
          </cell>
          <cell r="L248" t="str">
            <v>2030</v>
          </cell>
          <cell r="M248" t="str">
            <v>2031</v>
          </cell>
          <cell r="N248" t="str">
            <v>2032</v>
          </cell>
          <cell r="O248" t="str">
            <v>2033</v>
          </cell>
        </row>
        <row r="249">
          <cell r="A249" t="str">
            <v>firm orders</v>
          </cell>
          <cell r="B249" t="str">
            <v>Airbus</v>
          </cell>
          <cell r="C249" t="str">
            <v>A220-100</v>
          </cell>
          <cell r="D249">
            <v>81</v>
          </cell>
          <cell r="E249">
            <v>40.5</v>
          </cell>
          <cell r="F249">
            <v>5</v>
          </cell>
          <cell r="G249">
            <v>5</v>
          </cell>
          <cell r="H249">
            <v>5</v>
          </cell>
          <cell r="I249">
            <v>5</v>
          </cell>
          <cell r="J249">
            <v>5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Q249">
            <v>25</v>
          </cell>
        </row>
        <row r="250">
          <cell r="A250" t="str">
            <v>firm orders</v>
          </cell>
          <cell r="B250" t="str">
            <v>Airbus</v>
          </cell>
          <cell r="C250" t="str">
            <v>A220-300</v>
          </cell>
          <cell r="D250">
            <v>91.5</v>
          </cell>
          <cell r="E250">
            <v>45.75</v>
          </cell>
          <cell r="F250">
            <v>60</v>
          </cell>
          <cell r="G250">
            <v>67</v>
          </cell>
          <cell r="H250">
            <v>73</v>
          </cell>
          <cell r="I250">
            <v>79</v>
          </cell>
          <cell r="J250">
            <v>85</v>
          </cell>
          <cell r="K250">
            <v>87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Q250">
            <v>451</v>
          </cell>
        </row>
        <row r="251">
          <cell r="A251" t="str">
            <v>firm orders</v>
          </cell>
          <cell r="B251" t="str">
            <v>Airbus</v>
          </cell>
          <cell r="C251" t="str">
            <v>A300B4-100/-200</v>
          </cell>
          <cell r="D251" t="e">
            <v>#N/A</v>
          </cell>
          <cell r="E251" t="e">
            <v>#N/A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Q251">
            <v>0</v>
          </cell>
        </row>
        <row r="252">
          <cell r="A252" t="str">
            <v>firm orders</v>
          </cell>
          <cell r="B252" t="str">
            <v>Airbus</v>
          </cell>
          <cell r="C252" t="str">
            <v>A300B4-100F/-200F</v>
          </cell>
          <cell r="D252" t="e">
            <v>#N/A</v>
          </cell>
          <cell r="E252" t="e">
            <v>#N/A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Q252">
            <v>0</v>
          </cell>
        </row>
        <row r="253">
          <cell r="A253" t="str">
            <v>firm orders</v>
          </cell>
          <cell r="B253" t="str">
            <v>Airbus</v>
          </cell>
          <cell r="C253" t="str">
            <v>A300B4-600</v>
          </cell>
          <cell r="D253" t="e">
            <v>#N/A</v>
          </cell>
          <cell r="E253" t="e">
            <v>#N/A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Q253">
            <v>0</v>
          </cell>
        </row>
        <row r="254">
          <cell r="A254" t="str">
            <v>firm orders</v>
          </cell>
          <cell r="B254" t="str">
            <v>Airbus</v>
          </cell>
          <cell r="C254" t="str">
            <v>A300B4-600R</v>
          </cell>
          <cell r="D254" t="e">
            <v>#N/A</v>
          </cell>
          <cell r="E254" t="e">
            <v>#N/A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Q254">
            <v>0</v>
          </cell>
        </row>
        <row r="255">
          <cell r="A255" t="str">
            <v>firm orders</v>
          </cell>
          <cell r="B255" t="str">
            <v>Airbus</v>
          </cell>
          <cell r="C255" t="str">
            <v>A300C4-600R/F4-600R</v>
          </cell>
          <cell r="D255" t="e">
            <v>#N/A</v>
          </cell>
          <cell r="E255" t="e">
            <v>#N/A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Q255">
            <v>0</v>
          </cell>
        </row>
        <row r="256">
          <cell r="A256" t="str">
            <v>firm orders</v>
          </cell>
          <cell r="B256" t="str">
            <v>Airbus</v>
          </cell>
          <cell r="C256" t="str">
            <v>A300F4-600ST Beluga</v>
          </cell>
          <cell r="D256" t="e">
            <v>#N/A</v>
          </cell>
          <cell r="E256" t="e">
            <v>#N/A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Q256">
            <v>0</v>
          </cell>
        </row>
        <row r="257">
          <cell r="A257" t="str">
            <v>firm orders</v>
          </cell>
          <cell r="B257" t="str">
            <v>Airbus</v>
          </cell>
          <cell r="C257" t="str">
            <v>A310-300</v>
          </cell>
          <cell r="D257" t="e">
            <v>#N/A</v>
          </cell>
          <cell r="E257" t="e">
            <v>#N/A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Q257">
            <v>0</v>
          </cell>
        </row>
        <row r="258">
          <cell r="A258" t="str">
            <v>firm orders</v>
          </cell>
          <cell r="B258" t="str">
            <v>Airbus</v>
          </cell>
          <cell r="C258" t="str">
            <v>A310-300F</v>
          </cell>
          <cell r="D258" t="e">
            <v>#N/A</v>
          </cell>
          <cell r="E258" t="e">
            <v>#N/A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Q258">
            <v>0</v>
          </cell>
        </row>
        <row r="259">
          <cell r="A259" t="str">
            <v>firm orders</v>
          </cell>
          <cell r="B259" t="str">
            <v>Airbus</v>
          </cell>
          <cell r="C259" t="str">
            <v>A318</v>
          </cell>
          <cell r="D259">
            <v>75.099999999999994</v>
          </cell>
          <cell r="E259">
            <v>37.549999999999997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Q259">
            <v>0</v>
          </cell>
        </row>
        <row r="260">
          <cell r="A260" t="str">
            <v>firm orders</v>
          </cell>
          <cell r="B260" t="str">
            <v>Airbus</v>
          </cell>
          <cell r="C260" t="str">
            <v>A319</v>
          </cell>
          <cell r="D260">
            <v>89.6</v>
          </cell>
          <cell r="E260">
            <v>44.8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Q260">
            <v>0</v>
          </cell>
        </row>
        <row r="261">
          <cell r="A261" t="str">
            <v>firm orders</v>
          </cell>
          <cell r="B261" t="str">
            <v>Airbus</v>
          </cell>
          <cell r="C261" t="str">
            <v>A319LR</v>
          </cell>
          <cell r="D261">
            <v>101</v>
          </cell>
          <cell r="E261">
            <v>50.5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Q261">
            <v>0</v>
          </cell>
        </row>
        <row r="262">
          <cell r="A262" t="str">
            <v>firm orders</v>
          </cell>
          <cell r="B262" t="str">
            <v>Airbus</v>
          </cell>
          <cell r="C262" t="str">
            <v>A319NEO</v>
          </cell>
          <cell r="D262">
            <v>101.5</v>
          </cell>
          <cell r="E262">
            <v>50.75</v>
          </cell>
          <cell r="F262">
            <v>9</v>
          </cell>
          <cell r="G262">
            <v>6</v>
          </cell>
          <cell r="H262">
            <v>1</v>
          </cell>
          <cell r="I262">
            <v>1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Q262">
            <v>17</v>
          </cell>
        </row>
        <row r="263">
          <cell r="A263" t="str">
            <v>firm orders</v>
          </cell>
          <cell r="B263" t="str">
            <v>Airbus</v>
          </cell>
          <cell r="C263" t="str">
            <v>A320-200</v>
          </cell>
          <cell r="D263">
            <v>101</v>
          </cell>
          <cell r="E263">
            <v>50.5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Q263">
            <v>0</v>
          </cell>
        </row>
        <row r="264">
          <cell r="A264" t="str">
            <v>firm orders</v>
          </cell>
          <cell r="B264" t="str">
            <v>Airbus</v>
          </cell>
          <cell r="C264" t="str">
            <v>A320F</v>
          </cell>
          <cell r="D264">
            <v>101</v>
          </cell>
          <cell r="E264">
            <v>50.5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Q264">
            <v>0</v>
          </cell>
        </row>
        <row r="265">
          <cell r="A265" t="str">
            <v>firm orders</v>
          </cell>
          <cell r="B265" t="str">
            <v>Airbus</v>
          </cell>
          <cell r="C265" t="str">
            <v>A320NEO</v>
          </cell>
          <cell r="D265">
            <v>110.6</v>
          </cell>
          <cell r="E265">
            <v>55.3</v>
          </cell>
          <cell r="F265">
            <v>305</v>
          </cell>
          <cell r="G265">
            <v>301</v>
          </cell>
          <cell r="H265">
            <v>307</v>
          </cell>
          <cell r="I265">
            <v>310</v>
          </cell>
          <cell r="J265">
            <v>280</v>
          </cell>
          <cell r="K265">
            <v>264</v>
          </cell>
          <cell r="L265">
            <v>241</v>
          </cell>
          <cell r="M265">
            <v>107</v>
          </cell>
          <cell r="N265">
            <v>62</v>
          </cell>
          <cell r="O265">
            <v>55</v>
          </cell>
          <cell r="Q265">
            <v>2232</v>
          </cell>
        </row>
        <row r="266">
          <cell r="A266" t="str">
            <v>firm orders</v>
          </cell>
          <cell r="B266" t="str">
            <v>Airbus</v>
          </cell>
          <cell r="C266" t="str">
            <v>A321-100</v>
          </cell>
          <cell r="D266">
            <v>114</v>
          </cell>
          <cell r="E266">
            <v>57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Q266">
            <v>0</v>
          </cell>
        </row>
        <row r="267">
          <cell r="A267" t="str">
            <v>firm orders</v>
          </cell>
          <cell r="B267" t="str">
            <v>Airbus</v>
          </cell>
          <cell r="C267" t="str">
            <v>A321-200</v>
          </cell>
          <cell r="D267">
            <v>114</v>
          </cell>
          <cell r="E267">
            <v>57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Q267">
            <v>0</v>
          </cell>
        </row>
        <row r="268">
          <cell r="A268" t="str">
            <v>firm orders</v>
          </cell>
          <cell r="B268" t="str">
            <v>Airbus</v>
          </cell>
          <cell r="C268" t="str">
            <v>A321F</v>
          </cell>
          <cell r="D268">
            <v>114</v>
          </cell>
          <cell r="E268">
            <v>57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Q268">
            <v>0</v>
          </cell>
        </row>
        <row r="269">
          <cell r="A269" t="str">
            <v>firm orders</v>
          </cell>
          <cell r="B269" t="str">
            <v>Airbus</v>
          </cell>
          <cell r="C269" t="str">
            <v>A321NEO</v>
          </cell>
          <cell r="D269">
            <v>129.5</v>
          </cell>
          <cell r="E269">
            <v>64.75</v>
          </cell>
          <cell r="F269">
            <v>429</v>
          </cell>
          <cell r="G269">
            <v>526</v>
          </cell>
          <cell r="H269">
            <v>590</v>
          </cell>
          <cell r="I269">
            <v>596</v>
          </cell>
          <cell r="J269">
            <v>572</v>
          </cell>
          <cell r="K269">
            <v>232</v>
          </cell>
          <cell r="L269">
            <v>127</v>
          </cell>
          <cell r="M269">
            <v>124</v>
          </cell>
          <cell r="N269">
            <v>98</v>
          </cell>
          <cell r="O269">
            <v>100</v>
          </cell>
          <cell r="Q269">
            <v>3394</v>
          </cell>
        </row>
        <row r="270">
          <cell r="A270" t="str">
            <v>firm orders</v>
          </cell>
          <cell r="B270" t="str">
            <v>Airbus</v>
          </cell>
          <cell r="C270" t="str">
            <v>A330-200</v>
          </cell>
          <cell r="D270">
            <v>231.5</v>
          </cell>
          <cell r="E270">
            <v>115.75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Q270">
            <v>0</v>
          </cell>
        </row>
        <row r="271">
          <cell r="A271" t="str">
            <v>firm orders</v>
          </cell>
          <cell r="B271" t="str">
            <v>Airbus</v>
          </cell>
          <cell r="C271" t="str">
            <v>A330-200F</v>
          </cell>
          <cell r="D271">
            <v>234.7</v>
          </cell>
          <cell r="E271">
            <v>117.35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Q271">
            <v>0</v>
          </cell>
        </row>
        <row r="272">
          <cell r="A272" t="str">
            <v>firm orders</v>
          </cell>
          <cell r="B272" t="str">
            <v>Airbus</v>
          </cell>
          <cell r="C272" t="str">
            <v>A330-300</v>
          </cell>
          <cell r="D272">
            <v>256.39999999999998</v>
          </cell>
          <cell r="E272">
            <v>128.19999999999999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Q272">
            <v>0</v>
          </cell>
        </row>
        <row r="273">
          <cell r="A273" t="str">
            <v>firm orders</v>
          </cell>
          <cell r="B273" t="str">
            <v>Airbus</v>
          </cell>
          <cell r="C273" t="str">
            <v>A330-300F</v>
          </cell>
          <cell r="D273">
            <v>256.39999999999998</v>
          </cell>
          <cell r="E273">
            <v>128.19999999999999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Q273">
            <v>0</v>
          </cell>
        </row>
        <row r="274">
          <cell r="A274" t="str">
            <v>firm orders</v>
          </cell>
          <cell r="B274" t="str">
            <v>Airbus</v>
          </cell>
          <cell r="C274" t="str">
            <v>A330-700L Beluga XL</v>
          </cell>
          <cell r="D274" t="e">
            <v>#N/A</v>
          </cell>
          <cell r="E274" t="e">
            <v>#N/A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Q274">
            <v>0</v>
          </cell>
        </row>
        <row r="275">
          <cell r="A275" t="str">
            <v>firm orders</v>
          </cell>
          <cell r="B275" t="str">
            <v>Airbus</v>
          </cell>
          <cell r="C275" t="str">
            <v>A330-800</v>
          </cell>
          <cell r="D275">
            <v>259.89999999999998</v>
          </cell>
          <cell r="E275">
            <v>129.94999999999999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Q275">
            <v>0</v>
          </cell>
        </row>
        <row r="276">
          <cell r="A276" t="str">
            <v>firm orders</v>
          </cell>
          <cell r="B276" t="str">
            <v>Airbus</v>
          </cell>
          <cell r="C276" t="str">
            <v>A330-900</v>
          </cell>
          <cell r="D276">
            <v>296.39999999999998</v>
          </cell>
          <cell r="E276">
            <v>148.19999999999999</v>
          </cell>
          <cell r="F276">
            <v>37</v>
          </cell>
          <cell r="G276">
            <v>43</v>
          </cell>
          <cell r="H276">
            <v>31</v>
          </cell>
          <cell r="I276">
            <v>21</v>
          </cell>
          <cell r="J276">
            <v>7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Q276">
            <v>139</v>
          </cell>
        </row>
        <row r="277">
          <cell r="A277" t="str">
            <v>firm orders</v>
          </cell>
          <cell r="B277" t="str">
            <v>Airbus</v>
          </cell>
          <cell r="C277" t="str">
            <v>A340-200</v>
          </cell>
          <cell r="D277">
            <v>219</v>
          </cell>
          <cell r="E277">
            <v>109.5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Q277">
            <v>0</v>
          </cell>
        </row>
        <row r="278">
          <cell r="A278" t="str">
            <v>firm orders</v>
          </cell>
          <cell r="B278" t="str">
            <v>Airbus</v>
          </cell>
          <cell r="C278" t="str">
            <v>A340-300</v>
          </cell>
          <cell r="D278">
            <v>219</v>
          </cell>
          <cell r="E278">
            <v>109.5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Q278">
            <v>0</v>
          </cell>
        </row>
        <row r="279">
          <cell r="A279" t="str">
            <v>firm orders</v>
          </cell>
          <cell r="B279" t="str">
            <v>Airbus</v>
          </cell>
          <cell r="C279" t="str">
            <v>A340-500</v>
          </cell>
          <cell r="D279">
            <v>219</v>
          </cell>
          <cell r="E279">
            <v>109.5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Q279">
            <v>0</v>
          </cell>
        </row>
        <row r="280">
          <cell r="A280" t="str">
            <v>firm orders</v>
          </cell>
          <cell r="B280" t="str">
            <v>Airbus</v>
          </cell>
          <cell r="C280" t="str">
            <v>A340-600</v>
          </cell>
          <cell r="D280">
            <v>219</v>
          </cell>
          <cell r="E280">
            <v>109.5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Q280">
            <v>0</v>
          </cell>
        </row>
        <row r="281">
          <cell r="A281" t="str">
            <v>firm orders</v>
          </cell>
          <cell r="B281" t="str">
            <v>Airbus</v>
          </cell>
          <cell r="C281" t="str">
            <v>A350-1000</v>
          </cell>
          <cell r="D281">
            <v>355.7</v>
          </cell>
          <cell r="E281">
            <v>177.85</v>
          </cell>
          <cell r="F281">
            <v>11</v>
          </cell>
          <cell r="G281">
            <v>13</v>
          </cell>
          <cell r="H281">
            <v>17</v>
          </cell>
          <cell r="I281">
            <v>19</v>
          </cell>
          <cell r="J281">
            <v>20</v>
          </cell>
          <cell r="K281">
            <v>19</v>
          </cell>
          <cell r="L281">
            <v>22</v>
          </cell>
          <cell r="M281">
            <v>18</v>
          </cell>
          <cell r="N281">
            <v>1</v>
          </cell>
          <cell r="O281">
            <v>0</v>
          </cell>
          <cell r="Q281">
            <v>140</v>
          </cell>
        </row>
        <row r="282">
          <cell r="A282" t="str">
            <v>firm orders</v>
          </cell>
          <cell r="B282" t="str">
            <v>Airbus</v>
          </cell>
          <cell r="C282" t="str">
            <v>A350-900</v>
          </cell>
          <cell r="D282">
            <v>308.10000000000002</v>
          </cell>
          <cell r="E282">
            <v>154.05000000000001</v>
          </cell>
          <cell r="F282">
            <v>55</v>
          </cell>
          <cell r="G282">
            <v>67</v>
          </cell>
          <cell r="H282">
            <v>53</v>
          </cell>
          <cell r="I282">
            <v>16</v>
          </cell>
          <cell r="J282">
            <v>11</v>
          </cell>
          <cell r="K282">
            <v>6</v>
          </cell>
          <cell r="L282">
            <v>5</v>
          </cell>
          <cell r="M282">
            <v>9</v>
          </cell>
          <cell r="N282">
            <v>9</v>
          </cell>
          <cell r="O282">
            <v>8</v>
          </cell>
          <cell r="Q282">
            <v>239</v>
          </cell>
        </row>
        <row r="283">
          <cell r="A283" t="str">
            <v>firm orders</v>
          </cell>
          <cell r="B283" t="str">
            <v>Airbus</v>
          </cell>
          <cell r="C283" t="str">
            <v>A350-950F</v>
          </cell>
          <cell r="D283">
            <v>308.10000000000002</v>
          </cell>
          <cell r="E283">
            <v>154.05000000000001</v>
          </cell>
          <cell r="F283">
            <v>0</v>
          </cell>
          <cell r="G283">
            <v>0</v>
          </cell>
          <cell r="H283">
            <v>7</v>
          </cell>
          <cell r="I283">
            <v>14</v>
          </cell>
          <cell r="J283">
            <v>14</v>
          </cell>
          <cell r="K283">
            <v>2</v>
          </cell>
          <cell r="L283">
            <v>2</v>
          </cell>
          <cell r="M283">
            <v>0</v>
          </cell>
          <cell r="N283">
            <v>0</v>
          </cell>
          <cell r="O283">
            <v>0</v>
          </cell>
          <cell r="Q283">
            <v>39</v>
          </cell>
        </row>
        <row r="284">
          <cell r="A284" t="str">
            <v>firm orders</v>
          </cell>
          <cell r="B284" t="str">
            <v>Airbus</v>
          </cell>
          <cell r="C284" t="str">
            <v>A380</v>
          </cell>
          <cell r="D284">
            <v>350</v>
          </cell>
          <cell r="E284">
            <v>175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Q284">
            <v>0</v>
          </cell>
        </row>
        <row r="285">
          <cell r="A285" t="str">
            <v>firm orders</v>
          </cell>
          <cell r="B285" t="str">
            <v>ATR</v>
          </cell>
          <cell r="C285" t="str">
            <v>ATR42-200</v>
          </cell>
          <cell r="D285" t="e">
            <v>#N/A</v>
          </cell>
          <cell r="E285" t="e">
            <v>#N/A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Q285">
            <v>0</v>
          </cell>
        </row>
        <row r="286">
          <cell r="A286" t="str">
            <v>firm orders</v>
          </cell>
          <cell r="B286" t="str">
            <v>ATR</v>
          </cell>
          <cell r="C286" t="str">
            <v>ATR42-300</v>
          </cell>
          <cell r="D286" t="e">
            <v>#N/A</v>
          </cell>
          <cell r="E286" t="e">
            <v>#N/A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Q286">
            <v>0</v>
          </cell>
        </row>
        <row r="287">
          <cell r="A287" t="str">
            <v>firm orders</v>
          </cell>
          <cell r="B287" t="str">
            <v>ATR</v>
          </cell>
          <cell r="C287" t="str">
            <v>ATR42-300F</v>
          </cell>
          <cell r="D287" t="e">
            <v>#N/A</v>
          </cell>
          <cell r="E287" t="e">
            <v>#N/A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Q287">
            <v>0</v>
          </cell>
        </row>
        <row r="288">
          <cell r="A288" t="str">
            <v>firm orders</v>
          </cell>
          <cell r="B288" t="str">
            <v>ATR</v>
          </cell>
          <cell r="C288" t="str">
            <v>ATR42-500</v>
          </cell>
          <cell r="D288" t="e">
            <v>#N/A</v>
          </cell>
          <cell r="E288" t="e">
            <v>#N/A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Q288">
            <v>0</v>
          </cell>
        </row>
        <row r="289">
          <cell r="A289" t="str">
            <v>firm orders</v>
          </cell>
          <cell r="B289" t="str">
            <v>ATR</v>
          </cell>
          <cell r="C289" t="str">
            <v>ATR42-600</v>
          </cell>
          <cell r="D289">
            <v>20</v>
          </cell>
          <cell r="E289">
            <v>10</v>
          </cell>
          <cell r="F289">
            <v>4</v>
          </cell>
          <cell r="G289">
            <v>1</v>
          </cell>
          <cell r="H289">
            <v>4</v>
          </cell>
          <cell r="I289">
            <v>4</v>
          </cell>
          <cell r="J289">
            <v>0</v>
          </cell>
          <cell r="K289">
            <v>2</v>
          </cell>
          <cell r="L289">
            <v>4</v>
          </cell>
          <cell r="M289">
            <v>0</v>
          </cell>
          <cell r="N289">
            <v>0</v>
          </cell>
          <cell r="O289">
            <v>0</v>
          </cell>
          <cell r="Q289">
            <v>19</v>
          </cell>
        </row>
        <row r="290">
          <cell r="A290" t="str">
            <v>firm orders</v>
          </cell>
          <cell r="B290" t="str">
            <v>ATR</v>
          </cell>
          <cell r="C290" t="str">
            <v>ATR42-600S</v>
          </cell>
          <cell r="D290" t="e">
            <v>#N/A</v>
          </cell>
          <cell r="E290" t="e">
            <v>#N/A</v>
          </cell>
          <cell r="F290">
            <v>2</v>
          </cell>
          <cell r="G290">
            <v>4</v>
          </cell>
          <cell r="H290">
            <v>1</v>
          </cell>
          <cell r="I290">
            <v>1</v>
          </cell>
          <cell r="J290">
            <v>5</v>
          </cell>
          <cell r="K290">
            <v>3</v>
          </cell>
          <cell r="L290">
            <v>1</v>
          </cell>
          <cell r="M290">
            <v>0</v>
          </cell>
          <cell r="N290">
            <v>0</v>
          </cell>
          <cell r="O290">
            <v>0</v>
          </cell>
          <cell r="Q290">
            <v>17</v>
          </cell>
        </row>
        <row r="291">
          <cell r="A291" t="str">
            <v>firm orders</v>
          </cell>
          <cell r="B291" t="str">
            <v>ATR</v>
          </cell>
          <cell r="C291" t="str">
            <v>ATR72-200</v>
          </cell>
          <cell r="D291">
            <v>26</v>
          </cell>
          <cell r="E291">
            <v>13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Q291">
            <v>0</v>
          </cell>
        </row>
        <row r="292">
          <cell r="A292" t="str">
            <v>firm orders</v>
          </cell>
          <cell r="B292" t="str">
            <v>ATR</v>
          </cell>
          <cell r="C292" t="str">
            <v>ATR72-200F</v>
          </cell>
          <cell r="D292">
            <v>26</v>
          </cell>
          <cell r="E292">
            <v>13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Q292">
            <v>0</v>
          </cell>
        </row>
        <row r="293">
          <cell r="A293" t="str">
            <v>firm orders</v>
          </cell>
          <cell r="B293" t="str">
            <v>ATR</v>
          </cell>
          <cell r="C293" t="str">
            <v>ATR72-500</v>
          </cell>
          <cell r="D293">
            <v>26</v>
          </cell>
          <cell r="E293">
            <v>13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Q293">
            <v>0</v>
          </cell>
        </row>
        <row r="294">
          <cell r="A294" t="str">
            <v>firm orders</v>
          </cell>
          <cell r="B294" t="str">
            <v>ATR</v>
          </cell>
          <cell r="C294" t="str">
            <v>ATR72-500F</v>
          </cell>
          <cell r="D294">
            <v>26</v>
          </cell>
          <cell r="E294">
            <v>13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Q294">
            <v>0</v>
          </cell>
        </row>
        <row r="295">
          <cell r="A295" t="str">
            <v>firm orders</v>
          </cell>
          <cell r="B295" t="str">
            <v>ATR</v>
          </cell>
          <cell r="C295" t="str">
            <v>ATR72-600</v>
          </cell>
          <cell r="D295">
            <v>26.8</v>
          </cell>
          <cell r="E295">
            <v>13.4</v>
          </cell>
          <cell r="F295">
            <v>28</v>
          </cell>
          <cell r="G295">
            <v>30</v>
          </cell>
          <cell r="H295">
            <v>28</v>
          </cell>
          <cell r="I295">
            <v>5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Q295">
            <v>91</v>
          </cell>
        </row>
        <row r="296">
          <cell r="A296" t="str">
            <v>firm orders</v>
          </cell>
          <cell r="B296" t="str">
            <v>ATR</v>
          </cell>
          <cell r="C296" t="str">
            <v>ATR72-600F</v>
          </cell>
          <cell r="D296">
            <v>26.8</v>
          </cell>
          <cell r="E296">
            <v>13.4</v>
          </cell>
          <cell r="F296">
            <v>6</v>
          </cell>
          <cell r="G296">
            <v>6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Q296">
            <v>12</v>
          </cell>
        </row>
        <row r="297">
          <cell r="A297" t="str">
            <v>firm orders</v>
          </cell>
          <cell r="B297" t="str">
            <v>Avcraft Aviation</v>
          </cell>
          <cell r="C297" t="str">
            <v>328JET/Envoy 3</v>
          </cell>
          <cell r="D297" t="e">
            <v>#N/A</v>
          </cell>
          <cell r="E297" t="e">
            <v>#N/A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Q297">
            <v>0</v>
          </cell>
        </row>
        <row r="298">
          <cell r="A298" t="str">
            <v>firm orders</v>
          </cell>
          <cell r="B298" t="str">
            <v>Beech Aircraft Corporation</v>
          </cell>
          <cell r="C298" t="str">
            <v>Beech 1900C</v>
          </cell>
          <cell r="D298" t="e">
            <v>#N/A</v>
          </cell>
          <cell r="E298" t="e">
            <v>#N/A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Q298">
            <v>0</v>
          </cell>
        </row>
        <row r="299">
          <cell r="A299" t="str">
            <v>firm orders</v>
          </cell>
          <cell r="B299" t="str">
            <v>Beech Aircraft Corporation</v>
          </cell>
          <cell r="C299" t="str">
            <v>Beech 1900D</v>
          </cell>
          <cell r="D299" t="e">
            <v>#N/A</v>
          </cell>
          <cell r="E299" t="e">
            <v>#N/A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Q299">
            <v>0</v>
          </cell>
        </row>
        <row r="300">
          <cell r="A300" t="str">
            <v>firm orders</v>
          </cell>
          <cell r="B300" t="str">
            <v>Beech Aircraft Corporation</v>
          </cell>
          <cell r="C300" t="str">
            <v>Beech 1900F</v>
          </cell>
          <cell r="D300" t="e">
            <v>#N/A</v>
          </cell>
          <cell r="E300" t="e">
            <v>#N/A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Q300">
            <v>0</v>
          </cell>
        </row>
        <row r="301">
          <cell r="A301" t="str">
            <v>firm orders</v>
          </cell>
          <cell r="B301" t="str">
            <v>Boeing</v>
          </cell>
          <cell r="C301" t="str">
            <v>707-320C</v>
          </cell>
          <cell r="D301" t="e">
            <v>#N/A</v>
          </cell>
          <cell r="E301" t="e">
            <v>#N/A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Q301">
            <v>0</v>
          </cell>
        </row>
        <row r="302">
          <cell r="A302" t="str">
            <v>firm orders</v>
          </cell>
          <cell r="B302" t="str">
            <v>Boeing</v>
          </cell>
          <cell r="C302" t="str">
            <v>717-200</v>
          </cell>
          <cell r="D302" t="e">
            <v>#N/A</v>
          </cell>
          <cell r="E302" t="e">
            <v>#N/A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Q302">
            <v>0</v>
          </cell>
        </row>
        <row r="303">
          <cell r="A303" t="str">
            <v>firm orders</v>
          </cell>
          <cell r="B303" t="str">
            <v>Boeing</v>
          </cell>
          <cell r="C303" t="str">
            <v>727-100C/F Stage 3</v>
          </cell>
          <cell r="D303" t="e">
            <v>#N/A</v>
          </cell>
          <cell r="E303" t="e">
            <v>#N/A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Q303">
            <v>0</v>
          </cell>
        </row>
        <row r="304">
          <cell r="A304" t="str">
            <v>firm orders</v>
          </cell>
          <cell r="B304" t="str">
            <v>Boeing</v>
          </cell>
          <cell r="C304" t="str">
            <v>727-200 Stage 3</v>
          </cell>
          <cell r="D304" t="e">
            <v>#N/A</v>
          </cell>
          <cell r="E304" t="e">
            <v>#N/A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Q304">
            <v>0</v>
          </cell>
        </row>
        <row r="305">
          <cell r="A305" t="str">
            <v>firm orders</v>
          </cell>
          <cell r="B305" t="str">
            <v>Boeing</v>
          </cell>
          <cell r="C305" t="str">
            <v>727-200F Stage 3</v>
          </cell>
          <cell r="D305" t="e">
            <v>#N/A</v>
          </cell>
          <cell r="E305" t="e">
            <v>#N/A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Q305">
            <v>0</v>
          </cell>
        </row>
        <row r="306">
          <cell r="A306" t="str">
            <v>firm orders</v>
          </cell>
          <cell r="B306" t="str">
            <v>Boeing</v>
          </cell>
          <cell r="C306" t="str">
            <v>737-200</v>
          </cell>
          <cell r="D306" t="e">
            <v>#N/A</v>
          </cell>
          <cell r="E306" t="e">
            <v>#N/A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Q306">
            <v>0</v>
          </cell>
        </row>
        <row r="307">
          <cell r="A307" t="str">
            <v>firm orders</v>
          </cell>
          <cell r="B307" t="str">
            <v>Boeing</v>
          </cell>
          <cell r="C307" t="str">
            <v>737-200 Stage 3</v>
          </cell>
          <cell r="D307" t="e">
            <v>#N/A</v>
          </cell>
          <cell r="E307" t="e">
            <v>#N/A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Q307">
            <v>0</v>
          </cell>
        </row>
        <row r="308">
          <cell r="A308" t="str">
            <v>firm orders</v>
          </cell>
          <cell r="B308" t="str">
            <v>Boeing</v>
          </cell>
          <cell r="C308" t="str">
            <v>737-200C/F</v>
          </cell>
          <cell r="D308" t="e">
            <v>#N/A</v>
          </cell>
          <cell r="E308" t="e">
            <v>#N/A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Q308">
            <v>0</v>
          </cell>
        </row>
        <row r="309">
          <cell r="A309" t="str">
            <v>firm orders</v>
          </cell>
          <cell r="B309" t="str">
            <v>Boeing</v>
          </cell>
          <cell r="C309" t="str">
            <v>737-200C/F Stage 3</v>
          </cell>
          <cell r="D309" t="e">
            <v>#N/A</v>
          </cell>
          <cell r="E309" t="e">
            <v>#N/A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Q309">
            <v>0</v>
          </cell>
        </row>
        <row r="310">
          <cell r="A310" t="str">
            <v>firm orders</v>
          </cell>
          <cell r="B310" t="str">
            <v>Boeing</v>
          </cell>
          <cell r="C310" t="str">
            <v>737-300</v>
          </cell>
          <cell r="D310" t="e">
            <v>#N/A</v>
          </cell>
          <cell r="E310" t="e">
            <v>#N/A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Q310">
            <v>0</v>
          </cell>
        </row>
        <row r="311">
          <cell r="A311" t="str">
            <v>firm orders</v>
          </cell>
          <cell r="B311" t="str">
            <v>Boeing</v>
          </cell>
          <cell r="C311" t="str">
            <v>737-300F</v>
          </cell>
          <cell r="D311" t="e">
            <v>#N/A</v>
          </cell>
          <cell r="E311" t="e">
            <v>#N/A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Q311">
            <v>0</v>
          </cell>
        </row>
        <row r="312">
          <cell r="A312" t="str">
            <v>firm orders</v>
          </cell>
          <cell r="B312" t="str">
            <v>Boeing</v>
          </cell>
          <cell r="C312" t="str">
            <v>737-400</v>
          </cell>
          <cell r="D312" t="e">
            <v>#N/A</v>
          </cell>
          <cell r="E312" t="e">
            <v>#N/A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Q312">
            <v>0</v>
          </cell>
        </row>
        <row r="313">
          <cell r="A313" t="str">
            <v>firm orders</v>
          </cell>
          <cell r="B313" t="str">
            <v>Boeing</v>
          </cell>
          <cell r="C313" t="str">
            <v>737-400F</v>
          </cell>
          <cell r="D313" t="e">
            <v>#N/A</v>
          </cell>
          <cell r="E313" t="e">
            <v>#N/A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Q313">
            <v>0</v>
          </cell>
        </row>
        <row r="314">
          <cell r="A314" t="str">
            <v>firm orders</v>
          </cell>
          <cell r="B314" t="str">
            <v>Boeing</v>
          </cell>
          <cell r="C314" t="str">
            <v>737-500</v>
          </cell>
          <cell r="D314" t="e">
            <v>#N/A</v>
          </cell>
          <cell r="E314" t="e">
            <v>#N/A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Q314">
            <v>0</v>
          </cell>
        </row>
        <row r="315">
          <cell r="A315" t="str">
            <v>firm orders</v>
          </cell>
          <cell r="B315" t="str">
            <v>Boeing</v>
          </cell>
          <cell r="C315" t="str">
            <v>737-600</v>
          </cell>
          <cell r="D315" t="e">
            <v>#N/A</v>
          </cell>
          <cell r="E315" t="e">
            <v>#N/A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Q315">
            <v>0</v>
          </cell>
        </row>
        <row r="316">
          <cell r="A316" t="str">
            <v>firm orders</v>
          </cell>
          <cell r="B316" t="str">
            <v>Boeing</v>
          </cell>
          <cell r="C316" t="str">
            <v>737-700</v>
          </cell>
          <cell r="D316">
            <v>89.1</v>
          </cell>
          <cell r="E316">
            <v>44.55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Q316">
            <v>0</v>
          </cell>
        </row>
        <row r="317">
          <cell r="A317" t="str">
            <v>firm orders</v>
          </cell>
          <cell r="B317" t="str">
            <v>Boeing</v>
          </cell>
          <cell r="C317" t="str">
            <v>737-700F</v>
          </cell>
          <cell r="D317" t="e">
            <v>#N/A</v>
          </cell>
          <cell r="E317" t="e">
            <v>#N/A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Q317">
            <v>0</v>
          </cell>
        </row>
        <row r="318">
          <cell r="A318" t="str">
            <v>firm orders</v>
          </cell>
          <cell r="B318" t="str">
            <v>Boeing</v>
          </cell>
          <cell r="C318" t="str">
            <v>737-800</v>
          </cell>
          <cell r="D318">
            <v>106.1</v>
          </cell>
          <cell r="E318">
            <v>53.05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Q318">
            <v>0</v>
          </cell>
        </row>
        <row r="319">
          <cell r="A319" t="str">
            <v>firm orders</v>
          </cell>
          <cell r="B319" t="str">
            <v>Boeing</v>
          </cell>
          <cell r="C319" t="str">
            <v>737-800F</v>
          </cell>
          <cell r="D319">
            <v>106.1</v>
          </cell>
          <cell r="E319">
            <v>53.05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Q319">
            <v>0</v>
          </cell>
        </row>
        <row r="320">
          <cell r="A320" t="str">
            <v>firm orders</v>
          </cell>
          <cell r="B320" t="str">
            <v>Boeing</v>
          </cell>
          <cell r="C320" t="str">
            <v>737-900</v>
          </cell>
          <cell r="D320" t="e">
            <v>#N/A</v>
          </cell>
          <cell r="E320" t="e">
            <v>#N/A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Q320">
            <v>0</v>
          </cell>
        </row>
        <row r="321">
          <cell r="A321" t="str">
            <v>firm orders</v>
          </cell>
          <cell r="B321" t="str">
            <v>Boeing</v>
          </cell>
          <cell r="C321" t="str">
            <v>737-900ER</v>
          </cell>
          <cell r="D321">
            <v>112.6</v>
          </cell>
          <cell r="E321">
            <v>56.3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Q321">
            <v>0</v>
          </cell>
        </row>
        <row r="322">
          <cell r="A322" t="str">
            <v>firm orders</v>
          </cell>
          <cell r="B322" t="str">
            <v>Boeing</v>
          </cell>
          <cell r="C322" t="str">
            <v>737-MAX 10</v>
          </cell>
          <cell r="D322">
            <v>134.9</v>
          </cell>
          <cell r="E322">
            <v>67.45</v>
          </cell>
          <cell r="F322">
            <v>16</v>
          </cell>
          <cell r="G322">
            <v>106</v>
          </cell>
          <cell r="H322">
            <v>122</v>
          </cell>
          <cell r="I322">
            <v>141</v>
          </cell>
          <cell r="J322">
            <v>167</v>
          </cell>
          <cell r="K322">
            <v>179</v>
          </cell>
          <cell r="L322">
            <v>73</v>
          </cell>
          <cell r="M322">
            <v>6</v>
          </cell>
          <cell r="N322">
            <v>0</v>
          </cell>
          <cell r="O322">
            <v>0</v>
          </cell>
          <cell r="Q322">
            <v>810</v>
          </cell>
        </row>
        <row r="323">
          <cell r="A323" t="str">
            <v>firm orders</v>
          </cell>
          <cell r="B323" t="str">
            <v>Boeing</v>
          </cell>
          <cell r="C323" t="str">
            <v>737-MAX 7</v>
          </cell>
          <cell r="D323">
            <v>99.7</v>
          </cell>
          <cell r="E323">
            <v>49.85</v>
          </cell>
          <cell r="F323">
            <v>69</v>
          </cell>
          <cell r="G323">
            <v>59</v>
          </cell>
          <cell r="H323">
            <v>58</v>
          </cell>
          <cell r="I323">
            <v>46</v>
          </cell>
          <cell r="J323">
            <v>25</v>
          </cell>
          <cell r="K323">
            <v>29</v>
          </cell>
          <cell r="L323">
            <v>1</v>
          </cell>
          <cell r="M323">
            <v>0</v>
          </cell>
          <cell r="N323">
            <v>0</v>
          </cell>
          <cell r="O323">
            <v>0</v>
          </cell>
          <cell r="Q323">
            <v>287</v>
          </cell>
        </row>
        <row r="324">
          <cell r="A324" t="str">
            <v>firm orders</v>
          </cell>
          <cell r="B324" t="str">
            <v>Boeing</v>
          </cell>
          <cell r="C324" t="str">
            <v>737-MAX 8</v>
          </cell>
          <cell r="D324">
            <v>121.6</v>
          </cell>
          <cell r="E324">
            <v>60.8</v>
          </cell>
          <cell r="F324">
            <v>437</v>
          </cell>
          <cell r="G324">
            <v>418</v>
          </cell>
          <cell r="H324">
            <v>438</v>
          </cell>
          <cell r="I324">
            <v>503</v>
          </cell>
          <cell r="J324">
            <v>469</v>
          </cell>
          <cell r="K324">
            <v>320</v>
          </cell>
          <cell r="L324">
            <v>116</v>
          </cell>
          <cell r="M324">
            <v>24</v>
          </cell>
          <cell r="N324">
            <v>2</v>
          </cell>
          <cell r="O324">
            <v>0</v>
          </cell>
          <cell r="Q324">
            <v>2727</v>
          </cell>
        </row>
        <row r="325">
          <cell r="A325" t="str">
            <v>firm orders</v>
          </cell>
          <cell r="B325" t="str">
            <v>Boeing</v>
          </cell>
          <cell r="C325" t="str">
            <v>737-MAX 9</v>
          </cell>
          <cell r="D325">
            <v>128.9</v>
          </cell>
          <cell r="E325">
            <v>64.45</v>
          </cell>
          <cell r="F325">
            <v>15</v>
          </cell>
          <cell r="G325">
            <v>27</v>
          </cell>
          <cell r="H325">
            <v>30</v>
          </cell>
          <cell r="I325">
            <v>24</v>
          </cell>
          <cell r="J325">
            <v>15</v>
          </cell>
          <cell r="K325">
            <v>13</v>
          </cell>
          <cell r="L325">
            <v>1</v>
          </cell>
          <cell r="M325">
            <v>0</v>
          </cell>
          <cell r="N325">
            <v>0</v>
          </cell>
          <cell r="O325">
            <v>0</v>
          </cell>
          <cell r="Q325">
            <v>125</v>
          </cell>
        </row>
        <row r="326">
          <cell r="A326" t="str">
            <v>firm orders</v>
          </cell>
          <cell r="B326" t="str">
            <v>Boeing</v>
          </cell>
          <cell r="C326" t="str">
            <v>747-200B SCD (combi)</v>
          </cell>
          <cell r="D326" t="e">
            <v>#N/A</v>
          </cell>
          <cell r="E326" t="e">
            <v>#N/A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Q326">
            <v>0</v>
          </cell>
        </row>
        <row r="327">
          <cell r="A327" t="str">
            <v>firm orders</v>
          </cell>
          <cell r="B327" t="str">
            <v>Boeing</v>
          </cell>
          <cell r="C327" t="str">
            <v>747-200C</v>
          </cell>
          <cell r="D327" t="e">
            <v>#N/A</v>
          </cell>
          <cell r="E327" t="e">
            <v>#N/A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Q327">
            <v>0</v>
          </cell>
        </row>
        <row r="328">
          <cell r="A328" t="str">
            <v>firm orders</v>
          </cell>
          <cell r="B328" t="str">
            <v>Boeing</v>
          </cell>
          <cell r="C328" t="str">
            <v>747-200F</v>
          </cell>
          <cell r="D328" t="e">
            <v>#N/A</v>
          </cell>
          <cell r="E328" t="e">
            <v>#N/A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Q328">
            <v>0</v>
          </cell>
        </row>
        <row r="329">
          <cell r="A329" t="str">
            <v>firm orders</v>
          </cell>
          <cell r="B329" t="str">
            <v>Boeing</v>
          </cell>
          <cell r="C329" t="str">
            <v>747-300 SCD</v>
          </cell>
          <cell r="D329" t="e">
            <v>#N/A</v>
          </cell>
          <cell r="E329" t="e">
            <v>#N/A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Q329">
            <v>0</v>
          </cell>
        </row>
        <row r="330">
          <cell r="A330" t="str">
            <v>firm orders</v>
          </cell>
          <cell r="B330" t="str">
            <v>Boeing</v>
          </cell>
          <cell r="C330" t="str">
            <v>747-400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Q330">
            <v>0</v>
          </cell>
        </row>
        <row r="331">
          <cell r="A331" t="str">
            <v>firm orders</v>
          </cell>
          <cell r="B331" t="str">
            <v>Boeing</v>
          </cell>
          <cell r="C331" t="str">
            <v>747-400 combi</v>
          </cell>
          <cell r="D331" t="e">
            <v>#N/A</v>
          </cell>
          <cell r="E331" t="e">
            <v>#N/A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Q331">
            <v>0</v>
          </cell>
        </row>
        <row r="332">
          <cell r="A332" t="str">
            <v>firm orders</v>
          </cell>
          <cell r="B332" t="str">
            <v>Boeing</v>
          </cell>
          <cell r="C332" t="str">
            <v>747-400ERF</v>
          </cell>
          <cell r="D332" t="e">
            <v>#N/A</v>
          </cell>
          <cell r="E332" t="e">
            <v>#N/A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Q332">
            <v>0</v>
          </cell>
        </row>
        <row r="333">
          <cell r="A333" t="str">
            <v>firm orders</v>
          </cell>
          <cell r="B333" t="str">
            <v>Boeing</v>
          </cell>
          <cell r="C333" t="str">
            <v>747-400F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Q333">
            <v>0</v>
          </cell>
        </row>
        <row r="334">
          <cell r="A334" t="str">
            <v>firm orders</v>
          </cell>
          <cell r="B334" t="str">
            <v>Boeing</v>
          </cell>
          <cell r="C334" t="str">
            <v>747-400LCF</v>
          </cell>
          <cell r="D334" t="e">
            <v>#N/A</v>
          </cell>
          <cell r="E334" t="e">
            <v>#N/A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Q334">
            <v>0</v>
          </cell>
        </row>
        <row r="335">
          <cell r="A335" t="str">
            <v>firm orders</v>
          </cell>
          <cell r="B335" t="str">
            <v>Boeing</v>
          </cell>
          <cell r="C335" t="str">
            <v>747-400SF</v>
          </cell>
          <cell r="D335" t="e">
            <v>#N/A</v>
          </cell>
          <cell r="E335" t="e">
            <v>#N/A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Q335">
            <v>0</v>
          </cell>
        </row>
        <row r="336">
          <cell r="A336" t="str">
            <v>firm orders</v>
          </cell>
          <cell r="B336" t="str">
            <v>Boeing</v>
          </cell>
          <cell r="C336" t="str">
            <v>747-8</v>
          </cell>
          <cell r="D336">
            <v>418.2</v>
          </cell>
          <cell r="E336">
            <v>209.1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Q336">
            <v>0</v>
          </cell>
        </row>
        <row r="337">
          <cell r="A337" t="str">
            <v>firm orders</v>
          </cell>
          <cell r="B337" t="str">
            <v>Boeing</v>
          </cell>
          <cell r="C337" t="str">
            <v>747-8F</v>
          </cell>
          <cell r="D337">
            <v>419.2</v>
          </cell>
          <cell r="E337">
            <v>209.6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Q337">
            <v>0</v>
          </cell>
        </row>
        <row r="338">
          <cell r="A338" t="str">
            <v>firm orders</v>
          </cell>
          <cell r="B338" t="str">
            <v>Boeing</v>
          </cell>
          <cell r="C338" t="str">
            <v>747SP</v>
          </cell>
          <cell r="D338" t="e">
            <v>#N/A</v>
          </cell>
          <cell r="E338" t="e">
            <v>#N/A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Q338">
            <v>0</v>
          </cell>
        </row>
        <row r="339">
          <cell r="A339" t="str">
            <v>firm orders</v>
          </cell>
          <cell r="B339" t="str">
            <v>Boeing</v>
          </cell>
          <cell r="C339" t="str">
            <v>757-200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Q339">
            <v>0</v>
          </cell>
        </row>
        <row r="340">
          <cell r="A340" t="str">
            <v>firm orders</v>
          </cell>
          <cell r="B340" t="str">
            <v>Boeing</v>
          </cell>
          <cell r="C340" t="str">
            <v>757-200F/PF/C</v>
          </cell>
          <cell r="D340">
            <v>50</v>
          </cell>
          <cell r="E340">
            <v>25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Q340">
            <v>0</v>
          </cell>
        </row>
        <row r="341">
          <cell r="A341" t="str">
            <v>firm orders</v>
          </cell>
          <cell r="B341" t="str">
            <v>Boeing</v>
          </cell>
          <cell r="C341" t="str">
            <v>757-300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Q341">
            <v>0</v>
          </cell>
        </row>
        <row r="342">
          <cell r="A342" t="str">
            <v>firm orders</v>
          </cell>
          <cell r="B342" t="str">
            <v>Boeing</v>
          </cell>
          <cell r="C342" t="str">
            <v>767-200ER</v>
          </cell>
          <cell r="D342" t="e">
            <v>#N/A</v>
          </cell>
          <cell r="E342" t="e">
            <v>#N/A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Q342">
            <v>0</v>
          </cell>
        </row>
        <row r="343">
          <cell r="A343" t="str">
            <v>firm orders</v>
          </cell>
          <cell r="B343" t="str">
            <v>Boeing</v>
          </cell>
          <cell r="C343" t="str">
            <v>767-200F</v>
          </cell>
          <cell r="D343" t="e">
            <v>#N/A</v>
          </cell>
          <cell r="E343" t="e">
            <v>#N/A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Q343">
            <v>0</v>
          </cell>
        </row>
        <row r="344">
          <cell r="A344" t="str">
            <v>firm orders</v>
          </cell>
          <cell r="B344" t="str">
            <v>Boeing</v>
          </cell>
          <cell r="C344" t="str">
            <v>767-200F/ER</v>
          </cell>
          <cell r="D344" t="e">
            <v>#N/A</v>
          </cell>
          <cell r="E344" t="e">
            <v>#N/A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Q344">
            <v>0</v>
          </cell>
        </row>
        <row r="345">
          <cell r="A345" t="str">
            <v>firm orders</v>
          </cell>
          <cell r="B345" t="str">
            <v>Boeing</v>
          </cell>
          <cell r="C345" t="str">
            <v>767-300</v>
          </cell>
          <cell r="D345" t="e">
            <v>#N/A</v>
          </cell>
          <cell r="E345" t="e">
            <v>#N/A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Q345">
            <v>0</v>
          </cell>
        </row>
        <row r="346">
          <cell r="A346" t="str">
            <v>firm orders</v>
          </cell>
          <cell r="B346" t="str">
            <v>Boeing</v>
          </cell>
          <cell r="C346" t="str">
            <v>767-300ER</v>
          </cell>
          <cell r="D346">
            <v>217.9</v>
          </cell>
          <cell r="E346">
            <v>108.95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Q346">
            <v>0</v>
          </cell>
        </row>
        <row r="347">
          <cell r="A347" t="str">
            <v>firm orders</v>
          </cell>
          <cell r="B347" t="str">
            <v>Boeing</v>
          </cell>
          <cell r="C347" t="str">
            <v>767-300F</v>
          </cell>
          <cell r="D347">
            <v>220.3</v>
          </cell>
          <cell r="E347">
            <v>110.15</v>
          </cell>
          <cell r="F347">
            <v>16</v>
          </cell>
          <cell r="G347">
            <v>20</v>
          </cell>
          <cell r="H347">
            <v>3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Q347">
            <v>39</v>
          </cell>
        </row>
        <row r="348">
          <cell r="A348" t="str">
            <v>firm orders</v>
          </cell>
          <cell r="B348" t="str">
            <v>Boeing</v>
          </cell>
          <cell r="C348" t="str">
            <v>767-400ER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Q348">
            <v>0</v>
          </cell>
        </row>
        <row r="349">
          <cell r="A349" t="str">
            <v>firm orders</v>
          </cell>
          <cell r="B349" t="str">
            <v>Boeing</v>
          </cell>
          <cell r="C349" t="str">
            <v>777-200</v>
          </cell>
          <cell r="D349" t="e">
            <v>#N/A</v>
          </cell>
          <cell r="E349" t="e">
            <v>#N/A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Q349">
            <v>0</v>
          </cell>
        </row>
        <row r="350">
          <cell r="A350" t="str">
            <v>firm orders</v>
          </cell>
          <cell r="B350" t="str">
            <v>Boeing</v>
          </cell>
          <cell r="C350" t="str">
            <v>777-200ER</v>
          </cell>
          <cell r="D350">
            <v>306.60000000000002</v>
          </cell>
          <cell r="E350">
            <v>153.30000000000001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Q350">
            <v>0</v>
          </cell>
        </row>
        <row r="351">
          <cell r="A351" t="str">
            <v>firm orders</v>
          </cell>
          <cell r="B351" t="str">
            <v>Boeing</v>
          </cell>
          <cell r="C351" t="str">
            <v>777-200F</v>
          </cell>
          <cell r="D351">
            <v>352.3</v>
          </cell>
          <cell r="E351">
            <v>176.15</v>
          </cell>
          <cell r="F351">
            <v>24</v>
          </cell>
          <cell r="G351">
            <v>23</v>
          </cell>
          <cell r="H351">
            <v>7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Q351">
            <v>54</v>
          </cell>
        </row>
        <row r="352">
          <cell r="A352" t="str">
            <v>firm orders</v>
          </cell>
          <cell r="B352" t="str">
            <v>Boeing</v>
          </cell>
          <cell r="C352" t="str">
            <v>777-200LR</v>
          </cell>
          <cell r="D352">
            <v>346.9</v>
          </cell>
          <cell r="E352">
            <v>173.45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Q352">
            <v>0</v>
          </cell>
        </row>
        <row r="353">
          <cell r="A353" t="str">
            <v>firm orders</v>
          </cell>
          <cell r="B353" t="str">
            <v>Boeing</v>
          </cell>
          <cell r="C353" t="str">
            <v>777-300</v>
          </cell>
          <cell r="D353" t="e">
            <v>#N/A</v>
          </cell>
          <cell r="E353" t="e">
            <v>#N/A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Q353">
            <v>0</v>
          </cell>
        </row>
        <row r="354">
          <cell r="A354" t="str">
            <v>firm orders</v>
          </cell>
          <cell r="B354" t="str">
            <v>Boeing</v>
          </cell>
          <cell r="C354" t="str">
            <v>777-300ER</v>
          </cell>
          <cell r="D354">
            <v>375.5</v>
          </cell>
          <cell r="E354">
            <v>187.75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Q354">
            <v>0</v>
          </cell>
        </row>
        <row r="355">
          <cell r="A355" t="str">
            <v>firm orders</v>
          </cell>
          <cell r="B355" t="str">
            <v>Boeing</v>
          </cell>
          <cell r="C355" t="str">
            <v>777-300F</v>
          </cell>
          <cell r="D355">
            <v>375.5</v>
          </cell>
          <cell r="E355">
            <v>187.75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Q355">
            <v>0</v>
          </cell>
        </row>
        <row r="356">
          <cell r="A356" t="str">
            <v>firm orders</v>
          </cell>
          <cell r="B356" t="str">
            <v>Boeing</v>
          </cell>
          <cell r="C356" t="str">
            <v>777-8F</v>
          </cell>
          <cell r="D356">
            <v>410</v>
          </cell>
          <cell r="E356">
            <v>205</v>
          </cell>
          <cell r="F356">
            <v>0</v>
          </cell>
          <cell r="G356">
            <v>0</v>
          </cell>
          <cell r="H356">
            <v>0</v>
          </cell>
          <cell r="I356">
            <v>10</v>
          </cell>
          <cell r="J356">
            <v>16</v>
          </cell>
          <cell r="K356">
            <v>12</v>
          </cell>
          <cell r="L356">
            <v>3</v>
          </cell>
          <cell r="M356">
            <v>8</v>
          </cell>
          <cell r="N356">
            <v>6</v>
          </cell>
          <cell r="O356">
            <v>0</v>
          </cell>
          <cell r="Q356">
            <v>55</v>
          </cell>
        </row>
        <row r="357">
          <cell r="A357" t="str">
            <v>firm orders</v>
          </cell>
          <cell r="B357" t="str">
            <v>Boeing</v>
          </cell>
          <cell r="C357" t="str">
            <v>777-9</v>
          </cell>
          <cell r="D357">
            <v>442</v>
          </cell>
          <cell r="E357">
            <v>221</v>
          </cell>
          <cell r="F357">
            <v>0</v>
          </cell>
          <cell r="G357">
            <v>35</v>
          </cell>
          <cell r="H357">
            <v>67</v>
          </cell>
          <cell r="I357">
            <v>69</v>
          </cell>
          <cell r="J357">
            <v>62</v>
          </cell>
          <cell r="K357">
            <v>35</v>
          </cell>
          <cell r="L357">
            <v>29</v>
          </cell>
          <cell r="M357">
            <v>17</v>
          </cell>
          <cell r="N357">
            <v>0</v>
          </cell>
          <cell r="O357">
            <v>0</v>
          </cell>
          <cell r="Q357">
            <v>314</v>
          </cell>
        </row>
        <row r="358">
          <cell r="A358" t="str">
            <v>firm orders</v>
          </cell>
          <cell r="B358" t="str">
            <v>Boeing</v>
          </cell>
          <cell r="C358" t="str">
            <v>787-10</v>
          </cell>
          <cell r="D358">
            <v>338.4</v>
          </cell>
          <cell r="E358">
            <v>169.2</v>
          </cell>
          <cell r="F358">
            <v>27</v>
          </cell>
          <cell r="G358">
            <v>31</v>
          </cell>
          <cell r="H358">
            <v>22</v>
          </cell>
          <cell r="I358">
            <v>23</v>
          </cell>
          <cell r="J358">
            <v>9</v>
          </cell>
          <cell r="K358">
            <v>2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Q358">
            <v>114</v>
          </cell>
        </row>
        <row r="359">
          <cell r="A359" t="str">
            <v>firm orders</v>
          </cell>
          <cell r="B359" t="str">
            <v>Boeing</v>
          </cell>
          <cell r="C359" t="str">
            <v>787-8</v>
          </cell>
          <cell r="D359">
            <v>248.3</v>
          </cell>
          <cell r="E359">
            <v>124.15</v>
          </cell>
          <cell r="F359">
            <v>7</v>
          </cell>
          <cell r="G359">
            <v>5</v>
          </cell>
          <cell r="H359">
            <v>6</v>
          </cell>
          <cell r="I359">
            <v>4</v>
          </cell>
          <cell r="J359">
            <v>2</v>
          </cell>
          <cell r="K359">
            <v>1</v>
          </cell>
          <cell r="L359">
            <v>2</v>
          </cell>
          <cell r="M359">
            <v>1</v>
          </cell>
          <cell r="N359">
            <v>0</v>
          </cell>
          <cell r="O359">
            <v>0</v>
          </cell>
          <cell r="Q359">
            <v>28</v>
          </cell>
        </row>
        <row r="360">
          <cell r="A360" t="str">
            <v>firm orders</v>
          </cell>
          <cell r="B360" t="str">
            <v>Boeing</v>
          </cell>
          <cell r="C360" t="str">
            <v>787-9</v>
          </cell>
          <cell r="D360">
            <v>292.5</v>
          </cell>
          <cell r="E360">
            <v>146.25</v>
          </cell>
          <cell r="F360">
            <v>96</v>
          </cell>
          <cell r="G360">
            <v>90</v>
          </cell>
          <cell r="H360">
            <v>67</v>
          </cell>
          <cell r="I360">
            <v>91</v>
          </cell>
          <cell r="J360">
            <v>94</v>
          </cell>
          <cell r="K360">
            <v>22</v>
          </cell>
          <cell r="L360">
            <v>14</v>
          </cell>
          <cell r="M360">
            <v>12</v>
          </cell>
          <cell r="N360">
            <v>11</v>
          </cell>
          <cell r="O360">
            <v>0</v>
          </cell>
          <cell r="Q360">
            <v>497</v>
          </cell>
        </row>
        <row r="361">
          <cell r="A361" t="str">
            <v>firm orders</v>
          </cell>
          <cell r="B361" t="str">
            <v>Bombardier</v>
          </cell>
          <cell r="C361" t="str">
            <v>A220-100</v>
          </cell>
          <cell r="D361">
            <v>81</v>
          </cell>
          <cell r="E361">
            <v>40.5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Q361">
            <v>0</v>
          </cell>
        </row>
        <row r="362">
          <cell r="A362" t="str">
            <v>firm orders</v>
          </cell>
          <cell r="B362" t="str">
            <v>Bombardier</v>
          </cell>
          <cell r="C362" t="str">
            <v>A220-300</v>
          </cell>
          <cell r="D362">
            <v>91.5</v>
          </cell>
          <cell r="E362">
            <v>45.75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Q362">
            <v>0</v>
          </cell>
        </row>
        <row r="363">
          <cell r="A363" t="str">
            <v>firm orders</v>
          </cell>
          <cell r="B363" t="str">
            <v>Bombardier</v>
          </cell>
          <cell r="C363" t="str">
            <v>CRJ-100/200/440</v>
          </cell>
          <cell r="D363" t="e">
            <v>#N/A</v>
          </cell>
          <cell r="E363" t="e">
            <v>#N/A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Q363">
            <v>0</v>
          </cell>
        </row>
        <row r="364">
          <cell r="A364" t="str">
            <v>firm orders</v>
          </cell>
          <cell r="B364" t="str">
            <v>Bombardier</v>
          </cell>
          <cell r="C364" t="str">
            <v>CRJ-100/200F</v>
          </cell>
          <cell r="D364" t="e">
            <v>#N/A</v>
          </cell>
          <cell r="E364" t="e">
            <v>#N/A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Q364">
            <v>0</v>
          </cell>
        </row>
        <row r="365">
          <cell r="A365" t="str">
            <v>firm orders</v>
          </cell>
          <cell r="B365" t="str">
            <v>Bombardier</v>
          </cell>
          <cell r="C365" t="str">
            <v>CRJ-1000</v>
          </cell>
          <cell r="D365" t="e">
            <v>#N/A</v>
          </cell>
          <cell r="E365" t="e">
            <v>#N/A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Q365">
            <v>0</v>
          </cell>
        </row>
        <row r="366">
          <cell r="A366" t="str">
            <v>firm orders</v>
          </cell>
          <cell r="B366" t="str">
            <v>Bombardier</v>
          </cell>
          <cell r="C366" t="str">
            <v>CRJ-700</v>
          </cell>
          <cell r="D366" t="e">
            <v>#N/A</v>
          </cell>
          <cell r="E366" t="e">
            <v>#N/A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Q366">
            <v>0</v>
          </cell>
        </row>
        <row r="367">
          <cell r="A367" t="str">
            <v>firm orders</v>
          </cell>
          <cell r="B367" t="str">
            <v>Bombardier</v>
          </cell>
          <cell r="C367" t="str">
            <v>CRJ-700F</v>
          </cell>
          <cell r="D367" t="e">
            <v>#N/A</v>
          </cell>
          <cell r="E367" t="e">
            <v>#N/A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Q367">
            <v>0</v>
          </cell>
        </row>
        <row r="368">
          <cell r="A368" t="str">
            <v>firm orders</v>
          </cell>
          <cell r="B368" t="str">
            <v>Bombardier</v>
          </cell>
          <cell r="C368" t="str">
            <v>CRJ-900</v>
          </cell>
          <cell r="D368" t="e">
            <v>#N/A</v>
          </cell>
          <cell r="E368" t="e">
            <v>#N/A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Q368">
            <v>0</v>
          </cell>
        </row>
        <row r="369">
          <cell r="A369" t="str">
            <v>firm orders</v>
          </cell>
          <cell r="B369" t="str">
            <v>Bombardier</v>
          </cell>
          <cell r="C369" t="str">
            <v>CRJ-900F</v>
          </cell>
          <cell r="D369" t="e">
            <v>#N/A</v>
          </cell>
          <cell r="E369" t="e">
            <v>#N/A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Q369">
            <v>0</v>
          </cell>
        </row>
        <row r="370">
          <cell r="A370" t="str">
            <v>firm orders</v>
          </cell>
          <cell r="B370" t="str">
            <v>Bombardier</v>
          </cell>
          <cell r="C370" t="str">
            <v>DHC-8-100</v>
          </cell>
          <cell r="D370" t="e">
            <v>#N/A</v>
          </cell>
          <cell r="E370" t="e">
            <v>#N/A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Q370">
            <v>0</v>
          </cell>
        </row>
        <row r="371">
          <cell r="A371" t="str">
            <v>firm orders</v>
          </cell>
          <cell r="B371" t="str">
            <v>Bombardier</v>
          </cell>
          <cell r="C371" t="str">
            <v>DHC-8-200</v>
          </cell>
          <cell r="D371" t="e">
            <v>#N/A</v>
          </cell>
          <cell r="E371" t="e">
            <v>#N/A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Q371">
            <v>0</v>
          </cell>
        </row>
        <row r="372">
          <cell r="A372" t="str">
            <v>firm orders</v>
          </cell>
          <cell r="B372" t="str">
            <v>Bombardier</v>
          </cell>
          <cell r="C372" t="str">
            <v>DHC-8-300</v>
          </cell>
          <cell r="D372" t="e">
            <v>#N/A</v>
          </cell>
          <cell r="E372" t="e">
            <v>#N/A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Q372">
            <v>0</v>
          </cell>
        </row>
        <row r="373">
          <cell r="A373" t="str">
            <v>firm orders</v>
          </cell>
          <cell r="B373" t="str">
            <v>Bombardier</v>
          </cell>
          <cell r="C373" t="str">
            <v>DHC-8-300F</v>
          </cell>
          <cell r="D373" t="e">
            <v>#N/A</v>
          </cell>
          <cell r="E373" t="e">
            <v>#N/A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Q373">
            <v>0</v>
          </cell>
        </row>
        <row r="374">
          <cell r="A374" t="str">
            <v>firm orders</v>
          </cell>
          <cell r="B374" t="str">
            <v>Bombardier</v>
          </cell>
          <cell r="C374" t="str">
            <v>DHC-8-400</v>
          </cell>
          <cell r="D374">
            <v>27</v>
          </cell>
          <cell r="E374">
            <v>13.5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Q374">
            <v>0</v>
          </cell>
        </row>
        <row r="375">
          <cell r="A375" t="str">
            <v>firm orders</v>
          </cell>
          <cell r="B375" t="str">
            <v>Bombardier</v>
          </cell>
          <cell r="C375" t="str">
            <v>DHC-8-400F</v>
          </cell>
          <cell r="D375">
            <v>27</v>
          </cell>
          <cell r="E375">
            <v>13.5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Q375">
            <v>0</v>
          </cell>
        </row>
        <row r="376">
          <cell r="A376" t="str">
            <v>firm orders</v>
          </cell>
          <cell r="B376" t="str">
            <v>British Aerospace</v>
          </cell>
          <cell r="C376" t="str">
            <v>ATP(F)</v>
          </cell>
          <cell r="D376" t="e">
            <v>#N/A</v>
          </cell>
          <cell r="E376" t="e">
            <v>#N/A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Q376">
            <v>0</v>
          </cell>
        </row>
        <row r="377">
          <cell r="A377" t="str">
            <v>firm orders</v>
          </cell>
          <cell r="B377" t="str">
            <v>British Aerospace</v>
          </cell>
          <cell r="C377" t="str">
            <v>BAe 146-200</v>
          </cell>
          <cell r="D377" t="e">
            <v>#N/A</v>
          </cell>
          <cell r="E377" t="e">
            <v>#N/A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Q377">
            <v>0</v>
          </cell>
        </row>
        <row r="378">
          <cell r="A378" t="str">
            <v>firm orders</v>
          </cell>
          <cell r="B378" t="str">
            <v>British Aerospace</v>
          </cell>
          <cell r="C378" t="str">
            <v>BAe 146-200QT</v>
          </cell>
          <cell r="D378" t="e">
            <v>#N/A</v>
          </cell>
          <cell r="E378" t="e">
            <v>#N/A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Q378">
            <v>0</v>
          </cell>
        </row>
        <row r="379">
          <cell r="A379" t="str">
            <v>firm orders</v>
          </cell>
          <cell r="B379" t="str">
            <v>British Aerospace</v>
          </cell>
          <cell r="C379" t="str">
            <v>BAe 146-300</v>
          </cell>
          <cell r="D379" t="e">
            <v>#N/A</v>
          </cell>
          <cell r="E379" t="e">
            <v>#N/A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Q379">
            <v>0</v>
          </cell>
        </row>
        <row r="380">
          <cell r="A380" t="str">
            <v>firm orders</v>
          </cell>
          <cell r="B380" t="str">
            <v>British Aerospace</v>
          </cell>
          <cell r="C380" t="str">
            <v>BAe 146-300QT</v>
          </cell>
          <cell r="D380" t="e">
            <v>#N/A</v>
          </cell>
          <cell r="E380" t="e">
            <v>#N/A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Q380">
            <v>0</v>
          </cell>
        </row>
        <row r="381">
          <cell r="A381" t="str">
            <v>firm orders</v>
          </cell>
          <cell r="B381" t="str">
            <v>British Aerospace</v>
          </cell>
          <cell r="C381" t="str">
            <v>BAe 146-RJ100</v>
          </cell>
          <cell r="D381" t="e">
            <v>#N/A</v>
          </cell>
          <cell r="E381" t="e">
            <v>#N/A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Q381">
            <v>0</v>
          </cell>
        </row>
        <row r="382">
          <cell r="A382" t="str">
            <v>firm orders</v>
          </cell>
          <cell r="B382" t="str">
            <v>British Aerospace</v>
          </cell>
          <cell r="C382" t="str">
            <v>BAe 146-RJ70</v>
          </cell>
          <cell r="D382" t="e">
            <v>#N/A</v>
          </cell>
          <cell r="E382" t="e">
            <v>#N/A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Q382">
            <v>0</v>
          </cell>
        </row>
        <row r="383">
          <cell r="A383" t="str">
            <v>firm orders</v>
          </cell>
          <cell r="B383" t="str">
            <v>British Aerospace</v>
          </cell>
          <cell r="C383" t="str">
            <v>BAe 146-RJ85</v>
          </cell>
          <cell r="D383" t="e">
            <v>#N/A</v>
          </cell>
          <cell r="E383" t="e">
            <v>#N/A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Q383">
            <v>0</v>
          </cell>
        </row>
        <row r="384">
          <cell r="A384" t="str">
            <v>firm orders</v>
          </cell>
          <cell r="B384" t="str">
            <v>British Aerospace</v>
          </cell>
          <cell r="C384" t="str">
            <v>HS748</v>
          </cell>
          <cell r="D384" t="e">
            <v>#N/A</v>
          </cell>
          <cell r="E384" t="e">
            <v>#N/A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Q384">
            <v>0</v>
          </cell>
        </row>
        <row r="385">
          <cell r="A385" t="str">
            <v>firm orders</v>
          </cell>
          <cell r="B385" t="str">
            <v>British Aerospace</v>
          </cell>
          <cell r="C385" t="str">
            <v>Jetstream 31</v>
          </cell>
          <cell r="D385" t="e">
            <v>#N/A</v>
          </cell>
          <cell r="E385" t="e">
            <v>#N/A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Q385">
            <v>0</v>
          </cell>
        </row>
        <row r="386">
          <cell r="A386" t="str">
            <v>firm orders</v>
          </cell>
          <cell r="B386" t="str">
            <v>British Aerospace</v>
          </cell>
          <cell r="C386" t="str">
            <v>Jetstream 31F</v>
          </cell>
          <cell r="D386" t="e">
            <v>#N/A</v>
          </cell>
          <cell r="E386" t="e">
            <v>#N/A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Q386">
            <v>0</v>
          </cell>
        </row>
        <row r="387">
          <cell r="A387" t="str">
            <v>firm orders</v>
          </cell>
          <cell r="B387" t="str">
            <v>British Aerospace</v>
          </cell>
          <cell r="C387" t="str">
            <v>Jetstream 32</v>
          </cell>
          <cell r="D387" t="e">
            <v>#N/A</v>
          </cell>
          <cell r="E387" t="e">
            <v>#N/A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Q387">
            <v>0</v>
          </cell>
        </row>
        <row r="388">
          <cell r="A388" t="str">
            <v>firm orders</v>
          </cell>
          <cell r="B388" t="str">
            <v>British Aerospace</v>
          </cell>
          <cell r="C388" t="str">
            <v>Jetstream 41</v>
          </cell>
          <cell r="D388" t="e">
            <v>#N/A</v>
          </cell>
          <cell r="E388" t="e">
            <v>#N/A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Q388">
            <v>0</v>
          </cell>
        </row>
        <row r="389">
          <cell r="A389" t="str">
            <v>firm orders</v>
          </cell>
          <cell r="B389" t="str">
            <v>British Aerospace</v>
          </cell>
          <cell r="C389" t="str">
            <v>Jetstream 41F</v>
          </cell>
          <cell r="D389" t="e">
            <v>#N/A</v>
          </cell>
          <cell r="E389" t="e">
            <v>#N/A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Q389">
            <v>0</v>
          </cell>
        </row>
        <row r="390">
          <cell r="A390" t="str">
            <v>firm orders</v>
          </cell>
          <cell r="B390" t="str">
            <v>Canadair</v>
          </cell>
          <cell r="C390" t="str">
            <v>CRJ-100/200/440</v>
          </cell>
          <cell r="D390" t="e">
            <v>#N/A</v>
          </cell>
          <cell r="E390" t="e">
            <v>#N/A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Q390">
            <v>0</v>
          </cell>
        </row>
        <row r="391">
          <cell r="A391" t="str">
            <v>firm orders</v>
          </cell>
          <cell r="B391" t="str">
            <v>Canadair</v>
          </cell>
          <cell r="C391" t="str">
            <v>CRJ-100/200F</v>
          </cell>
          <cell r="D391" t="e">
            <v>#N/A</v>
          </cell>
          <cell r="E391" t="e">
            <v>#N/A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Q391">
            <v>0</v>
          </cell>
        </row>
        <row r="392">
          <cell r="A392" t="str">
            <v>firm orders</v>
          </cell>
          <cell r="B392" t="str">
            <v>COMAC</v>
          </cell>
          <cell r="C392" t="str">
            <v>ARJ21</v>
          </cell>
          <cell r="D392">
            <v>38</v>
          </cell>
          <cell r="E392">
            <v>19</v>
          </cell>
          <cell r="F392">
            <v>36</v>
          </cell>
          <cell r="G392">
            <v>36</v>
          </cell>
          <cell r="H392">
            <v>36</v>
          </cell>
          <cell r="I392">
            <v>36</v>
          </cell>
          <cell r="J392">
            <v>36</v>
          </cell>
          <cell r="K392">
            <v>34</v>
          </cell>
          <cell r="L392">
            <v>30</v>
          </cell>
          <cell r="M392">
            <v>30</v>
          </cell>
          <cell r="N392">
            <v>30</v>
          </cell>
          <cell r="O392">
            <v>28</v>
          </cell>
          <cell r="Q392">
            <v>332</v>
          </cell>
        </row>
        <row r="393">
          <cell r="A393" t="str">
            <v>firm orders</v>
          </cell>
          <cell r="B393" t="str">
            <v>COMAC</v>
          </cell>
          <cell r="C393" t="str">
            <v>ARJ21F</v>
          </cell>
          <cell r="D393">
            <v>38</v>
          </cell>
          <cell r="E393">
            <v>19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Q393">
            <v>0</v>
          </cell>
        </row>
        <row r="394">
          <cell r="A394" t="str">
            <v>firm orders</v>
          </cell>
          <cell r="B394" t="str">
            <v>COMAC</v>
          </cell>
          <cell r="C394" t="str">
            <v>C919</v>
          </cell>
          <cell r="D394">
            <v>99</v>
          </cell>
          <cell r="E394">
            <v>49.5</v>
          </cell>
          <cell r="F394">
            <v>12</v>
          </cell>
          <cell r="G394">
            <v>19</v>
          </cell>
          <cell r="H394">
            <v>24</v>
          </cell>
          <cell r="I394">
            <v>26</v>
          </cell>
          <cell r="J394">
            <v>28</v>
          </cell>
          <cell r="K394">
            <v>32</v>
          </cell>
          <cell r="L394">
            <v>32</v>
          </cell>
          <cell r="M394">
            <v>36</v>
          </cell>
          <cell r="N394">
            <v>36</v>
          </cell>
          <cell r="O394">
            <v>36</v>
          </cell>
          <cell r="Q394">
            <v>281</v>
          </cell>
        </row>
        <row r="395">
          <cell r="A395" t="str">
            <v>firm orders</v>
          </cell>
          <cell r="B395" t="str">
            <v>De Havilland Aircraft of Canada</v>
          </cell>
          <cell r="C395" t="str">
            <v>DHC-8-400</v>
          </cell>
          <cell r="D395" t="e">
            <v>#N/A</v>
          </cell>
          <cell r="E395" t="e">
            <v>#N/A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Q395">
            <v>0</v>
          </cell>
        </row>
        <row r="396">
          <cell r="A396" t="str">
            <v>firm orders</v>
          </cell>
          <cell r="B396" t="str">
            <v>de Havilland Canada</v>
          </cell>
          <cell r="C396" t="str">
            <v>DHC-6-100/200/300</v>
          </cell>
          <cell r="D396" t="e">
            <v>#N/A</v>
          </cell>
          <cell r="E396" t="e">
            <v>#N/A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Q396">
            <v>0</v>
          </cell>
        </row>
        <row r="397">
          <cell r="A397" t="str">
            <v>firm orders</v>
          </cell>
          <cell r="B397" t="str">
            <v>de Havilland Canada</v>
          </cell>
          <cell r="C397" t="str">
            <v>DHC-7</v>
          </cell>
          <cell r="D397" t="e">
            <v>#N/A</v>
          </cell>
          <cell r="E397" t="e">
            <v>#N/A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Q397">
            <v>0</v>
          </cell>
        </row>
        <row r="398">
          <cell r="A398" t="str">
            <v>firm orders</v>
          </cell>
          <cell r="B398" t="str">
            <v>de Havilland Canada</v>
          </cell>
          <cell r="C398" t="str">
            <v>DHC-8-100</v>
          </cell>
          <cell r="D398" t="e">
            <v>#N/A</v>
          </cell>
          <cell r="E398" t="e">
            <v>#N/A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Q398">
            <v>0</v>
          </cell>
        </row>
        <row r="399">
          <cell r="A399" t="str">
            <v>firm orders</v>
          </cell>
          <cell r="B399" t="str">
            <v>de Havilland Canada</v>
          </cell>
          <cell r="C399" t="str">
            <v>DHC-8-100F</v>
          </cell>
          <cell r="D399" t="e">
            <v>#N/A</v>
          </cell>
          <cell r="E399" t="e">
            <v>#N/A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Q399">
            <v>0</v>
          </cell>
        </row>
        <row r="400">
          <cell r="A400" t="str">
            <v>firm orders</v>
          </cell>
          <cell r="B400" t="str">
            <v>de Havilland Canada</v>
          </cell>
          <cell r="C400" t="str">
            <v>DHC-8-200</v>
          </cell>
          <cell r="D400" t="e">
            <v>#N/A</v>
          </cell>
          <cell r="E400" t="e">
            <v>#N/A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Q400">
            <v>0</v>
          </cell>
        </row>
        <row r="401">
          <cell r="A401" t="str">
            <v>firm orders</v>
          </cell>
          <cell r="B401" t="str">
            <v>de Havilland Canada</v>
          </cell>
          <cell r="C401" t="str">
            <v>DHC-8-300</v>
          </cell>
          <cell r="D401" t="e">
            <v>#N/A</v>
          </cell>
          <cell r="E401" t="e">
            <v>#N/A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Q401">
            <v>0</v>
          </cell>
        </row>
        <row r="402">
          <cell r="A402" t="str">
            <v>firm orders</v>
          </cell>
          <cell r="B402" t="str">
            <v>de Havilland Canada</v>
          </cell>
          <cell r="C402" t="str">
            <v>DHC-8-300F</v>
          </cell>
          <cell r="D402" t="e">
            <v>#N/A</v>
          </cell>
          <cell r="E402" t="e">
            <v>#N/A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Q402">
            <v>0</v>
          </cell>
        </row>
        <row r="403">
          <cell r="A403" t="str">
            <v>firm orders</v>
          </cell>
          <cell r="B403" t="str">
            <v>Dornier</v>
          </cell>
          <cell r="C403" t="str">
            <v>328JET/Envoy 3</v>
          </cell>
          <cell r="D403" t="e">
            <v>#N/A</v>
          </cell>
          <cell r="E403" t="e">
            <v>#N/A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Q403">
            <v>0</v>
          </cell>
        </row>
        <row r="404">
          <cell r="A404" t="str">
            <v>firm orders</v>
          </cell>
          <cell r="B404" t="str">
            <v>Dornier</v>
          </cell>
          <cell r="C404" t="str">
            <v>DO228-100</v>
          </cell>
          <cell r="D404" t="e">
            <v>#N/A</v>
          </cell>
          <cell r="E404" t="e">
            <v>#N/A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Q404">
            <v>0</v>
          </cell>
        </row>
        <row r="405">
          <cell r="A405" t="str">
            <v>firm orders</v>
          </cell>
          <cell r="B405" t="str">
            <v>Dornier</v>
          </cell>
          <cell r="C405" t="str">
            <v>DO228-200</v>
          </cell>
          <cell r="D405" t="e">
            <v>#N/A</v>
          </cell>
          <cell r="E405" t="e">
            <v>#N/A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Q405">
            <v>0</v>
          </cell>
        </row>
        <row r="406">
          <cell r="A406" t="str">
            <v>firm orders</v>
          </cell>
          <cell r="B406" t="str">
            <v>Dornier</v>
          </cell>
          <cell r="C406" t="str">
            <v>DO228NG</v>
          </cell>
          <cell r="D406" t="e">
            <v>#N/A</v>
          </cell>
          <cell r="E406" t="e">
            <v>#N/A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Q406">
            <v>0</v>
          </cell>
        </row>
        <row r="407">
          <cell r="A407" t="str">
            <v>firm orders</v>
          </cell>
          <cell r="B407" t="str">
            <v>Dornier</v>
          </cell>
          <cell r="C407" t="str">
            <v>DO328</v>
          </cell>
          <cell r="D407" t="e">
            <v>#N/A</v>
          </cell>
          <cell r="E407" t="e">
            <v>#N/A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Q407">
            <v>0</v>
          </cell>
        </row>
        <row r="408">
          <cell r="A408" t="str">
            <v>firm orders</v>
          </cell>
          <cell r="B408" t="str">
            <v>Douglas Aircraft</v>
          </cell>
          <cell r="C408" t="str">
            <v>DC-9-10F Stage 3</v>
          </cell>
          <cell r="D408" t="e">
            <v>#N/A</v>
          </cell>
          <cell r="E408" t="e">
            <v>#N/A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Q408">
            <v>0</v>
          </cell>
        </row>
        <row r="409">
          <cell r="A409" t="str">
            <v>firm orders</v>
          </cell>
          <cell r="B409" t="str">
            <v>Embraer</v>
          </cell>
          <cell r="C409" t="str">
            <v>EMB-110</v>
          </cell>
          <cell r="D409" t="e">
            <v>#N/A</v>
          </cell>
          <cell r="E409" t="e">
            <v>#N/A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Q409">
            <v>0</v>
          </cell>
        </row>
        <row r="410">
          <cell r="A410" t="str">
            <v>firm orders</v>
          </cell>
          <cell r="B410" t="str">
            <v>Embraer</v>
          </cell>
          <cell r="C410" t="str">
            <v>EMB-110P</v>
          </cell>
          <cell r="D410" t="e">
            <v>#N/A</v>
          </cell>
          <cell r="E410" t="e">
            <v>#N/A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Q410">
            <v>0</v>
          </cell>
        </row>
        <row r="411">
          <cell r="A411" t="str">
            <v>firm orders</v>
          </cell>
          <cell r="B411" t="str">
            <v>Embraer</v>
          </cell>
          <cell r="C411" t="str">
            <v>EMB-120</v>
          </cell>
          <cell r="D411" t="e">
            <v>#N/A</v>
          </cell>
          <cell r="E411" t="e">
            <v>#N/A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Q411">
            <v>0</v>
          </cell>
        </row>
        <row r="412">
          <cell r="A412" t="str">
            <v>firm orders</v>
          </cell>
          <cell r="B412" t="str">
            <v>Embraer</v>
          </cell>
          <cell r="C412" t="str">
            <v>EMB-120F</v>
          </cell>
          <cell r="D412" t="e">
            <v>#N/A</v>
          </cell>
          <cell r="E412" t="e">
            <v>#N/A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Q412">
            <v>0</v>
          </cell>
        </row>
        <row r="413">
          <cell r="A413" t="str">
            <v>firm orders</v>
          </cell>
          <cell r="B413" t="str">
            <v>Embraer</v>
          </cell>
          <cell r="C413" t="str">
            <v>Embraer 170</v>
          </cell>
          <cell r="D413">
            <v>26.5</v>
          </cell>
          <cell r="E413">
            <v>13.25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Q413">
            <v>0</v>
          </cell>
        </row>
        <row r="414">
          <cell r="A414" t="str">
            <v>firm orders</v>
          </cell>
          <cell r="B414" t="str">
            <v>Embraer</v>
          </cell>
          <cell r="C414" t="str">
            <v>Embraer 175</v>
          </cell>
          <cell r="D414">
            <v>28</v>
          </cell>
          <cell r="E414">
            <v>14</v>
          </cell>
          <cell r="F414">
            <v>28</v>
          </cell>
          <cell r="G414">
            <v>26</v>
          </cell>
          <cell r="H414">
            <v>11</v>
          </cell>
          <cell r="I414">
            <v>6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Q414">
            <v>71</v>
          </cell>
        </row>
        <row r="415">
          <cell r="A415" t="str">
            <v>firm orders</v>
          </cell>
          <cell r="B415" t="str">
            <v>Embraer</v>
          </cell>
          <cell r="C415" t="str">
            <v>Embraer 190</v>
          </cell>
          <cell r="D415">
            <v>32</v>
          </cell>
          <cell r="E415">
            <v>16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Q415">
            <v>0</v>
          </cell>
        </row>
        <row r="416">
          <cell r="A416" t="str">
            <v>firm orders</v>
          </cell>
          <cell r="B416" t="str">
            <v>Embraer</v>
          </cell>
          <cell r="C416" t="str">
            <v>Embraer 190F</v>
          </cell>
          <cell r="D416">
            <v>32</v>
          </cell>
          <cell r="E416">
            <v>16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Q416">
            <v>0</v>
          </cell>
        </row>
        <row r="417">
          <cell r="A417" t="str">
            <v>firm orders</v>
          </cell>
          <cell r="B417" t="str">
            <v>Embraer</v>
          </cell>
          <cell r="C417" t="str">
            <v>Embraer 195</v>
          </cell>
          <cell r="D417">
            <v>40</v>
          </cell>
          <cell r="E417">
            <v>20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Q417">
            <v>0</v>
          </cell>
        </row>
        <row r="418">
          <cell r="A418" t="str">
            <v>firm orders</v>
          </cell>
          <cell r="B418" t="str">
            <v>Embraer</v>
          </cell>
          <cell r="C418" t="str">
            <v>Embraer 195F</v>
          </cell>
          <cell r="D418">
            <v>40</v>
          </cell>
          <cell r="E418">
            <v>20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Q418">
            <v>0</v>
          </cell>
        </row>
        <row r="419">
          <cell r="A419" t="str">
            <v>firm orders</v>
          </cell>
          <cell r="B419" t="str">
            <v>Embraer</v>
          </cell>
          <cell r="C419" t="str">
            <v>Embraer E190-E2</v>
          </cell>
          <cell r="D419">
            <v>40</v>
          </cell>
          <cell r="E419">
            <v>20</v>
          </cell>
          <cell r="F419">
            <v>5</v>
          </cell>
          <cell r="G419">
            <v>4</v>
          </cell>
          <cell r="H419">
            <v>3</v>
          </cell>
          <cell r="I419">
            <v>1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Q419">
            <v>13</v>
          </cell>
        </row>
        <row r="420">
          <cell r="A420" t="str">
            <v>firm orders</v>
          </cell>
          <cell r="B420" t="str">
            <v>Embraer</v>
          </cell>
          <cell r="C420" t="str">
            <v>Embraer E195-E2</v>
          </cell>
          <cell r="D420">
            <v>40</v>
          </cell>
          <cell r="E420">
            <v>20</v>
          </cell>
          <cell r="F420">
            <v>28</v>
          </cell>
          <cell r="G420">
            <v>30</v>
          </cell>
          <cell r="H420">
            <v>32</v>
          </cell>
          <cell r="I420">
            <v>34</v>
          </cell>
          <cell r="J420">
            <v>36</v>
          </cell>
          <cell r="K420">
            <v>2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Q420">
            <v>162</v>
          </cell>
        </row>
        <row r="421">
          <cell r="A421" t="str">
            <v>firm orders</v>
          </cell>
          <cell r="B421" t="str">
            <v>Embraer</v>
          </cell>
          <cell r="C421" t="str">
            <v>ERJ 135</v>
          </cell>
          <cell r="D421" t="e">
            <v>#N/A</v>
          </cell>
          <cell r="E421" t="e">
            <v>#N/A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Q421">
            <v>0</v>
          </cell>
        </row>
        <row r="422">
          <cell r="A422" t="str">
            <v>firm orders</v>
          </cell>
          <cell r="B422" t="str">
            <v>Embraer</v>
          </cell>
          <cell r="C422" t="str">
            <v>ERJ 140</v>
          </cell>
          <cell r="D422" t="e">
            <v>#N/A</v>
          </cell>
          <cell r="E422" t="e">
            <v>#N/A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Q422">
            <v>0</v>
          </cell>
        </row>
        <row r="423">
          <cell r="A423" t="str">
            <v>firm orders</v>
          </cell>
          <cell r="B423" t="str">
            <v>Embraer</v>
          </cell>
          <cell r="C423" t="str">
            <v>ERJ 145</v>
          </cell>
          <cell r="D423">
            <v>25</v>
          </cell>
          <cell r="E423">
            <v>12.5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Q423">
            <v>0</v>
          </cell>
        </row>
        <row r="424">
          <cell r="A424" t="str">
            <v>firm orders</v>
          </cell>
          <cell r="B424" t="str">
            <v>Embraer</v>
          </cell>
          <cell r="C424" t="str">
            <v>ERJ 145F</v>
          </cell>
          <cell r="D424" t="e">
            <v>#N/A</v>
          </cell>
          <cell r="E424" t="e">
            <v>#N/A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Q424">
            <v>0</v>
          </cell>
        </row>
        <row r="425">
          <cell r="A425" t="str">
            <v>firm orders</v>
          </cell>
          <cell r="B425" t="str">
            <v>Fairchild Aircraft</v>
          </cell>
          <cell r="C425" t="str">
            <v>Merlin Expediter</v>
          </cell>
          <cell r="D425" t="e">
            <v>#N/A</v>
          </cell>
          <cell r="E425" t="e">
            <v>#N/A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Q425">
            <v>0</v>
          </cell>
        </row>
        <row r="426">
          <cell r="A426" t="str">
            <v>firm orders</v>
          </cell>
          <cell r="B426" t="str">
            <v>Fairchild Aircraft</v>
          </cell>
          <cell r="C426" t="str">
            <v>Metro 23</v>
          </cell>
          <cell r="D426" t="e">
            <v>#N/A</v>
          </cell>
          <cell r="E426" t="e">
            <v>#N/A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Q426">
            <v>0</v>
          </cell>
        </row>
        <row r="427">
          <cell r="A427" t="str">
            <v>firm orders</v>
          </cell>
          <cell r="B427" t="str">
            <v>Fairchild Aircraft</v>
          </cell>
          <cell r="C427" t="str">
            <v>Metro III</v>
          </cell>
          <cell r="D427" t="e">
            <v>#N/A</v>
          </cell>
          <cell r="E427" t="e">
            <v>#N/A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Q427">
            <v>0</v>
          </cell>
        </row>
        <row r="428">
          <cell r="A428" t="str">
            <v>firm orders</v>
          </cell>
          <cell r="B428" t="str">
            <v>Fairchild Aircraft</v>
          </cell>
          <cell r="C428" t="str">
            <v>Metro III (HGW)</v>
          </cell>
          <cell r="D428" t="e">
            <v>#N/A</v>
          </cell>
          <cell r="E428" t="e">
            <v>#N/A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Q428">
            <v>0</v>
          </cell>
        </row>
        <row r="429">
          <cell r="A429" t="str">
            <v>firm orders</v>
          </cell>
          <cell r="B429" t="str">
            <v>Fairchild-Dornier</v>
          </cell>
          <cell r="C429" t="str">
            <v>328JET/Envoy 3</v>
          </cell>
          <cell r="D429" t="e">
            <v>#N/A</v>
          </cell>
          <cell r="E429" t="e">
            <v>#N/A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Q429">
            <v>0</v>
          </cell>
        </row>
        <row r="430">
          <cell r="A430" t="str">
            <v>firm orders</v>
          </cell>
          <cell r="B430" t="str">
            <v>Fokker</v>
          </cell>
          <cell r="C430" t="str">
            <v>F-27-400</v>
          </cell>
          <cell r="D430" t="e">
            <v>#N/A</v>
          </cell>
          <cell r="E430" t="e">
            <v>#N/A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Q430">
            <v>0</v>
          </cell>
        </row>
        <row r="431">
          <cell r="A431" t="str">
            <v>firm orders</v>
          </cell>
          <cell r="B431" t="str">
            <v>Fokker</v>
          </cell>
          <cell r="C431" t="str">
            <v>F-27-500</v>
          </cell>
          <cell r="D431" t="e">
            <v>#N/A</v>
          </cell>
          <cell r="E431" t="e">
            <v>#N/A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Q431">
            <v>0</v>
          </cell>
        </row>
        <row r="432">
          <cell r="A432" t="str">
            <v>firm orders</v>
          </cell>
          <cell r="B432" t="str">
            <v>Fokker</v>
          </cell>
          <cell r="C432" t="str">
            <v>Fokker 100</v>
          </cell>
          <cell r="D432" t="e">
            <v>#N/A</v>
          </cell>
          <cell r="E432" t="e">
            <v>#N/A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Q432">
            <v>0</v>
          </cell>
        </row>
        <row r="433">
          <cell r="A433" t="str">
            <v>firm orders</v>
          </cell>
          <cell r="B433" t="str">
            <v>Fokker</v>
          </cell>
          <cell r="C433" t="str">
            <v>Fokker 50</v>
          </cell>
          <cell r="D433" t="e">
            <v>#N/A</v>
          </cell>
          <cell r="E433" t="e">
            <v>#N/A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Q433">
            <v>0</v>
          </cell>
        </row>
        <row r="434">
          <cell r="A434" t="str">
            <v>firm orders</v>
          </cell>
          <cell r="B434" t="str">
            <v>Fokker</v>
          </cell>
          <cell r="C434" t="str">
            <v>Fokker 50F</v>
          </cell>
          <cell r="D434" t="e">
            <v>#N/A</v>
          </cell>
          <cell r="E434" t="e">
            <v>#N/A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Q434">
            <v>0</v>
          </cell>
        </row>
        <row r="435">
          <cell r="A435" t="str">
            <v>firm orders</v>
          </cell>
          <cell r="B435" t="str">
            <v>Fokker</v>
          </cell>
          <cell r="C435" t="str">
            <v>Fokker 70</v>
          </cell>
          <cell r="D435" t="e">
            <v>#N/A</v>
          </cell>
          <cell r="E435" t="e">
            <v>#N/A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Q435">
            <v>0</v>
          </cell>
        </row>
        <row r="436">
          <cell r="A436" t="str">
            <v>firm orders</v>
          </cell>
          <cell r="B436" t="str">
            <v>Fokker</v>
          </cell>
          <cell r="C436" t="str">
            <v>Fokker F-28-1000</v>
          </cell>
          <cell r="D436" t="e">
            <v>#N/A</v>
          </cell>
          <cell r="E436" t="e">
            <v>#N/A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Q436">
            <v>0</v>
          </cell>
        </row>
        <row r="437">
          <cell r="A437" t="str">
            <v>firm orders</v>
          </cell>
          <cell r="B437" t="str">
            <v>Fokker</v>
          </cell>
          <cell r="C437" t="str">
            <v>Fokker F-28-1000C</v>
          </cell>
          <cell r="D437" t="e">
            <v>#N/A</v>
          </cell>
          <cell r="E437" t="e">
            <v>#N/A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Q437">
            <v>0</v>
          </cell>
        </row>
        <row r="438">
          <cell r="A438" t="str">
            <v>firm orders</v>
          </cell>
          <cell r="B438" t="str">
            <v>Hawker-Siddeley Aviation</v>
          </cell>
          <cell r="C438" t="str">
            <v>HS748</v>
          </cell>
          <cell r="D438" t="e">
            <v>#N/A</v>
          </cell>
          <cell r="E438" t="e">
            <v>#N/A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Q438">
            <v>0</v>
          </cell>
        </row>
        <row r="439">
          <cell r="A439" t="str">
            <v>firm orders</v>
          </cell>
          <cell r="B439" t="str">
            <v>Hawker-Siddeley Aviation</v>
          </cell>
          <cell r="C439" t="str">
            <v>HS748 (LFD)</v>
          </cell>
          <cell r="D439" t="e">
            <v>#N/A</v>
          </cell>
          <cell r="E439" t="e">
            <v>#N/A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Q439">
            <v>0</v>
          </cell>
        </row>
        <row r="440">
          <cell r="A440" t="str">
            <v>firm orders</v>
          </cell>
          <cell r="B440" t="str">
            <v>Hindustan Aeronautics Ltd.</v>
          </cell>
          <cell r="C440" t="str">
            <v>DO228-200</v>
          </cell>
          <cell r="D440" t="e">
            <v>#N/A</v>
          </cell>
          <cell r="E440" t="e">
            <v>#N/A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Q440">
            <v>0</v>
          </cell>
        </row>
        <row r="441">
          <cell r="A441" t="str">
            <v>firm orders</v>
          </cell>
          <cell r="B441" t="str">
            <v>Hindustan Aeronautics Ltd.</v>
          </cell>
          <cell r="C441" t="str">
            <v>DO228NG</v>
          </cell>
          <cell r="D441" t="e">
            <v>#N/A</v>
          </cell>
          <cell r="E441" t="e">
            <v>#N/A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Q441">
            <v>0</v>
          </cell>
        </row>
        <row r="442">
          <cell r="A442" t="str">
            <v>firm orders</v>
          </cell>
          <cell r="B442" t="str">
            <v>Indonesian Aerospace (PTDI)</v>
          </cell>
          <cell r="C442" t="str">
            <v>N219</v>
          </cell>
          <cell r="D442" t="e">
            <v>#N/A</v>
          </cell>
          <cell r="E442" t="e">
            <v>#N/A</v>
          </cell>
          <cell r="F442">
            <v>0</v>
          </cell>
          <cell r="G442">
            <v>2</v>
          </cell>
          <cell r="H442">
            <v>2</v>
          </cell>
          <cell r="I442">
            <v>3</v>
          </cell>
          <cell r="J442">
            <v>2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Q442">
            <v>9</v>
          </cell>
        </row>
        <row r="443">
          <cell r="A443" t="str">
            <v>firm orders</v>
          </cell>
          <cell r="B443" t="str">
            <v>Lockheed</v>
          </cell>
          <cell r="C443" t="str">
            <v>L-1011 200</v>
          </cell>
          <cell r="D443" t="e">
            <v>#N/A</v>
          </cell>
          <cell r="E443" t="e">
            <v>#N/A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Q443">
            <v>0</v>
          </cell>
        </row>
        <row r="444">
          <cell r="A444" t="str">
            <v>firm orders</v>
          </cell>
          <cell r="B444" t="str">
            <v>McDonnell Douglas</v>
          </cell>
          <cell r="C444" t="str">
            <v>DC-10-30</v>
          </cell>
          <cell r="D444" t="e">
            <v>#N/A</v>
          </cell>
          <cell r="E444" t="e">
            <v>#N/A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Q444">
            <v>0</v>
          </cell>
        </row>
        <row r="445">
          <cell r="A445" t="str">
            <v>firm orders</v>
          </cell>
          <cell r="B445" t="str">
            <v>McDonnell Douglas</v>
          </cell>
          <cell r="C445" t="str">
            <v>DC-8-62F Stage 3</v>
          </cell>
          <cell r="D445" t="e">
            <v>#N/A</v>
          </cell>
          <cell r="E445" t="e">
            <v>#N/A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Q445">
            <v>0</v>
          </cell>
        </row>
        <row r="446">
          <cell r="A446" t="str">
            <v>firm orders</v>
          </cell>
          <cell r="B446" t="str">
            <v>McDonnell Douglas</v>
          </cell>
          <cell r="C446" t="str">
            <v>DC-8-72</v>
          </cell>
          <cell r="D446" t="e">
            <v>#N/A</v>
          </cell>
          <cell r="E446" t="e">
            <v>#N/A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Q446">
            <v>0</v>
          </cell>
        </row>
        <row r="447">
          <cell r="A447" t="str">
            <v>firm orders</v>
          </cell>
          <cell r="B447" t="str">
            <v>McDonnell Douglas</v>
          </cell>
          <cell r="C447" t="str">
            <v>DC-8-72F</v>
          </cell>
          <cell r="D447" t="e">
            <v>#N/A</v>
          </cell>
          <cell r="E447" t="e">
            <v>#N/A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Q447">
            <v>0</v>
          </cell>
        </row>
        <row r="448">
          <cell r="A448" t="str">
            <v>firm orders</v>
          </cell>
          <cell r="B448" t="str">
            <v>McDonnell Douglas</v>
          </cell>
          <cell r="C448" t="str">
            <v>DC-8-73F</v>
          </cell>
          <cell r="D448" t="e">
            <v>#N/A</v>
          </cell>
          <cell r="E448" t="e">
            <v>#N/A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Q448">
            <v>0</v>
          </cell>
        </row>
        <row r="449">
          <cell r="A449" t="str">
            <v>firm orders</v>
          </cell>
          <cell r="B449" t="str">
            <v>McDonnell Douglas</v>
          </cell>
          <cell r="C449" t="str">
            <v>DC-9-10F Stage 3</v>
          </cell>
          <cell r="D449" t="e">
            <v>#N/A</v>
          </cell>
          <cell r="E449" t="e">
            <v>#N/A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Q449">
            <v>0</v>
          </cell>
        </row>
        <row r="450">
          <cell r="A450" t="str">
            <v>firm orders</v>
          </cell>
          <cell r="B450" t="str">
            <v>McDonnell Douglas</v>
          </cell>
          <cell r="C450" t="str">
            <v>DC-9-30 Stage 3</v>
          </cell>
          <cell r="D450" t="e">
            <v>#N/A</v>
          </cell>
          <cell r="E450" t="e">
            <v>#N/A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Q450">
            <v>0</v>
          </cell>
        </row>
        <row r="451">
          <cell r="A451" t="str">
            <v>firm orders</v>
          </cell>
          <cell r="B451" t="str">
            <v>McDonnell Douglas</v>
          </cell>
          <cell r="C451" t="str">
            <v>DC-9-30F</v>
          </cell>
          <cell r="D451" t="e">
            <v>#N/A</v>
          </cell>
          <cell r="E451" t="e">
            <v>#N/A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Q451">
            <v>0</v>
          </cell>
        </row>
        <row r="452">
          <cell r="A452" t="str">
            <v>firm orders</v>
          </cell>
          <cell r="B452" t="str">
            <v>McDonnell Douglas</v>
          </cell>
          <cell r="C452" t="str">
            <v>DC-9-30F Stage 3</v>
          </cell>
          <cell r="D452" t="e">
            <v>#N/A</v>
          </cell>
          <cell r="E452" t="e">
            <v>#N/A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Q452">
            <v>0</v>
          </cell>
        </row>
        <row r="453">
          <cell r="A453" t="str">
            <v>firm orders</v>
          </cell>
          <cell r="B453" t="str">
            <v>McDonnell Douglas</v>
          </cell>
          <cell r="C453" t="str">
            <v>MD-10-30F</v>
          </cell>
          <cell r="D453" t="e">
            <v>#N/A</v>
          </cell>
          <cell r="E453" t="e">
            <v>#N/A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Q453">
            <v>0</v>
          </cell>
        </row>
        <row r="454">
          <cell r="A454" t="str">
            <v>firm orders</v>
          </cell>
          <cell r="B454" t="str">
            <v>McDonnell Douglas</v>
          </cell>
          <cell r="C454" t="str">
            <v>MD-11F</v>
          </cell>
          <cell r="D454" t="e">
            <v>#N/A</v>
          </cell>
          <cell r="E454" t="e">
            <v>#N/A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Q454">
            <v>0</v>
          </cell>
        </row>
        <row r="455">
          <cell r="A455" t="str">
            <v>firm orders</v>
          </cell>
          <cell r="B455" t="str">
            <v>McDonnell Douglas</v>
          </cell>
          <cell r="C455" t="str">
            <v>MD-81</v>
          </cell>
          <cell r="D455" t="e">
            <v>#N/A</v>
          </cell>
          <cell r="E455" t="e">
            <v>#N/A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Q455">
            <v>0</v>
          </cell>
        </row>
        <row r="456">
          <cell r="A456" t="str">
            <v>firm orders</v>
          </cell>
          <cell r="B456" t="str">
            <v>McDonnell Douglas</v>
          </cell>
          <cell r="C456" t="str">
            <v>MD-82</v>
          </cell>
          <cell r="D456" t="e">
            <v>#N/A</v>
          </cell>
          <cell r="E456" t="e">
            <v>#N/A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Q456">
            <v>0</v>
          </cell>
        </row>
        <row r="457">
          <cell r="A457" t="str">
            <v>firm orders</v>
          </cell>
          <cell r="B457" t="str">
            <v>McDonnell Douglas</v>
          </cell>
          <cell r="C457" t="str">
            <v>MD-82F</v>
          </cell>
          <cell r="D457" t="e">
            <v>#N/A</v>
          </cell>
          <cell r="E457" t="e">
            <v>#N/A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Q457">
            <v>0</v>
          </cell>
        </row>
        <row r="458">
          <cell r="A458" t="str">
            <v>firm orders</v>
          </cell>
          <cell r="B458" t="str">
            <v>McDonnell Douglas</v>
          </cell>
          <cell r="C458" t="str">
            <v>MD-83</v>
          </cell>
          <cell r="D458" t="e">
            <v>#N/A</v>
          </cell>
          <cell r="E458" t="e">
            <v>#N/A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Q458">
            <v>0</v>
          </cell>
        </row>
        <row r="459">
          <cell r="A459" t="str">
            <v>firm orders</v>
          </cell>
          <cell r="B459" t="str">
            <v>McDonnell Douglas</v>
          </cell>
          <cell r="C459" t="str">
            <v>MD-83F</v>
          </cell>
          <cell r="D459" t="e">
            <v>#N/A</v>
          </cell>
          <cell r="E459" t="e">
            <v>#N/A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Q459">
            <v>0</v>
          </cell>
        </row>
        <row r="460">
          <cell r="A460" t="str">
            <v>firm orders</v>
          </cell>
          <cell r="B460" t="str">
            <v>McDonnell Douglas</v>
          </cell>
          <cell r="C460" t="str">
            <v>MD-87</v>
          </cell>
          <cell r="D460" t="e">
            <v>#N/A</v>
          </cell>
          <cell r="E460" t="e">
            <v>#N/A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Q460">
            <v>0</v>
          </cell>
        </row>
        <row r="461">
          <cell r="A461" t="str">
            <v>firm orders</v>
          </cell>
          <cell r="B461" t="str">
            <v>McDonnell Douglas</v>
          </cell>
          <cell r="C461" t="str">
            <v>MD-88</v>
          </cell>
          <cell r="D461" t="e">
            <v>#N/A</v>
          </cell>
          <cell r="E461" t="e">
            <v>#N/A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Q461">
            <v>0</v>
          </cell>
        </row>
        <row r="462">
          <cell r="A462" t="str">
            <v>firm orders</v>
          </cell>
          <cell r="B462" t="str">
            <v>McDonnell Douglas</v>
          </cell>
          <cell r="C462" t="str">
            <v>MD-88F</v>
          </cell>
          <cell r="D462" t="e">
            <v>#N/A</v>
          </cell>
          <cell r="E462" t="e">
            <v>#N/A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Q462">
            <v>0</v>
          </cell>
        </row>
        <row r="463">
          <cell r="A463" t="str">
            <v>firm orders</v>
          </cell>
          <cell r="B463" t="str">
            <v>Raytheon Aircraft</v>
          </cell>
          <cell r="C463" t="str">
            <v>Beech 1900C</v>
          </cell>
          <cell r="D463" t="e">
            <v>#N/A</v>
          </cell>
          <cell r="E463" t="e">
            <v>#N/A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Q463">
            <v>0</v>
          </cell>
        </row>
        <row r="464">
          <cell r="A464" t="str">
            <v>firm orders</v>
          </cell>
          <cell r="B464" t="str">
            <v>Raytheon Aircraft</v>
          </cell>
          <cell r="C464" t="str">
            <v>Beech 1900D</v>
          </cell>
          <cell r="D464" t="e">
            <v>#N/A</v>
          </cell>
          <cell r="E464" t="e">
            <v>#N/A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Q464">
            <v>0</v>
          </cell>
        </row>
        <row r="465">
          <cell r="A465" t="str">
            <v>firm orders</v>
          </cell>
          <cell r="B465" t="str">
            <v>Raytheon Aircraft</v>
          </cell>
          <cell r="C465" t="str">
            <v>Beech 1900F</v>
          </cell>
          <cell r="D465" t="e">
            <v>#N/A</v>
          </cell>
          <cell r="E465" t="e">
            <v>#N/A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Q465">
            <v>0</v>
          </cell>
        </row>
        <row r="466">
          <cell r="A466" t="str">
            <v>firm orders</v>
          </cell>
          <cell r="B466" t="str">
            <v>RUAG</v>
          </cell>
          <cell r="C466" t="str">
            <v>328JET/Envoy 3</v>
          </cell>
          <cell r="D466" t="e">
            <v>#N/A</v>
          </cell>
          <cell r="E466" t="e">
            <v>#N/A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Q466">
            <v>0</v>
          </cell>
        </row>
        <row r="467">
          <cell r="A467" t="str">
            <v>firm orders</v>
          </cell>
          <cell r="B467" t="str">
            <v>RUAG</v>
          </cell>
          <cell r="C467" t="str">
            <v>DO228NG</v>
          </cell>
          <cell r="D467" t="e">
            <v>#N/A</v>
          </cell>
          <cell r="E467" t="e">
            <v>#N/A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Q467">
            <v>0</v>
          </cell>
        </row>
        <row r="468">
          <cell r="A468" t="str">
            <v>firm orders</v>
          </cell>
          <cell r="B468" t="str">
            <v>SAAB</v>
          </cell>
          <cell r="C468" t="str">
            <v>SAAB2000</v>
          </cell>
          <cell r="D468" t="e">
            <v>#N/A</v>
          </cell>
          <cell r="E468" t="e">
            <v>#N/A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Q468">
            <v>0</v>
          </cell>
        </row>
        <row r="469">
          <cell r="A469" t="str">
            <v>firm orders</v>
          </cell>
          <cell r="B469" t="str">
            <v>SAAB</v>
          </cell>
          <cell r="C469" t="str">
            <v>SAAB2000F</v>
          </cell>
          <cell r="D469" t="e">
            <v>#N/A</v>
          </cell>
          <cell r="E469" t="e">
            <v>#N/A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Q469">
            <v>0</v>
          </cell>
        </row>
        <row r="470">
          <cell r="A470" t="str">
            <v>firm orders</v>
          </cell>
          <cell r="B470" t="str">
            <v>SAAB</v>
          </cell>
          <cell r="C470" t="str">
            <v>SAAB340A</v>
          </cell>
          <cell r="D470" t="e">
            <v>#N/A</v>
          </cell>
          <cell r="E470" t="e">
            <v>#N/A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Q470">
            <v>0</v>
          </cell>
        </row>
        <row r="471">
          <cell r="A471" t="str">
            <v>firm orders</v>
          </cell>
          <cell r="B471" t="str">
            <v>SAAB</v>
          </cell>
          <cell r="C471" t="str">
            <v>SAAB340A(F)</v>
          </cell>
          <cell r="D471" t="e">
            <v>#N/A</v>
          </cell>
          <cell r="E471" t="e">
            <v>#N/A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Q471">
            <v>0</v>
          </cell>
        </row>
        <row r="472">
          <cell r="A472" t="str">
            <v>firm orders</v>
          </cell>
          <cell r="B472" t="str">
            <v>SAAB</v>
          </cell>
          <cell r="C472" t="str">
            <v>SAAB340B</v>
          </cell>
          <cell r="D472" t="e">
            <v>#N/A</v>
          </cell>
          <cell r="E472" t="e">
            <v>#N/A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Q472">
            <v>0</v>
          </cell>
        </row>
        <row r="473">
          <cell r="A473" t="str">
            <v>firm orders</v>
          </cell>
          <cell r="B473" t="str">
            <v>SAAB</v>
          </cell>
          <cell r="C473" t="str">
            <v>SAAB340B(F)</v>
          </cell>
          <cell r="D473" t="e">
            <v>#N/A</v>
          </cell>
          <cell r="E473" t="e">
            <v>#N/A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Q473">
            <v>0</v>
          </cell>
        </row>
        <row r="474">
          <cell r="A474" t="str">
            <v>firm orders</v>
          </cell>
          <cell r="B474" t="str">
            <v>Short Brothers</v>
          </cell>
          <cell r="C474" t="str">
            <v>Short 330</v>
          </cell>
          <cell r="D474" t="e">
            <v>#N/A</v>
          </cell>
          <cell r="E474" t="e">
            <v>#N/A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Q474">
            <v>0</v>
          </cell>
        </row>
        <row r="475">
          <cell r="A475" t="str">
            <v>firm orders</v>
          </cell>
          <cell r="B475" t="str">
            <v>Short Brothers</v>
          </cell>
          <cell r="C475" t="str">
            <v>Short 360</v>
          </cell>
          <cell r="D475" t="e">
            <v>#N/A</v>
          </cell>
          <cell r="E475" t="e">
            <v>#N/A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Q475">
            <v>0</v>
          </cell>
        </row>
        <row r="476">
          <cell r="A476" t="str">
            <v>firm orders</v>
          </cell>
          <cell r="B476" t="str">
            <v>Swearingen</v>
          </cell>
          <cell r="C476" t="str">
            <v>Merlin Expediter</v>
          </cell>
          <cell r="D476" t="e">
            <v>#N/A</v>
          </cell>
          <cell r="E476" t="e">
            <v>#N/A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Q476">
            <v>0</v>
          </cell>
        </row>
        <row r="477">
          <cell r="A477" t="str">
            <v>firm orders</v>
          </cell>
          <cell r="B477" t="str">
            <v>Swearingen</v>
          </cell>
          <cell r="C477" t="str">
            <v>Merlin IV</v>
          </cell>
          <cell r="D477" t="e">
            <v>#N/A</v>
          </cell>
          <cell r="E477" t="e">
            <v>#N/A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Q477">
            <v>0</v>
          </cell>
        </row>
        <row r="478">
          <cell r="A478" t="str">
            <v>firm orders</v>
          </cell>
          <cell r="B478" t="str">
            <v>Swearingen</v>
          </cell>
          <cell r="C478" t="str">
            <v>Merlin IVC</v>
          </cell>
          <cell r="D478" t="e">
            <v>#N/A</v>
          </cell>
          <cell r="E478" t="e">
            <v>#N/A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Q478">
            <v>0</v>
          </cell>
        </row>
        <row r="479">
          <cell r="A479" t="str">
            <v>firm orders</v>
          </cell>
          <cell r="B479" t="str">
            <v>Swearingen</v>
          </cell>
          <cell r="C479" t="str">
            <v>Metro II</v>
          </cell>
          <cell r="D479" t="e">
            <v>#N/A</v>
          </cell>
          <cell r="E479" t="e">
            <v>#N/A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Q479">
            <v>0</v>
          </cell>
        </row>
        <row r="480">
          <cell r="A480" t="str">
            <v>firm orders</v>
          </cell>
          <cell r="B480" t="str">
            <v>Swearingen</v>
          </cell>
          <cell r="C480" t="str">
            <v>Metro III</v>
          </cell>
          <cell r="D480" t="e">
            <v>#N/A</v>
          </cell>
          <cell r="E480" t="e">
            <v>#N/A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Q480">
            <v>0</v>
          </cell>
        </row>
        <row r="481">
          <cell r="A481" t="str">
            <v>firm orders</v>
          </cell>
          <cell r="B481" t="str">
            <v>Swearingen</v>
          </cell>
          <cell r="C481" t="str">
            <v>Metro III (HGW)</v>
          </cell>
          <cell r="D481" t="e">
            <v>#N/A</v>
          </cell>
          <cell r="E481" t="e">
            <v>#N/A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Q481">
            <v>0</v>
          </cell>
        </row>
        <row r="482">
          <cell r="A482" t="str">
            <v>firm orders</v>
          </cell>
          <cell r="B482" t="str">
            <v>Textron Aviation (Cessna)</v>
          </cell>
          <cell r="C482" t="str">
            <v>Cessna 408</v>
          </cell>
          <cell r="D482">
            <v>5.5</v>
          </cell>
          <cell r="E482">
            <v>2.75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Q482">
            <v>0</v>
          </cell>
        </row>
        <row r="483">
          <cell r="A483" t="str">
            <v>firm orders</v>
          </cell>
          <cell r="B483" t="str">
            <v>Textron Aviation (Cessna)</v>
          </cell>
          <cell r="C483" t="str">
            <v>Cessna 408F</v>
          </cell>
          <cell r="D483">
            <v>5.5</v>
          </cell>
          <cell r="E483">
            <v>2.75</v>
          </cell>
          <cell r="F483">
            <v>14</v>
          </cell>
          <cell r="G483">
            <v>14</v>
          </cell>
          <cell r="H483">
            <v>10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Q483">
            <v>38</v>
          </cell>
        </row>
        <row r="484">
          <cell r="A484" t="str">
            <v>firm orders</v>
          </cell>
          <cell r="B484" t="str">
            <v>Viking Air</v>
          </cell>
          <cell r="C484" t="str">
            <v>DHC-6-300G</v>
          </cell>
          <cell r="D484">
            <v>7.5</v>
          </cell>
          <cell r="E484">
            <v>3.75</v>
          </cell>
          <cell r="F484">
            <v>4</v>
          </cell>
          <cell r="G484">
            <v>4</v>
          </cell>
          <cell r="H484">
            <v>4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Q484">
            <v>12</v>
          </cell>
        </row>
        <row r="485">
          <cell r="A485" t="str">
            <v>firm orders</v>
          </cell>
          <cell r="B485" t="str">
            <v>Viking Air</v>
          </cell>
          <cell r="C485" t="str">
            <v>DHC-6-400</v>
          </cell>
          <cell r="D485">
            <v>7.5</v>
          </cell>
          <cell r="E485">
            <v>3.75</v>
          </cell>
          <cell r="F485">
            <v>4</v>
          </cell>
          <cell r="G485">
            <v>3</v>
          </cell>
          <cell r="H485">
            <v>2</v>
          </cell>
          <cell r="I485">
            <v>1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Q485">
            <v>10</v>
          </cell>
        </row>
        <row r="486">
          <cell r="A486" t="str">
            <v>firm orders</v>
          </cell>
          <cell r="B486" t="str">
            <v>Xi'an Aircraft Industrial Corporation</v>
          </cell>
          <cell r="C486" t="str">
            <v>MA700</v>
          </cell>
          <cell r="D486">
            <v>25</v>
          </cell>
          <cell r="E486">
            <v>12.5</v>
          </cell>
          <cell r="F486">
            <v>0</v>
          </cell>
          <cell r="G486">
            <v>0</v>
          </cell>
          <cell r="H486">
            <v>0</v>
          </cell>
          <cell r="I486">
            <v>3</v>
          </cell>
          <cell r="J486">
            <v>6</v>
          </cell>
          <cell r="K486">
            <v>3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Q486">
            <v>12</v>
          </cell>
        </row>
        <row r="487">
          <cell r="A487" t="str">
            <v>firm orders</v>
          </cell>
          <cell r="B487" t="str">
            <v>Yabora Industria Aeronautica</v>
          </cell>
          <cell r="C487" t="str">
            <v>Embraer 175</v>
          </cell>
          <cell r="D487">
            <v>28</v>
          </cell>
          <cell r="E487">
            <v>14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Q487">
            <v>0</v>
          </cell>
        </row>
        <row r="488">
          <cell r="A488" t="str">
            <v>firm orders</v>
          </cell>
          <cell r="B488" t="str">
            <v>Yabora Industria Aeronautica</v>
          </cell>
          <cell r="C488" t="str">
            <v>Embraer 190</v>
          </cell>
          <cell r="D488" t="e">
            <v>#N/A</v>
          </cell>
          <cell r="E488" t="e">
            <v>#N/A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Q488">
            <v>0</v>
          </cell>
        </row>
        <row r="489">
          <cell r="A489" t="str">
            <v>firm orders</v>
          </cell>
          <cell r="B489" t="str">
            <v>Yabora Industria Aeronautica</v>
          </cell>
          <cell r="C489" t="str">
            <v>Embraer E190-E2</v>
          </cell>
          <cell r="D489" t="e">
            <v>#N/A</v>
          </cell>
          <cell r="E489" t="e">
            <v>#N/A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Q489">
            <v>0</v>
          </cell>
        </row>
        <row r="490">
          <cell r="A490" t="str">
            <v>firm orders</v>
          </cell>
          <cell r="B490" t="str">
            <v>Yabora Industria Aeronautica</v>
          </cell>
          <cell r="C490" t="str">
            <v>Embraer E195-E2</v>
          </cell>
          <cell r="D490" t="e">
            <v>#N/A</v>
          </cell>
          <cell r="E490" t="e">
            <v>#N/A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Q490">
            <v>0</v>
          </cell>
        </row>
        <row r="491">
          <cell r="A491" t="str">
            <v>firm orders</v>
          </cell>
          <cell r="C491" t="str">
            <v>total</v>
          </cell>
          <cell r="F491">
            <v>1789</v>
          </cell>
          <cell r="G491">
            <v>2021</v>
          </cell>
          <cell r="H491">
            <v>2061</v>
          </cell>
          <cell r="I491">
            <v>2092</v>
          </cell>
          <cell r="J491">
            <v>1966</v>
          </cell>
          <cell r="K491">
            <v>1299</v>
          </cell>
          <cell r="L491">
            <v>703</v>
          </cell>
          <cell r="M491">
            <v>392</v>
          </cell>
          <cell r="N491">
            <v>255</v>
          </cell>
          <cell r="O491">
            <v>227</v>
          </cell>
        </row>
        <row r="492">
          <cell r="A492" t="str">
            <v>firm orders</v>
          </cell>
          <cell r="C492" t="str">
            <v>value</v>
          </cell>
          <cell r="F492">
            <v>124377.74999999999</v>
          </cell>
          <cell r="G492">
            <v>146770.99999999997</v>
          </cell>
          <cell r="H492">
            <v>149145.09999999998</v>
          </cell>
          <cell r="I492">
            <v>152546.29999999999</v>
          </cell>
          <cell r="J492">
            <v>142415.85</v>
          </cell>
          <cell r="K492">
            <v>88228.6</v>
          </cell>
          <cell r="L492">
            <v>50146.349999999991</v>
          </cell>
          <cell r="M492">
            <v>30025.9</v>
          </cell>
          <cell r="N492">
            <v>16650.75</v>
          </cell>
          <cell r="O492">
            <v>13062.9</v>
          </cell>
        </row>
        <row r="511">
          <cell r="A511" t="str">
            <v>fleet size</v>
          </cell>
          <cell r="B511" t="str">
            <v>Manufacturer</v>
          </cell>
          <cell r="C511" t="str">
            <v>Type</v>
          </cell>
          <cell r="D511" t="str">
            <v>Price</v>
          </cell>
          <cell r="E511" t="str">
            <v>Value</v>
          </cell>
          <cell r="F511" t="str">
            <v>2024</v>
          </cell>
          <cell r="G511" t="str">
            <v>2025</v>
          </cell>
          <cell r="H511" t="str">
            <v>2026</v>
          </cell>
          <cell r="I511" t="str">
            <v>2027</v>
          </cell>
          <cell r="J511" t="str">
            <v>2028</v>
          </cell>
          <cell r="K511" t="str">
            <v>2029</v>
          </cell>
          <cell r="L511" t="str">
            <v>2030</v>
          </cell>
          <cell r="M511" t="str">
            <v>2031</v>
          </cell>
          <cell r="N511" t="str">
            <v>2032</v>
          </cell>
          <cell r="O511" t="str">
            <v>2033</v>
          </cell>
        </row>
        <row r="512">
          <cell r="A512" t="str">
            <v>fleet size</v>
          </cell>
          <cell r="B512" t="str">
            <v>Airbus</v>
          </cell>
          <cell r="C512" t="str">
            <v>A220-100</v>
          </cell>
          <cell r="D512">
            <v>81</v>
          </cell>
          <cell r="E512">
            <v>40.5</v>
          </cell>
          <cell r="F512">
            <v>52</v>
          </cell>
          <cell r="G512">
            <v>57</v>
          </cell>
          <cell r="H512">
            <v>62</v>
          </cell>
          <cell r="I512">
            <v>67</v>
          </cell>
          <cell r="J512">
            <v>72</v>
          </cell>
          <cell r="K512">
            <v>76</v>
          </cell>
          <cell r="L512">
            <v>80</v>
          </cell>
          <cell r="M512">
            <v>84</v>
          </cell>
          <cell r="N512">
            <v>90</v>
          </cell>
          <cell r="O512">
            <v>96</v>
          </cell>
          <cell r="Q512">
            <v>736</v>
          </cell>
        </row>
        <row r="513">
          <cell r="A513" t="str">
            <v>fleet size</v>
          </cell>
          <cell r="B513" t="str">
            <v>Airbus</v>
          </cell>
          <cell r="C513" t="str">
            <v>A220-300</v>
          </cell>
          <cell r="D513">
            <v>91.5</v>
          </cell>
          <cell r="E513">
            <v>45.75</v>
          </cell>
          <cell r="F513">
            <v>264</v>
          </cell>
          <cell r="G513">
            <v>336</v>
          </cell>
          <cell r="H513">
            <v>410</v>
          </cell>
          <cell r="I513">
            <v>489</v>
          </cell>
          <cell r="J513">
            <v>574</v>
          </cell>
          <cell r="K513">
            <v>665</v>
          </cell>
          <cell r="L513">
            <v>761</v>
          </cell>
          <cell r="M513">
            <v>860</v>
          </cell>
          <cell r="N513">
            <v>959</v>
          </cell>
          <cell r="O513">
            <v>1058</v>
          </cell>
          <cell r="Q513">
            <v>6376</v>
          </cell>
        </row>
        <row r="514">
          <cell r="A514" t="str">
            <v>fleet size</v>
          </cell>
          <cell r="B514" t="str">
            <v>Airbus</v>
          </cell>
          <cell r="C514" t="str">
            <v>A300B4-100/-200</v>
          </cell>
          <cell r="D514" t="e">
            <v>#N/A</v>
          </cell>
          <cell r="E514" t="e">
            <v>#N/A</v>
          </cell>
          <cell r="F514">
            <v>1</v>
          </cell>
          <cell r="G514">
            <v>1</v>
          </cell>
          <cell r="H514">
            <v>1</v>
          </cell>
          <cell r="I514">
            <v>1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Q514">
            <v>4</v>
          </cell>
        </row>
        <row r="515">
          <cell r="A515" t="str">
            <v>fleet size</v>
          </cell>
          <cell r="B515" t="str">
            <v>Airbus</v>
          </cell>
          <cell r="C515" t="str">
            <v>A300B4-100F/-200F</v>
          </cell>
          <cell r="D515" t="e">
            <v>#N/A</v>
          </cell>
          <cell r="E515" t="e">
            <v>#N/A</v>
          </cell>
          <cell r="F515">
            <v>8</v>
          </cell>
          <cell r="G515">
            <v>7</v>
          </cell>
          <cell r="H515">
            <v>5</v>
          </cell>
          <cell r="I515">
            <v>3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Q515">
            <v>23</v>
          </cell>
        </row>
        <row r="516">
          <cell r="A516" t="str">
            <v>fleet size</v>
          </cell>
          <cell r="B516" t="str">
            <v>Airbus</v>
          </cell>
          <cell r="C516" t="str">
            <v>A300B4-600</v>
          </cell>
          <cell r="D516" t="e">
            <v>#N/A</v>
          </cell>
          <cell r="E516" t="e">
            <v>#N/A</v>
          </cell>
          <cell r="F516">
            <v>2</v>
          </cell>
          <cell r="G516">
            <v>1</v>
          </cell>
          <cell r="H516">
            <v>2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Q516">
            <v>5</v>
          </cell>
        </row>
        <row r="517">
          <cell r="A517" t="str">
            <v>fleet size</v>
          </cell>
          <cell r="B517" t="str">
            <v>Airbus</v>
          </cell>
          <cell r="C517" t="str">
            <v>A300B4-600R</v>
          </cell>
          <cell r="D517" t="e">
            <v>#N/A</v>
          </cell>
          <cell r="E517" t="e">
            <v>#N/A</v>
          </cell>
          <cell r="F517">
            <v>8</v>
          </cell>
          <cell r="G517">
            <v>7</v>
          </cell>
          <cell r="H517">
            <v>6</v>
          </cell>
          <cell r="I517">
            <v>4</v>
          </cell>
          <cell r="J517">
            <v>1</v>
          </cell>
          <cell r="K517">
            <v>1</v>
          </cell>
          <cell r="L517">
            <v>1</v>
          </cell>
          <cell r="M517">
            <v>1</v>
          </cell>
          <cell r="N517">
            <v>0</v>
          </cell>
          <cell r="O517">
            <v>0</v>
          </cell>
          <cell r="Q517">
            <v>29</v>
          </cell>
        </row>
        <row r="518">
          <cell r="A518" t="str">
            <v>fleet size</v>
          </cell>
          <cell r="B518" t="str">
            <v>Airbus</v>
          </cell>
          <cell r="C518" t="str">
            <v>A300C4-600R/F4-600R</v>
          </cell>
          <cell r="D518" t="e">
            <v>#N/A</v>
          </cell>
          <cell r="E518" t="e">
            <v>#N/A</v>
          </cell>
          <cell r="F518">
            <v>145</v>
          </cell>
          <cell r="G518">
            <v>131</v>
          </cell>
          <cell r="H518">
            <v>121</v>
          </cell>
          <cell r="I518">
            <v>106</v>
          </cell>
          <cell r="J518">
            <v>96</v>
          </cell>
          <cell r="K518">
            <v>90</v>
          </cell>
          <cell r="L518">
            <v>85</v>
          </cell>
          <cell r="M518">
            <v>77</v>
          </cell>
          <cell r="N518">
            <v>69</v>
          </cell>
          <cell r="O518">
            <v>61</v>
          </cell>
          <cell r="Q518">
            <v>981</v>
          </cell>
        </row>
        <row r="519">
          <cell r="A519" t="str">
            <v>fleet size</v>
          </cell>
          <cell r="B519" t="str">
            <v>Airbus</v>
          </cell>
          <cell r="C519" t="str">
            <v>A300F4-600ST Beluga</v>
          </cell>
          <cell r="D519" t="e">
            <v>#N/A</v>
          </cell>
          <cell r="E519" t="e">
            <v>#N/A</v>
          </cell>
          <cell r="F519">
            <v>4</v>
          </cell>
          <cell r="G519">
            <v>5</v>
          </cell>
          <cell r="H519">
            <v>3</v>
          </cell>
          <cell r="I519">
            <v>2</v>
          </cell>
          <cell r="J519">
            <v>1</v>
          </cell>
          <cell r="K519">
            <v>1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Q519">
            <v>16</v>
          </cell>
        </row>
        <row r="520">
          <cell r="A520" t="str">
            <v>fleet size</v>
          </cell>
          <cell r="B520" t="str">
            <v>Airbus</v>
          </cell>
          <cell r="C520" t="str">
            <v>A310-300</v>
          </cell>
          <cell r="D520" t="e">
            <v>#N/A</v>
          </cell>
          <cell r="E520" t="e">
            <v>#N/A</v>
          </cell>
          <cell r="F520">
            <v>8</v>
          </cell>
          <cell r="G520">
            <v>8</v>
          </cell>
          <cell r="H520">
            <v>8</v>
          </cell>
          <cell r="I520">
            <v>8</v>
          </cell>
          <cell r="J520">
            <v>6</v>
          </cell>
          <cell r="K520">
            <v>3</v>
          </cell>
          <cell r="L520">
            <v>1</v>
          </cell>
          <cell r="M520">
            <v>1</v>
          </cell>
          <cell r="N520">
            <v>1</v>
          </cell>
          <cell r="O520">
            <v>1</v>
          </cell>
          <cell r="Q520">
            <v>45</v>
          </cell>
        </row>
        <row r="521">
          <cell r="A521" t="str">
            <v>fleet size</v>
          </cell>
          <cell r="B521" t="str">
            <v>Airbus</v>
          </cell>
          <cell r="C521" t="str">
            <v>A310-300F</v>
          </cell>
          <cell r="D521" t="e">
            <v>#N/A</v>
          </cell>
          <cell r="E521" t="e">
            <v>#N/A</v>
          </cell>
          <cell r="F521">
            <v>3</v>
          </cell>
          <cell r="G521">
            <v>3</v>
          </cell>
          <cell r="H521">
            <v>3</v>
          </cell>
          <cell r="I521">
            <v>1</v>
          </cell>
          <cell r="J521">
            <v>1</v>
          </cell>
          <cell r="K521">
            <v>1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Q521">
            <v>12</v>
          </cell>
        </row>
        <row r="522">
          <cell r="A522" t="str">
            <v>fleet size</v>
          </cell>
          <cell r="B522" t="str">
            <v>Airbus</v>
          </cell>
          <cell r="C522" t="str">
            <v>A318</v>
          </cell>
          <cell r="D522">
            <v>75.099999999999994</v>
          </cell>
          <cell r="E522">
            <v>37.549999999999997</v>
          </cell>
          <cell r="F522">
            <v>2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Q522">
            <v>2</v>
          </cell>
        </row>
        <row r="523">
          <cell r="A523" t="str">
            <v>fleet size</v>
          </cell>
          <cell r="B523" t="str">
            <v>Airbus</v>
          </cell>
          <cell r="C523" t="str">
            <v>A319</v>
          </cell>
          <cell r="D523">
            <v>89.6</v>
          </cell>
          <cell r="E523">
            <v>44.8</v>
          </cell>
          <cell r="F523">
            <v>907</v>
          </cell>
          <cell r="G523">
            <v>856</v>
          </cell>
          <cell r="H523">
            <v>792</v>
          </cell>
          <cell r="I523">
            <v>719</v>
          </cell>
          <cell r="J523">
            <v>618</v>
          </cell>
          <cell r="K523">
            <v>527</v>
          </cell>
          <cell r="L523">
            <v>427</v>
          </cell>
          <cell r="M523">
            <v>356</v>
          </cell>
          <cell r="N523">
            <v>283</v>
          </cell>
          <cell r="O523">
            <v>215</v>
          </cell>
          <cell r="Q523">
            <v>5700</v>
          </cell>
        </row>
        <row r="524">
          <cell r="A524" t="str">
            <v>fleet size</v>
          </cell>
          <cell r="B524" t="str">
            <v>Airbus</v>
          </cell>
          <cell r="C524" t="str">
            <v>A319LR</v>
          </cell>
          <cell r="D524">
            <v>101</v>
          </cell>
          <cell r="E524">
            <v>50.5</v>
          </cell>
          <cell r="F524">
            <v>8</v>
          </cell>
          <cell r="G524">
            <v>8</v>
          </cell>
          <cell r="H524">
            <v>10</v>
          </cell>
          <cell r="I524">
            <v>8</v>
          </cell>
          <cell r="J524">
            <v>4</v>
          </cell>
          <cell r="K524">
            <v>3</v>
          </cell>
          <cell r="L524">
            <v>1</v>
          </cell>
          <cell r="M524">
            <v>0</v>
          </cell>
          <cell r="N524">
            <v>0</v>
          </cell>
          <cell r="O524">
            <v>0</v>
          </cell>
          <cell r="Q524">
            <v>42</v>
          </cell>
        </row>
        <row r="525">
          <cell r="A525" t="str">
            <v>fleet size</v>
          </cell>
          <cell r="B525" t="str">
            <v>Airbus</v>
          </cell>
          <cell r="C525" t="str">
            <v>A319NEO</v>
          </cell>
          <cell r="D525">
            <v>101.5</v>
          </cell>
          <cell r="E525">
            <v>50.75</v>
          </cell>
          <cell r="F525">
            <v>20</v>
          </cell>
          <cell r="G525">
            <v>26</v>
          </cell>
          <cell r="H525">
            <v>27</v>
          </cell>
          <cell r="I525">
            <v>28</v>
          </cell>
          <cell r="J525">
            <v>28</v>
          </cell>
          <cell r="K525">
            <v>28</v>
          </cell>
          <cell r="L525">
            <v>28</v>
          </cell>
          <cell r="M525">
            <v>28</v>
          </cell>
          <cell r="N525">
            <v>28</v>
          </cell>
          <cell r="O525">
            <v>28</v>
          </cell>
          <cell r="Q525">
            <v>269</v>
          </cell>
        </row>
        <row r="526">
          <cell r="A526" t="str">
            <v>fleet size</v>
          </cell>
          <cell r="B526" t="str">
            <v>Airbus</v>
          </cell>
          <cell r="C526" t="str">
            <v>A320-200</v>
          </cell>
          <cell r="D526">
            <v>101</v>
          </cell>
          <cell r="E526">
            <v>50.5</v>
          </cell>
          <cell r="F526">
            <v>3782</v>
          </cell>
          <cell r="G526">
            <v>3692</v>
          </cell>
          <cell r="H526">
            <v>3578</v>
          </cell>
          <cell r="I526">
            <v>3461</v>
          </cell>
          <cell r="J526">
            <v>3291</v>
          </cell>
          <cell r="K526">
            <v>3182</v>
          </cell>
          <cell r="L526">
            <v>3023</v>
          </cell>
          <cell r="M526">
            <v>2835</v>
          </cell>
          <cell r="N526">
            <v>2633</v>
          </cell>
          <cell r="O526">
            <v>2406</v>
          </cell>
          <cell r="Q526">
            <v>31883</v>
          </cell>
        </row>
        <row r="527">
          <cell r="A527" t="str">
            <v>fleet size</v>
          </cell>
          <cell r="B527" t="str">
            <v>Airbus</v>
          </cell>
          <cell r="C527" t="str">
            <v>A320F</v>
          </cell>
          <cell r="D527">
            <v>101</v>
          </cell>
          <cell r="E527">
            <v>50.5</v>
          </cell>
          <cell r="F527">
            <v>5</v>
          </cell>
          <cell r="G527">
            <v>9</v>
          </cell>
          <cell r="H527">
            <v>13</v>
          </cell>
          <cell r="I527">
            <v>18</v>
          </cell>
          <cell r="J527">
            <v>24</v>
          </cell>
          <cell r="K527">
            <v>30</v>
          </cell>
          <cell r="L527">
            <v>36</v>
          </cell>
          <cell r="M527">
            <v>42</v>
          </cell>
          <cell r="N527">
            <v>48</v>
          </cell>
          <cell r="O527">
            <v>54</v>
          </cell>
          <cell r="Q527">
            <v>279</v>
          </cell>
        </row>
        <row r="528">
          <cell r="A528" t="str">
            <v>fleet size</v>
          </cell>
          <cell r="B528" t="str">
            <v>Airbus</v>
          </cell>
          <cell r="C528" t="str">
            <v>A320NEO</v>
          </cell>
          <cell r="D528">
            <v>110.6</v>
          </cell>
          <cell r="E528">
            <v>55.3</v>
          </cell>
          <cell r="F528">
            <v>2220</v>
          </cell>
          <cell r="G528">
            <v>2530</v>
          </cell>
          <cell r="H528">
            <v>2837</v>
          </cell>
          <cell r="I528">
            <v>3147</v>
          </cell>
          <cell r="J528">
            <v>3427</v>
          </cell>
          <cell r="K528">
            <v>3691</v>
          </cell>
          <cell r="L528">
            <v>3941</v>
          </cell>
          <cell r="M528">
            <v>4149</v>
          </cell>
          <cell r="N528">
            <v>4325</v>
          </cell>
          <cell r="O528">
            <v>4431</v>
          </cell>
          <cell r="Q528">
            <v>34698</v>
          </cell>
        </row>
        <row r="529">
          <cell r="A529" t="str">
            <v>fleet size</v>
          </cell>
          <cell r="B529" t="str">
            <v>Airbus</v>
          </cell>
          <cell r="C529" t="str">
            <v>A321-100</v>
          </cell>
          <cell r="D529">
            <v>114</v>
          </cell>
          <cell r="E529">
            <v>57</v>
          </cell>
          <cell r="F529">
            <v>19</v>
          </cell>
          <cell r="G529">
            <v>7</v>
          </cell>
          <cell r="H529">
            <v>5</v>
          </cell>
          <cell r="I529">
            <v>1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Q529">
            <v>32</v>
          </cell>
        </row>
        <row r="530">
          <cell r="A530" t="str">
            <v>fleet size</v>
          </cell>
          <cell r="B530" t="str">
            <v>Airbus</v>
          </cell>
          <cell r="C530" t="str">
            <v>A321-200</v>
          </cell>
          <cell r="D530">
            <v>114</v>
          </cell>
          <cell r="E530">
            <v>57</v>
          </cell>
          <cell r="F530">
            <v>1517</v>
          </cell>
          <cell r="G530">
            <v>1467</v>
          </cell>
          <cell r="H530">
            <v>1433</v>
          </cell>
          <cell r="I530">
            <v>1391</v>
          </cell>
          <cell r="J530">
            <v>1350</v>
          </cell>
          <cell r="K530">
            <v>1317</v>
          </cell>
          <cell r="L530">
            <v>1276</v>
          </cell>
          <cell r="M530">
            <v>1228</v>
          </cell>
          <cell r="N530">
            <v>1161</v>
          </cell>
          <cell r="O530">
            <v>1091</v>
          </cell>
          <cell r="Q530">
            <v>13231</v>
          </cell>
        </row>
        <row r="531">
          <cell r="A531" t="str">
            <v>fleet size</v>
          </cell>
          <cell r="B531" t="str">
            <v>Airbus</v>
          </cell>
          <cell r="C531" t="str">
            <v>A321F</v>
          </cell>
          <cell r="D531">
            <v>114</v>
          </cell>
          <cell r="E531">
            <v>57</v>
          </cell>
          <cell r="F531">
            <v>70</v>
          </cell>
          <cell r="G531">
            <v>94</v>
          </cell>
          <cell r="H531">
            <v>118</v>
          </cell>
          <cell r="I531">
            <v>142</v>
          </cell>
          <cell r="J531">
            <v>166</v>
          </cell>
          <cell r="K531">
            <v>190</v>
          </cell>
          <cell r="L531">
            <v>214</v>
          </cell>
          <cell r="M531">
            <v>234</v>
          </cell>
          <cell r="N531">
            <v>256</v>
          </cell>
          <cell r="O531">
            <v>271</v>
          </cell>
          <cell r="Q531">
            <v>1755</v>
          </cell>
        </row>
        <row r="532">
          <cell r="A532" t="str">
            <v>fleet size</v>
          </cell>
          <cell r="B532" t="str">
            <v>Airbus</v>
          </cell>
          <cell r="C532" t="str">
            <v>A321NEO</v>
          </cell>
          <cell r="D532">
            <v>129.5</v>
          </cell>
          <cell r="E532">
            <v>64.75</v>
          </cell>
          <cell r="F532">
            <v>1701</v>
          </cell>
          <cell r="G532">
            <v>2228</v>
          </cell>
          <cell r="H532">
            <v>2818</v>
          </cell>
          <cell r="I532">
            <v>3414</v>
          </cell>
          <cell r="J532">
            <v>4025</v>
          </cell>
          <cell r="K532">
            <v>4653</v>
          </cell>
          <cell r="L532">
            <v>5293</v>
          </cell>
          <cell r="M532">
            <v>5974</v>
          </cell>
          <cell r="N532">
            <v>6695</v>
          </cell>
          <cell r="O532">
            <v>7495</v>
          </cell>
          <cell r="Q532">
            <v>44296</v>
          </cell>
        </row>
        <row r="533">
          <cell r="A533" t="str">
            <v>fleet size</v>
          </cell>
          <cell r="B533" t="str">
            <v>Airbus</v>
          </cell>
          <cell r="C533" t="str">
            <v>A330-200</v>
          </cell>
          <cell r="D533">
            <v>231.5</v>
          </cell>
          <cell r="E533">
            <v>115.75</v>
          </cell>
          <cell r="F533">
            <v>380</v>
          </cell>
          <cell r="G533">
            <v>378</v>
          </cell>
          <cell r="H533">
            <v>350</v>
          </cell>
          <cell r="I533">
            <v>317</v>
          </cell>
          <cell r="J533">
            <v>282</v>
          </cell>
          <cell r="K533">
            <v>252</v>
          </cell>
          <cell r="L533">
            <v>211</v>
          </cell>
          <cell r="M533">
            <v>185</v>
          </cell>
          <cell r="N533">
            <v>164</v>
          </cell>
          <cell r="O533">
            <v>127</v>
          </cell>
          <cell r="Q533">
            <v>2646</v>
          </cell>
        </row>
        <row r="534">
          <cell r="A534" t="str">
            <v>fleet size</v>
          </cell>
          <cell r="B534" t="str">
            <v>Airbus</v>
          </cell>
          <cell r="C534" t="str">
            <v>A330-200F</v>
          </cell>
          <cell r="D534">
            <v>234.7</v>
          </cell>
          <cell r="E534">
            <v>117.35</v>
          </cell>
          <cell r="F534">
            <v>52</v>
          </cell>
          <cell r="G534">
            <v>56</v>
          </cell>
          <cell r="H534">
            <v>60</v>
          </cell>
          <cell r="I534">
            <v>64</v>
          </cell>
          <cell r="J534">
            <v>68</v>
          </cell>
          <cell r="K534">
            <v>72</v>
          </cell>
          <cell r="L534">
            <v>76</v>
          </cell>
          <cell r="M534">
            <v>79</v>
          </cell>
          <cell r="N534">
            <v>82</v>
          </cell>
          <cell r="O534">
            <v>85</v>
          </cell>
          <cell r="Q534">
            <v>694</v>
          </cell>
        </row>
        <row r="535">
          <cell r="A535" t="str">
            <v>fleet size</v>
          </cell>
          <cell r="B535" t="str">
            <v>Airbus</v>
          </cell>
          <cell r="C535" t="str">
            <v>A330-300</v>
          </cell>
          <cell r="D535">
            <v>256.39999999999998</v>
          </cell>
          <cell r="E535">
            <v>128.19999999999999</v>
          </cell>
          <cell r="F535">
            <v>623</v>
          </cell>
          <cell r="G535">
            <v>618</v>
          </cell>
          <cell r="H535">
            <v>599</v>
          </cell>
          <cell r="I535">
            <v>570</v>
          </cell>
          <cell r="J535">
            <v>536</v>
          </cell>
          <cell r="K535">
            <v>498</v>
          </cell>
          <cell r="L535">
            <v>469</v>
          </cell>
          <cell r="M535">
            <v>438</v>
          </cell>
          <cell r="N535">
            <v>411</v>
          </cell>
          <cell r="O535">
            <v>375</v>
          </cell>
          <cell r="Q535">
            <v>5137</v>
          </cell>
        </row>
        <row r="536">
          <cell r="A536" t="str">
            <v>fleet size</v>
          </cell>
          <cell r="B536" t="str">
            <v>Airbus</v>
          </cell>
          <cell r="C536" t="str">
            <v>A330-300F</v>
          </cell>
          <cell r="D536">
            <v>256.39999999999998</v>
          </cell>
          <cell r="E536">
            <v>128.19999999999999</v>
          </cell>
          <cell r="F536">
            <v>31</v>
          </cell>
          <cell r="G536">
            <v>39</v>
          </cell>
          <cell r="H536">
            <v>48</v>
          </cell>
          <cell r="I536">
            <v>60</v>
          </cell>
          <cell r="J536">
            <v>71</v>
          </cell>
          <cell r="K536">
            <v>83</v>
          </cell>
          <cell r="L536">
            <v>95</v>
          </cell>
          <cell r="M536">
            <v>107</v>
          </cell>
          <cell r="N536">
            <v>119</v>
          </cell>
          <cell r="O536">
            <v>131</v>
          </cell>
          <cell r="Q536">
            <v>784</v>
          </cell>
        </row>
        <row r="537">
          <cell r="A537" t="str">
            <v>fleet size</v>
          </cell>
          <cell r="B537" t="str">
            <v>Airbus</v>
          </cell>
          <cell r="C537" t="str">
            <v>A330-700L Beluga XL</v>
          </cell>
          <cell r="D537" t="e">
            <v>#N/A</v>
          </cell>
          <cell r="E537" t="e">
            <v>#N/A</v>
          </cell>
          <cell r="F537">
            <v>6</v>
          </cell>
          <cell r="G537">
            <v>6</v>
          </cell>
          <cell r="H537">
            <v>6</v>
          </cell>
          <cell r="I537">
            <v>6</v>
          </cell>
          <cell r="J537">
            <v>6</v>
          </cell>
          <cell r="K537">
            <v>6</v>
          </cell>
          <cell r="L537">
            <v>6</v>
          </cell>
          <cell r="M537">
            <v>6</v>
          </cell>
          <cell r="N537">
            <v>6</v>
          </cell>
          <cell r="O537">
            <v>6</v>
          </cell>
          <cell r="Q537">
            <v>60</v>
          </cell>
        </row>
        <row r="538">
          <cell r="A538" t="str">
            <v>fleet size</v>
          </cell>
          <cell r="B538" t="str">
            <v>Airbus</v>
          </cell>
          <cell r="C538" t="str">
            <v>A330-800</v>
          </cell>
          <cell r="D538">
            <v>259.89999999999998</v>
          </cell>
          <cell r="E538">
            <v>129.94999999999999</v>
          </cell>
          <cell r="F538">
            <v>7</v>
          </cell>
          <cell r="G538">
            <v>8</v>
          </cell>
          <cell r="H538">
            <v>8</v>
          </cell>
          <cell r="I538">
            <v>8</v>
          </cell>
          <cell r="J538">
            <v>8</v>
          </cell>
          <cell r="K538">
            <v>8</v>
          </cell>
          <cell r="L538">
            <v>8</v>
          </cell>
          <cell r="M538">
            <v>8</v>
          </cell>
          <cell r="N538">
            <v>8</v>
          </cell>
          <cell r="O538">
            <v>8</v>
          </cell>
          <cell r="Q538">
            <v>79</v>
          </cell>
        </row>
        <row r="539">
          <cell r="A539" t="str">
            <v>fleet size</v>
          </cell>
          <cell r="B539" t="str">
            <v>Airbus</v>
          </cell>
          <cell r="C539" t="str">
            <v>A330-900</v>
          </cell>
          <cell r="D539">
            <v>296.39999999999998</v>
          </cell>
          <cell r="E539">
            <v>148.19999999999999</v>
          </cell>
          <cell r="F539">
            <v>157</v>
          </cell>
          <cell r="G539">
            <v>200</v>
          </cell>
          <cell r="H539">
            <v>244</v>
          </cell>
          <cell r="I539">
            <v>284</v>
          </cell>
          <cell r="J539">
            <v>319</v>
          </cell>
          <cell r="K539">
            <v>353</v>
          </cell>
          <cell r="L539">
            <v>382</v>
          </cell>
          <cell r="M539">
            <v>405</v>
          </cell>
          <cell r="N539">
            <v>430</v>
          </cell>
          <cell r="O539">
            <v>458</v>
          </cell>
          <cell r="Q539">
            <v>3232</v>
          </cell>
        </row>
        <row r="540">
          <cell r="A540" t="str">
            <v>fleet size</v>
          </cell>
          <cell r="B540" t="str">
            <v>Airbus</v>
          </cell>
          <cell r="C540" t="str">
            <v>A340-200</v>
          </cell>
          <cell r="D540">
            <v>219</v>
          </cell>
          <cell r="E540">
            <v>109.5</v>
          </cell>
          <cell r="F540">
            <v>3</v>
          </cell>
          <cell r="G540">
            <v>1</v>
          </cell>
          <cell r="H540">
            <v>1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Q540">
            <v>5</v>
          </cell>
        </row>
        <row r="541">
          <cell r="A541" t="str">
            <v>fleet size</v>
          </cell>
          <cell r="B541" t="str">
            <v>Airbus</v>
          </cell>
          <cell r="C541" t="str">
            <v>A340-300</v>
          </cell>
          <cell r="D541">
            <v>219</v>
          </cell>
          <cell r="E541">
            <v>109.5</v>
          </cell>
          <cell r="F541">
            <v>41</v>
          </cell>
          <cell r="G541">
            <v>34</v>
          </cell>
          <cell r="H541">
            <v>26</v>
          </cell>
          <cell r="I541">
            <v>13</v>
          </cell>
          <cell r="J541">
            <v>6</v>
          </cell>
          <cell r="K541">
            <v>5</v>
          </cell>
          <cell r="L541">
            <v>5</v>
          </cell>
          <cell r="M541">
            <v>3</v>
          </cell>
          <cell r="N541">
            <v>1</v>
          </cell>
          <cell r="O541">
            <v>1</v>
          </cell>
          <cell r="Q541">
            <v>135</v>
          </cell>
        </row>
        <row r="542">
          <cell r="A542" t="str">
            <v>fleet size</v>
          </cell>
          <cell r="B542" t="str">
            <v>Airbus</v>
          </cell>
          <cell r="C542" t="str">
            <v>A340-500</v>
          </cell>
          <cell r="D542">
            <v>219</v>
          </cell>
          <cell r="E542">
            <v>109.5</v>
          </cell>
          <cell r="F542">
            <v>3</v>
          </cell>
          <cell r="G542">
            <v>3</v>
          </cell>
          <cell r="H542">
            <v>3</v>
          </cell>
          <cell r="I542">
            <v>2</v>
          </cell>
          <cell r="J542">
            <v>2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Q542">
            <v>13</v>
          </cell>
        </row>
        <row r="543">
          <cell r="A543" t="str">
            <v>fleet size</v>
          </cell>
          <cell r="B543" t="str">
            <v>Airbus</v>
          </cell>
          <cell r="C543" t="str">
            <v>A340-600</v>
          </cell>
          <cell r="D543">
            <v>219</v>
          </cell>
          <cell r="E543">
            <v>109.5</v>
          </cell>
          <cell r="F543">
            <v>33</v>
          </cell>
          <cell r="G543">
            <v>28</v>
          </cell>
          <cell r="H543">
            <v>18</v>
          </cell>
          <cell r="I543">
            <v>9</v>
          </cell>
          <cell r="J543">
            <v>9</v>
          </cell>
          <cell r="K543">
            <v>5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Q543">
            <v>102</v>
          </cell>
        </row>
        <row r="544">
          <cell r="A544" t="str">
            <v>fleet size</v>
          </cell>
          <cell r="B544" t="str">
            <v>Airbus</v>
          </cell>
          <cell r="C544" t="str">
            <v>A350-1000</v>
          </cell>
          <cell r="D544">
            <v>355.7</v>
          </cell>
          <cell r="E544">
            <v>177.85</v>
          </cell>
          <cell r="F544">
            <v>96</v>
          </cell>
          <cell r="G544">
            <v>109</v>
          </cell>
          <cell r="H544">
            <v>126</v>
          </cell>
          <cell r="I544">
            <v>145</v>
          </cell>
          <cell r="J544">
            <v>165</v>
          </cell>
          <cell r="K544">
            <v>184</v>
          </cell>
          <cell r="L544">
            <v>206</v>
          </cell>
          <cell r="M544">
            <v>232</v>
          </cell>
          <cell r="N544">
            <v>260</v>
          </cell>
          <cell r="O544">
            <v>287</v>
          </cell>
          <cell r="Q544">
            <v>1810</v>
          </cell>
        </row>
        <row r="545">
          <cell r="A545" t="str">
            <v>fleet size</v>
          </cell>
          <cell r="B545" t="str">
            <v>Airbus</v>
          </cell>
          <cell r="C545" t="str">
            <v>A350-900</v>
          </cell>
          <cell r="D545">
            <v>308.10000000000002</v>
          </cell>
          <cell r="E545">
            <v>154.05000000000001</v>
          </cell>
          <cell r="F545">
            <v>554</v>
          </cell>
          <cell r="G545">
            <v>622</v>
          </cell>
          <cell r="H545">
            <v>693</v>
          </cell>
          <cell r="I545">
            <v>767</v>
          </cell>
          <cell r="J545">
            <v>839</v>
          </cell>
          <cell r="K545">
            <v>903</v>
          </cell>
          <cell r="L545">
            <v>962</v>
          </cell>
          <cell r="M545">
            <v>1015</v>
          </cell>
          <cell r="N545">
            <v>1061</v>
          </cell>
          <cell r="O545">
            <v>1105</v>
          </cell>
          <cell r="Q545">
            <v>8521</v>
          </cell>
        </row>
        <row r="546">
          <cell r="A546" t="str">
            <v>fleet size</v>
          </cell>
          <cell r="B546" t="str">
            <v>Airbus</v>
          </cell>
          <cell r="C546" t="str">
            <v>A350-950F</v>
          </cell>
          <cell r="D546">
            <v>308.10000000000002</v>
          </cell>
          <cell r="E546">
            <v>154.05000000000001</v>
          </cell>
          <cell r="F546">
            <v>0</v>
          </cell>
          <cell r="G546">
            <v>0</v>
          </cell>
          <cell r="H546">
            <v>7</v>
          </cell>
          <cell r="I546">
            <v>21</v>
          </cell>
          <cell r="J546">
            <v>35</v>
          </cell>
          <cell r="K546">
            <v>53</v>
          </cell>
          <cell r="L546">
            <v>72</v>
          </cell>
          <cell r="M546">
            <v>95</v>
          </cell>
          <cell r="N546">
            <v>119</v>
          </cell>
          <cell r="O546">
            <v>143</v>
          </cell>
          <cell r="Q546">
            <v>545</v>
          </cell>
        </row>
        <row r="547">
          <cell r="A547" t="str">
            <v>fleet size</v>
          </cell>
          <cell r="B547" t="str">
            <v>Airbus</v>
          </cell>
          <cell r="C547" t="str">
            <v>A380</v>
          </cell>
          <cell r="D547">
            <v>350</v>
          </cell>
          <cell r="E547">
            <v>175</v>
          </cell>
          <cell r="F547">
            <v>189</v>
          </cell>
          <cell r="G547">
            <v>189</v>
          </cell>
          <cell r="H547">
            <v>185</v>
          </cell>
          <cell r="I547">
            <v>179</v>
          </cell>
          <cell r="J547">
            <v>179</v>
          </cell>
          <cell r="K547">
            <v>179</v>
          </cell>
          <cell r="L547">
            <v>176</v>
          </cell>
          <cell r="M547">
            <v>176</v>
          </cell>
          <cell r="N547">
            <v>171</v>
          </cell>
          <cell r="O547">
            <v>167</v>
          </cell>
          <cell r="Q547">
            <v>1790</v>
          </cell>
        </row>
        <row r="548">
          <cell r="A548" t="str">
            <v>fleet size</v>
          </cell>
          <cell r="B548" t="str">
            <v>ATR</v>
          </cell>
          <cell r="C548" t="str">
            <v>ATR42-200</v>
          </cell>
          <cell r="D548" t="e">
            <v>#N/A</v>
          </cell>
          <cell r="E548" t="e">
            <v>#N/A</v>
          </cell>
          <cell r="F548">
            <v>1</v>
          </cell>
          <cell r="G548">
            <v>1</v>
          </cell>
          <cell r="H548">
            <v>1</v>
          </cell>
          <cell r="I548">
            <v>1</v>
          </cell>
          <cell r="J548">
            <v>1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Q548">
            <v>5</v>
          </cell>
        </row>
        <row r="549">
          <cell r="A549" t="str">
            <v>fleet size</v>
          </cell>
          <cell r="B549" t="str">
            <v>ATR</v>
          </cell>
          <cell r="C549" t="str">
            <v>ATR42-300</v>
          </cell>
          <cell r="D549" t="e">
            <v>#N/A</v>
          </cell>
          <cell r="E549" t="e">
            <v>#N/A</v>
          </cell>
          <cell r="F549">
            <v>37</v>
          </cell>
          <cell r="G549">
            <v>36</v>
          </cell>
          <cell r="H549">
            <v>33</v>
          </cell>
          <cell r="I549">
            <v>30</v>
          </cell>
          <cell r="J549">
            <v>25</v>
          </cell>
          <cell r="K549">
            <v>13</v>
          </cell>
          <cell r="L549">
            <v>5</v>
          </cell>
          <cell r="M549">
            <v>3</v>
          </cell>
          <cell r="N549">
            <v>0</v>
          </cell>
          <cell r="O549">
            <v>0</v>
          </cell>
          <cell r="Q549">
            <v>182</v>
          </cell>
        </row>
        <row r="550">
          <cell r="A550" t="str">
            <v>fleet size</v>
          </cell>
          <cell r="B550" t="str">
            <v>ATR</v>
          </cell>
          <cell r="C550" t="str">
            <v>ATR42-300F</v>
          </cell>
          <cell r="D550" t="e">
            <v>#N/A</v>
          </cell>
          <cell r="E550" t="e">
            <v>#N/A</v>
          </cell>
          <cell r="F550">
            <v>17</v>
          </cell>
          <cell r="G550">
            <v>14</v>
          </cell>
          <cell r="H550">
            <v>13</v>
          </cell>
          <cell r="I550">
            <v>9</v>
          </cell>
          <cell r="J550">
            <v>5</v>
          </cell>
          <cell r="K550">
            <v>3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Q550">
            <v>61</v>
          </cell>
        </row>
        <row r="551">
          <cell r="A551" t="str">
            <v>fleet size</v>
          </cell>
          <cell r="B551" t="str">
            <v>ATR</v>
          </cell>
          <cell r="C551" t="str">
            <v>ATR42-500</v>
          </cell>
          <cell r="D551" t="e">
            <v>#N/A</v>
          </cell>
          <cell r="E551" t="e">
            <v>#N/A</v>
          </cell>
          <cell r="F551">
            <v>78</v>
          </cell>
          <cell r="G551">
            <v>67</v>
          </cell>
          <cell r="H551">
            <v>57</v>
          </cell>
          <cell r="I551">
            <v>48</v>
          </cell>
          <cell r="J551">
            <v>40</v>
          </cell>
          <cell r="K551">
            <v>36</v>
          </cell>
          <cell r="L551">
            <v>34</v>
          </cell>
          <cell r="M551">
            <v>30</v>
          </cell>
          <cell r="N551">
            <v>28</v>
          </cell>
          <cell r="O551">
            <v>25</v>
          </cell>
          <cell r="Q551">
            <v>443</v>
          </cell>
        </row>
        <row r="552">
          <cell r="A552" t="str">
            <v>fleet size</v>
          </cell>
          <cell r="B552" t="str">
            <v>ATR</v>
          </cell>
          <cell r="C552" t="str">
            <v>ATR42-600</v>
          </cell>
          <cell r="D552">
            <v>20</v>
          </cell>
          <cell r="E552">
            <v>10</v>
          </cell>
          <cell r="F552">
            <v>69</v>
          </cell>
          <cell r="G552">
            <v>71</v>
          </cell>
          <cell r="H552">
            <v>75</v>
          </cell>
          <cell r="I552">
            <v>79</v>
          </cell>
          <cell r="J552">
            <v>79</v>
          </cell>
          <cell r="K552">
            <v>81</v>
          </cell>
          <cell r="L552">
            <v>85</v>
          </cell>
          <cell r="M552">
            <v>91</v>
          </cell>
          <cell r="N552">
            <v>97</v>
          </cell>
          <cell r="O552">
            <v>103</v>
          </cell>
          <cell r="Q552">
            <v>830</v>
          </cell>
        </row>
        <row r="553">
          <cell r="A553" t="str">
            <v>fleet size</v>
          </cell>
          <cell r="B553" t="str">
            <v>ATR</v>
          </cell>
          <cell r="C553" t="str">
            <v>ATR42-600S</v>
          </cell>
          <cell r="D553" t="e">
            <v>#N/A</v>
          </cell>
          <cell r="E553" t="e">
            <v>#N/A</v>
          </cell>
          <cell r="F553">
            <v>3</v>
          </cell>
          <cell r="G553">
            <v>7</v>
          </cell>
          <cell r="H553">
            <v>8</v>
          </cell>
          <cell r="I553">
            <v>9</v>
          </cell>
          <cell r="J553">
            <v>14</v>
          </cell>
          <cell r="K553">
            <v>17</v>
          </cell>
          <cell r="L553">
            <v>18</v>
          </cell>
          <cell r="M553">
            <v>18</v>
          </cell>
          <cell r="N553">
            <v>18</v>
          </cell>
          <cell r="O553">
            <v>18</v>
          </cell>
          <cell r="Q553">
            <v>130</v>
          </cell>
        </row>
        <row r="554">
          <cell r="A554" t="str">
            <v>fleet size</v>
          </cell>
          <cell r="B554" t="str">
            <v>ATR</v>
          </cell>
          <cell r="C554" t="str">
            <v>ATR72-200</v>
          </cell>
          <cell r="D554">
            <v>26</v>
          </cell>
          <cell r="E554">
            <v>13</v>
          </cell>
          <cell r="F554">
            <v>24</v>
          </cell>
          <cell r="G554">
            <v>24</v>
          </cell>
          <cell r="H554">
            <v>24</v>
          </cell>
          <cell r="I554">
            <v>24</v>
          </cell>
          <cell r="J554">
            <v>21</v>
          </cell>
          <cell r="K554">
            <v>17</v>
          </cell>
          <cell r="L554">
            <v>14</v>
          </cell>
          <cell r="M554">
            <v>11</v>
          </cell>
          <cell r="N554">
            <v>8</v>
          </cell>
          <cell r="O554">
            <v>7</v>
          </cell>
          <cell r="Q554">
            <v>174</v>
          </cell>
        </row>
        <row r="555">
          <cell r="A555" t="str">
            <v>fleet size</v>
          </cell>
          <cell r="B555" t="str">
            <v>ATR</v>
          </cell>
          <cell r="C555" t="str">
            <v>ATR72-200F</v>
          </cell>
          <cell r="D555">
            <v>26</v>
          </cell>
          <cell r="E555">
            <v>13</v>
          </cell>
          <cell r="F555">
            <v>41</v>
          </cell>
          <cell r="G555">
            <v>29</v>
          </cell>
          <cell r="H555">
            <v>22</v>
          </cell>
          <cell r="I555">
            <v>14</v>
          </cell>
          <cell r="J555">
            <v>12</v>
          </cell>
          <cell r="K555">
            <v>5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Q555">
            <v>123</v>
          </cell>
        </row>
        <row r="556">
          <cell r="A556" t="str">
            <v>fleet size</v>
          </cell>
          <cell r="B556" t="str">
            <v>ATR</v>
          </cell>
          <cell r="C556" t="str">
            <v>ATR72-500</v>
          </cell>
          <cell r="D556">
            <v>26</v>
          </cell>
          <cell r="E556">
            <v>13</v>
          </cell>
          <cell r="F556">
            <v>205</v>
          </cell>
          <cell r="G556">
            <v>201</v>
          </cell>
          <cell r="H556">
            <v>185</v>
          </cell>
          <cell r="I556">
            <v>176</v>
          </cell>
          <cell r="J556">
            <v>171</v>
          </cell>
          <cell r="K556">
            <v>164</v>
          </cell>
          <cell r="L556">
            <v>154</v>
          </cell>
          <cell r="M556">
            <v>135</v>
          </cell>
          <cell r="N556">
            <v>104</v>
          </cell>
          <cell r="O556">
            <v>67</v>
          </cell>
          <cell r="Q556">
            <v>1562</v>
          </cell>
        </row>
        <row r="557">
          <cell r="A557" t="str">
            <v>fleet size</v>
          </cell>
          <cell r="B557" t="str">
            <v>ATR</v>
          </cell>
          <cell r="C557" t="str">
            <v>ATR72-500F</v>
          </cell>
          <cell r="D557">
            <v>26</v>
          </cell>
          <cell r="E557">
            <v>13</v>
          </cell>
          <cell r="F557">
            <v>42</v>
          </cell>
          <cell r="G557">
            <v>48</v>
          </cell>
          <cell r="H557">
            <v>54</v>
          </cell>
          <cell r="I557">
            <v>60</v>
          </cell>
          <cell r="J557">
            <v>66</v>
          </cell>
          <cell r="K557">
            <v>71</v>
          </cell>
          <cell r="L557">
            <v>75</v>
          </cell>
          <cell r="M557">
            <v>75</v>
          </cell>
          <cell r="N557">
            <v>78</v>
          </cell>
          <cell r="O557">
            <v>76</v>
          </cell>
          <cell r="Q557">
            <v>645</v>
          </cell>
        </row>
        <row r="558">
          <cell r="A558" t="str">
            <v>fleet size</v>
          </cell>
          <cell r="B558" t="str">
            <v>ATR</v>
          </cell>
          <cell r="C558" t="str">
            <v>ATR72-600</v>
          </cell>
          <cell r="D558">
            <v>26.8</v>
          </cell>
          <cell r="E558">
            <v>13.4</v>
          </cell>
          <cell r="F558">
            <v>595</v>
          </cell>
          <cell r="G558">
            <v>644</v>
          </cell>
          <cell r="H558">
            <v>676</v>
          </cell>
          <cell r="I558">
            <v>709</v>
          </cell>
          <cell r="J558">
            <v>745</v>
          </cell>
          <cell r="K558">
            <v>785</v>
          </cell>
          <cell r="L558">
            <v>825</v>
          </cell>
          <cell r="M558">
            <v>865</v>
          </cell>
          <cell r="N558">
            <v>905</v>
          </cell>
          <cell r="O558">
            <v>944</v>
          </cell>
          <cell r="Q558">
            <v>7693</v>
          </cell>
        </row>
        <row r="559">
          <cell r="A559" t="str">
            <v>fleet size</v>
          </cell>
          <cell r="B559" t="str">
            <v>ATR</v>
          </cell>
          <cell r="C559" t="str">
            <v>ATR72-600F</v>
          </cell>
          <cell r="D559">
            <v>26.8</v>
          </cell>
          <cell r="E559">
            <v>13.4</v>
          </cell>
          <cell r="F559">
            <v>24</v>
          </cell>
          <cell r="G559">
            <v>30</v>
          </cell>
          <cell r="H559">
            <v>36</v>
          </cell>
          <cell r="I559">
            <v>42</v>
          </cell>
          <cell r="J559">
            <v>48</v>
          </cell>
          <cell r="K559">
            <v>52</v>
          </cell>
          <cell r="L559">
            <v>56</v>
          </cell>
          <cell r="M559">
            <v>60</v>
          </cell>
          <cell r="N559">
            <v>63</v>
          </cell>
          <cell r="O559">
            <v>67</v>
          </cell>
          <cell r="Q559">
            <v>478</v>
          </cell>
        </row>
        <row r="560">
          <cell r="A560" t="str">
            <v>fleet size</v>
          </cell>
          <cell r="B560" t="str">
            <v>Avcraft Aviation</v>
          </cell>
          <cell r="C560" t="str">
            <v>328JET/Envoy 3</v>
          </cell>
          <cell r="D560" t="e">
            <v>#N/A</v>
          </cell>
          <cell r="E560" t="e">
            <v>#N/A</v>
          </cell>
          <cell r="F560">
            <v>2</v>
          </cell>
          <cell r="G560">
            <v>2</v>
          </cell>
          <cell r="H560">
            <v>2</v>
          </cell>
          <cell r="I560">
            <v>2</v>
          </cell>
          <cell r="J560">
            <v>2</v>
          </cell>
          <cell r="K560">
            <v>2</v>
          </cell>
          <cell r="L560">
            <v>1</v>
          </cell>
          <cell r="M560">
            <v>1</v>
          </cell>
          <cell r="N560">
            <v>1</v>
          </cell>
          <cell r="O560">
            <v>1</v>
          </cell>
          <cell r="Q560">
            <v>16</v>
          </cell>
        </row>
        <row r="561">
          <cell r="A561" t="str">
            <v>fleet size</v>
          </cell>
          <cell r="B561" t="str">
            <v>Beech Aircraft Corporation</v>
          </cell>
          <cell r="C561" t="str">
            <v>Beech 1900C</v>
          </cell>
          <cell r="D561" t="e">
            <v>#N/A</v>
          </cell>
          <cell r="E561" t="e">
            <v>#N/A</v>
          </cell>
          <cell r="F561">
            <v>98</v>
          </cell>
          <cell r="G561">
            <v>91</v>
          </cell>
          <cell r="H561">
            <v>81</v>
          </cell>
          <cell r="I561">
            <v>69</v>
          </cell>
          <cell r="J561">
            <v>69</v>
          </cell>
          <cell r="K561">
            <v>51</v>
          </cell>
          <cell r="L561">
            <v>41</v>
          </cell>
          <cell r="M561">
            <v>31</v>
          </cell>
          <cell r="N561">
            <v>30</v>
          </cell>
          <cell r="O561">
            <v>28</v>
          </cell>
          <cell r="Q561">
            <v>589</v>
          </cell>
        </row>
        <row r="562">
          <cell r="A562" t="str">
            <v>fleet size</v>
          </cell>
          <cell r="B562" t="str">
            <v>Beech Aircraft Corporation</v>
          </cell>
          <cell r="C562" t="str">
            <v>Beech 1900D</v>
          </cell>
          <cell r="D562" t="e">
            <v>#N/A</v>
          </cell>
          <cell r="E562" t="e">
            <v>#N/A</v>
          </cell>
          <cell r="F562">
            <v>136</v>
          </cell>
          <cell r="G562">
            <v>135</v>
          </cell>
          <cell r="H562">
            <v>135</v>
          </cell>
          <cell r="I562">
            <v>134</v>
          </cell>
          <cell r="J562">
            <v>113</v>
          </cell>
          <cell r="K562">
            <v>85</v>
          </cell>
          <cell r="L562">
            <v>49</v>
          </cell>
          <cell r="M562">
            <v>16</v>
          </cell>
          <cell r="N562">
            <v>1</v>
          </cell>
          <cell r="O562">
            <v>1</v>
          </cell>
          <cell r="Q562">
            <v>805</v>
          </cell>
        </row>
        <row r="563">
          <cell r="A563" t="str">
            <v>fleet size</v>
          </cell>
          <cell r="B563" t="str">
            <v>Beech Aircraft Corporation</v>
          </cell>
          <cell r="C563" t="str">
            <v>Beech 1900F</v>
          </cell>
          <cell r="D563" t="e">
            <v>#N/A</v>
          </cell>
          <cell r="E563" t="e">
            <v>#N/A</v>
          </cell>
          <cell r="F563">
            <v>33</v>
          </cell>
          <cell r="G563">
            <v>36</v>
          </cell>
          <cell r="H563">
            <v>39</v>
          </cell>
          <cell r="I563">
            <v>39</v>
          </cell>
          <cell r="J563">
            <v>40</v>
          </cell>
          <cell r="K563">
            <v>40</v>
          </cell>
          <cell r="L563">
            <v>39</v>
          </cell>
          <cell r="M563">
            <v>39</v>
          </cell>
          <cell r="N563">
            <v>39</v>
          </cell>
          <cell r="O563">
            <v>36</v>
          </cell>
          <cell r="Q563">
            <v>380</v>
          </cell>
        </row>
        <row r="564">
          <cell r="A564" t="str">
            <v>fleet size</v>
          </cell>
          <cell r="B564" t="str">
            <v>Boeing</v>
          </cell>
          <cell r="C564" t="str">
            <v>707-320C</v>
          </cell>
          <cell r="D564" t="e">
            <v>#N/A</v>
          </cell>
          <cell r="E564" t="e">
            <v>#N/A</v>
          </cell>
          <cell r="F564">
            <v>1</v>
          </cell>
          <cell r="G564">
            <v>1</v>
          </cell>
          <cell r="H564">
            <v>1</v>
          </cell>
          <cell r="I564">
            <v>1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Q564">
            <v>4</v>
          </cell>
        </row>
        <row r="565">
          <cell r="A565" t="str">
            <v>fleet size</v>
          </cell>
          <cell r="B565" t="str">
            <v>Boeing</v>
          </cell>
          <cell r="C565" t="str">
            <v>717-200</v>
          </cell>
          <cell r="D565" t="e">
            <v>#N/A</v>
          </cell>
          <cell r="E565" t="e">
            <v>#N/A</v>
          </cell>
          <cell r="F565">
            <v>70</v>
          </cell>
          <cell r="G565">
            <v>19</v>
          </cell>
          <cell r="H565">
            <v>17</v>
          </cell>
          <cell r="I565">
            <v>17</v>
          </cell>
          <cell r="J565">
            <v>16</v>
          </cell>
          <cell r="K565">
            <v>5</v>
          </cell>
          <cell r="L565">
            <v>5</v>
          </cell>
          <cell r="M565">
            <v>4</v>
          </cell>
          <cell r="N565">
            <v>2</v>
          </cell>
          <cell r="O565">
            <v>0</v>
          </cell>
          <cell r="Q565">
            <v>155</v>
          </cell>
        </row>
        <row r="566">
          <cell r="A566" t="str">
            <v>fleet size</v>
          </cell>
          <cell r="B566" t="str">
            <v>Boeing</v>
          </cell>
          <cell r="C566" t="str">
            <v>727-100C/F Stage 3</v>
          </cell>
          <cell r="D566" t="e">
            <v>#N/A</v>
          </cell>
          <cell r="E566" t="e">
            <v>#N/A</v>
          </cell>
          <cell r="F566">
            <v>1</v>
          </cell>
          <cell r="G566">
            <v>1</v>
          </cell>
          <cell r="H566">
            <v>1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Q566">
            <v>3</v>
          </cell>
        </row>
        <row r="567">
          <cell r="A567" t="str">
            <v>fleet size</v>
          </cell>
          <cell r="B567" t="str">
            <v>Boeing</v>
          </cell>
          <cell r="C567" t="str">
            <v>727-200 Stage 3</v>
          </cell>
          <cell r="D567" t="e">
            <v>#N/A</v>
          </cell>
          <cell r="E567" t="e">
            <v>#N/A</v>
          </cell>
          <cell r="F567">
            <v>4</v>
          </cell>
          <cell r="G567">
            <v>4</v>
          </cell>
          <cell r="H567">
            <v>4</v>
          </cell>
          <cell r="I567">
            <v>3</v>
          </cell>
          <cell r="J567">
            <v>3</v>
          </cell>
          <cell r="K567">
            <v>3</v>
          </cell>
          <cell r="L567">
            <v>3</v>
          </cell>
          <cell r="M567">
            <v>3</v>
          </cell>
          <cell r="N567">
            <v>3</v>
          </cell>
          <cell r="O567">
            <v>2</v>
          </cell>
          <cell r="Q567">
            <v>32</v>
          </cell>
        </row>
        <row r="568">
          <cell r="A568" t="str">
            <v>fleet size</v>
          </cell>
          <cell r="B568" t="str">
            <v>Boeing</v>
          </cell>
          <cell r="C568" t="str">
            <v>727-200F Stage 3</v>
          </cell>
          <cell r="D568" t="e">
            <v>#N/A</v>
          </cell>
          <cell r="E568" t="e">
            <v>#N/A</v>
          </cell>
          <cell r="F568">
            <v>34</v>
          </cell>
          <cell r="G568">
            <v>31</v>
          </cell>
          <cell r="H568">
            <v>31</v>
          </cell>
          <cell r="I568">
            <v>27</v>
          </cell>
          <cell r="J568">
            <v>21</v>
          </cell>
          <cell r="K568">
            <v>18</v>
          </cell>
          <cell r="L568">
            <v>11</v>
          </cell>
          <cell r="M568">
            <v>8</v>
          </cell>
          <cell r="N568">
            <v>4</v>
          </cell>
          <cell r="O568">
            <v>0</v>
          </cell>
          <cell r="Q568">
            <v>185</v>
          </cell>
        </row>
        <row r="569">
          <cell r="A569" t="str">
            <v>fleet size</v>
          </cell>
          <cell r="B569" t="str">
            <v>Boeing</v>
          </cell>
          <cell r="C569" t="str">
            <v>737-200</v>
          </cell>
          <cell r="D569" t="e">
            <v>#N/A</v>
          </cell>
          <cell r="E569" t="e">
            <v>#N/A</v>
          </cell>
          <cell r="F569">
            <v>5</v>
          </cell>
          <cell r="G569">
            <v>3</v>
          </cell>
          <cell r="H569">
            <v>2</v>
          </cell>
          <cell r="I569">
            <v>2</v>
          </cell>
          <cell r="J569">
            <v>1</v>
          </cell>
          <cell r="K569">
            <v>1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Q569">
            <v>14</v>
          </cell>
        </row>
        <row r="570">
          <cell r="A570" t="str">
            <v>fleet size</v>
          </cell>
          <cell r="B570" t="str">
            <v>Boeing</v>
          </cell>
          <cell r="C570" t="str">
            <v>737-200 Stage 3</v>
          </cell>
          <cell r="D570" t="e">
            <v>#N/A</v>
          </cell>
          <cell r="E570" t="e">
            <v>#N/A</v>
          </cell>
          <cell r="F570">
            <v>12</v>
          </cell>
          <cell r="G570">
            <v>12</v>
          </cell>
          <cell r="H570">
            <v>11</v>
          </cell>
          <cell r="I570">
            <v>9</v>
          </cell>
          <cell r="J570">
            <v>8</v>
          </cell>
          <cell r="K570">
            <v>7</v>
          </cell>
          <cell r="L570">
            <v>7</v>
          </cell>
          <cell r="M570">
            <v>2</v>
          </cell>
          <cell r="N570">
            <v>0</v>
          </cell>
          <cell r="O570">
            <v>0</v>
          </cell>
          <cell r="Q570">
            <v>68</v>
          </cell>
        </row>
        <row r="571">
          <cell r="A571" t="str">
            <v>fleet size</v>
          </cell>
          <cell r="B571" t="str">
            <v>Boeing</v>
          </cell>
          <cell r="C571" t="str">
            <v>737-200C/F</v>
          </cell>
          <cell r="D571" t="e">
            <v>#N/A</v>
          </cell>
          <cell r="E571" t="e">
            <v>#N/A</v>
          </cell>
          <cell r="F571">
            <v>6</v>
          </cell>
          <cell r="G571">
            <v>6</v>
          </cell>
          <cell r="H571">
            <v>6</v>
          </cell>
          <cell r="I571">
            <v>4</v>
          </cell>
          <cell r="J571">
            <v>3</v>
          </cell>
          <cell r="K571">
            <v>2</v>
          </cell>
          <cell r="L571">
            <v>1</v>
          </cell>
          <cell r="M571">
            <v>0</v>
          </cell>
          <cell r="N571">
            <v>0</v>
          </cell>
          <cell r="O571">
            <v>0</v>
          </cell>
          <cell r="Q571">
            <v>28</v>
          </cell>
        </row>
        <row r="572">
          <cell r="A572" t="str">
            <v>fleet size</v>
          </cell>
          <cell r="B572" t="str">
            <v>Boeing</v>
          </cell>
          <cell r="C572" t="str">
            <v>737-200C/F Stage 3</v>
          </cell>
          <cell r="D572" t="e">
            <v>#N/A</v>
          </cell>
          <cell r="E572" t="e">
            <v>#N/A</v>
          </cell>
          <cell r="F572">
            <v>10</v>
          </cell>
          <cell r="G572">
            <v>9</v>
          </cell>
          <cell r="H572">
            <v>9</v>
          </cell>
          <cell r="I572">
            <v>9</v>
          </cell>
          <cell r="J572">
            <v>8</v>
          </cell>
          <cell r="K572">
            <v>4</v>
          </cell>
          <cell r="L572">
            <v>2</v>
          </cell>
          <cell r="M572">
            <v>0</v>
          </cell>
          <cell r="N572">
            <v>0</v>
          </cell>
          <cell r="O572">
            <v>0</v>
          </cell>
          <cell r="Q572">
            <v>51</v>
          </cell>
        </row>
        <row r="573">
          <cell r="A573" t="str">
            <v>fleet size</v>
          </cell>
          <cell r="B573" t="str">
            <v>Boeing</v>
          </cell>
          <cell r="C573" t="str">
            <v>737-300</v>
          </cell>
          <cell r="D573" t="e">
            <v>#N/A</v>
          </cell>
          <cell r="E573" t="e">
            <v>#N/A</v>
          </cell>
          <cell r="F573">
            <v>120</v>
          </cell>
          <cell r="G573">
            <v>110</v>
          </cell>
          <cell r="H573">
            <v>87</v>
          </cell>
          <cell r="I573">
            <v>81</v>
          </cell>
          <cell r="J573">
            <v>77</v>
          </cell>
          <cell r="K573">
            <v>68</v>
          </cell>
          <cell r="L573">
            <v>59</v>
          </cell>
          <cell r="M573">
            <v>51</v>
          </cell>
          <cell r="N573">
            <v>40</v>
          </cell>
          <cell r="O573">
            <v>32</v>
          </cell>
          <cell r="Q573">
            <v>725</v>
          </cell>
        </row>
        <row r="574">
          <cell r="A574" t="str">
            <v>fleet size</v>
          </cell>
          <cell r="B574" t="str">
            <v>Boeing</v>
          </cell>
          <cell r="C574" t="str">
            <v>737-300F</v>
          </cell>
          <cell r="D574" t="e">
            <v>#N/A</v>
          </cell>
          <cell r="E574" t="e">
            <v>#N/A</v>
          </cell>
          <cell r="F574">
            <v>124</v>
          </cell>
          <cell r="G574">
            <v>105</v>
          </cell>
          <cell r="H574">
            <v>82</v>
          </cell>
          <cell r="I574">
            <v>60</v>
          </cell>
          <cell r="J574">
            <v>53</v>
          </cell>
          <cell r="K574">
            <v>47</v>
          </cell>
          <cell r="L574">
            <v>38</v>
          </cell>
          <cell r="M574">
            <v>24</v>
          </cell>
          <cell r="N574">
            <v>12</v>
          </cell>
          <cell r="O574">
            <v>2</v>
          </cell>
          <cell r="Q574">
            <v>547</v>
          </cell>
        </row>
        <row r="575">
          <cell r="A575" t="str">
            <v>fleet size</v>
          </cell>
          <cell r="B575" t="str">
            <v>Boeing</v>
          </cell>
          <cell r="C575" t="str">
            <v>737-400</v>
          </cell>
          <cell r="D575" t="e">
            <v>#N/A</v>
          </cell>
          <cell r="E575" t="e">
            <v>#N/A</v>
          </cell>
          <cell r="F575">
            <v>83</v>
          </cell>
          <cell r="G575">
            <v>83</v>
          </cell>
          <cell r="H575">
            <v>82</v>
          </cell>
          <cell r="I575">
            <v>82</v>
          </cell>
          <cell r="J575">
            <v>79</v>
          </cell>
          <cell r="K575">
            <v>73</v>
          </cell>
          <cell r="L575">
            <v>62</v>
          </cell>
          <cell r="M575">
            <v>51</v>
          </cell>
          <cell r="N575">
            <v>33</v>
          </cell>
          <cell r="O575">
            <v>20</v>
          </cell>
          <cell r="Q575">
            <v>648</v>
          </cell>
        </row>
        <row r="576">
          <cell r="A576" t="str">
            <v>fleet size</v>
          </cell>
          <cell r="B576" t="str">
            <v>Boeing</v>
          </cell>
          <cell r="C576" t="str">
            <v>737-400F</v>
          </cell>
          <cell r="D576" t="e">
            <v>#N/A</v>
          </cell>
          <cell r="E576" t="e">
            <v>#N/A</v>
          </cell>
          <cell r="F576">
            <v>140</v>
          </cell>
          <cell r="G576">
            <v>117</v>
          </cell>
          <cell r="H576">
            <v>102</v>
          </cell>
          <cell r="I576">
            <v>98</v>
          </cell>
          <cell r="J576">
            <v>80</v>
          </cell>
          <cell r="K576">
            <v>51</v>
          </cell>
          <cell r="L576">
            <v>10</v>
          </cell>
          <cell r="M576">
            <v>4</v>
          </cell>
          <cell r="N576">
            <v>4</v>
          </cell>
          <cell r="O576">
            <v>4</v>
          </cell>
          <cell r="Q576">
            <v>610</v>
          </cell>
        </row>
        <row r="577">
          <cell r="A577" t="str">
            <v>fleet size</v>
          </cell>
          <cell r="B577" t="str">
            <v>Boeing</v>
          </cell>
          <cell r="C577" t="str">
            <v>737-500</v>
          </cell>
          <cell r="D577" t="e">
            <v>#N/A</v>
          </cell>
          <cell r="E577" t="e">
            <v>#N/A</v>
          </cell>
          <cell r="F577">
            <v>58</v>
          </cell>
          <cell r="G577">
            <v>25</v>
          </cell>
          <cell r="H577">
            <v>20</v>
          </cell>
          <cell r="I577">
            <v>8</v>
          </cell>
          <cell r="J577">
            <v>3</v>
          </cell>
          <cell r="K577">
            <v>2</v>
          </cell>
          <cell r="L577">
            <v>2</v>
          </cell>
          <cell r="M577">
            <v>0</v>
          </cell>
          <cell r="N577">
            <v>0</v>
          </cell>
          <cell r="O577">
            <v>0</v>
          </cell>
          <cell r="Q577">
            <v>118</v>
          </cell>
        </row>
        <row r="578">
          <cell r="A578" t="str">
            <v>fleet size</v>
          </cell>
          <cell r="B578" t="str">
            <v>Boeing</v>
          </cell>
          <cell r="C578" t="str">
            <v>737-600</v>
          </cell>
          <cell r="D578" t="e">
            <v>#N/A</v>
          </cell>
          <cell r="E578" t="e">
            <v>#N/A</v>
          </cell>
          <cell r="F578">
            <v>2</v>
          </cell>
          <cell r="G578">
            <v>2</v>
          </cell>
          <cell r="H578">
            <v>2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Q578">
            <v>6</v>
          </cell>
        </row>
        <row r="579">
          <cell r="A579" t="str">
            <v>fleet size</v>
          </cell>
          <cell r="B579" t="str">
            <v>Boeing</v>
          </cell>
          <cell r="C579" t="str">
            <v>737-700</v>
          </cell>
          <cell r="D579">
            <v>89.1</v>
          </cell>
          <cell r="E579">
            <v>44.55</v>
          </cell>
          <cell r="F579">
            <v>693</v>
          </cell>
          <cell r="G579">
            <v>580</v>
          </cell>
          <cell r="H579">
            <v>474</v>
          </cell>
          <cell r="I579">
            <v>334</v>
          </cell>
          <cell r="J579">
            <v>204</v>
          </cell>
          <cell r="K579">
            <v>159</v>
          </cell>
          <cell r="L579">
            <v>116</v>
          </cell>
          <cell r="M579">
            <v>91</v>
          </cell>
          <cell r="N579">
            <v>50</v>
          </cell>
          <cell r="O579">
            <v>42</v>
          </cell>
          <cell r="Q579">
            <v>2743</v>
          </cell>
        </row>
        <row r="580">
          <cell r="A580" t="str">
            <v>fleet size</v>
          </cell>
          <cell r="B580" t="str">
            <v>Boeing</v>
          </cell>
          <cell r="C580" t="str">
            <v>737-700F</v>
          </cell>
          <cell r="D580" t="e">
            <v>#N/A</v>
          </cell>
          <cell r="E580" t="e">
            <v>#N/A</v>
          </cell>
          <cell r="F580">
            <v>14</v>
          </cell>
          <cell r="G580">
            <v>13</v>
          </cell>
          <cell r="H580">
            <v>12</v>
          </cell>
          <cell r="I580">
            <v>12</v>
          </cell>
          <cell r="J580">
            <v>12</v>
          </cell>
          <cell r="K580">
            <v>10</v>
          </cell>
          <cell r="L580">
            <v>7</v>
          </cell>
          <cell r="M580">
            <v>7</v>
          </cell>
          <cell r="N580">
            <v>5</v>
          </cell>
          <cell r="O580">
            <v>3</v>
          </cell>
          <cell r="Q580">
            <v>95</v>
          </cell>
        </row>
        <row r="581">
          <cell r="A581" t="str">
            <v>fleet size</v>
          </cell>
          <cell r="B581" t="str">
            <v>Boeing</v>
          </cell>
          <cell r="C581" t="str">
            <v>737-800</v>
          </cell>
          <cell r="D581">
            <v>106.1</v>
          </cell>
          <cell r="E581">
            <v>53.05</v>
          </cell>
          <cell r="F581">
            <v>4493</v>
          </cell>
          <cell r="G581">
            <v>4392</v>
          </cell>
          <cell r="H581">
            <v>4239</v>
          </cell>
          <cell r="I581">
            <v>4047</v>
          </cell>
          <cell r="J581">
            <v>3870</v>
          </cell>
          <cell r="K581">
            <v>3739</v>
          </cell>
          <cell r="L581">
            <v>3629</v>
          </cell>
          <cell r="M581">
            <v>3520</v>
          </cell>
          <cell r="N581">
            <v>3390</v>
          </cell>
          <cell r="O581">
            <v>3245</v>
          </cell>
          <cell r="Q581">
            <v>38564</v>
          </cell>
        </row>
        <row r="582">
          <cell r="A582" t="str">
            <v>fleet size</v>
          </cell>
          <cell r="B582" t="str">
            <v>Boeing</v>
          </cell>
          <cell r="C582" t="str">
            <v>737-800F</v>
          </cell>
          <cell r="D582">
            <v>106.1</v>
          </cell>
          <cell r="E582">
            <v>53.05</v>
          </cell>
          <cell r="F582">
            <v>308</v>
          </cell>
          <cell r="G582">
            <v>378</v>
          </cell>
          <cell r="H582">
            <v>448</v>
          </cell>
          <cell r="I582">
            <v>518</v>
          </cell>
          <cell r="J582">
            <v>588</v>
          </cell>
          <cell r="K582">
            <v>658</v>
          </cell>
          <cell r="L582">
            <v>728</v>
          </cell>
          <cell r="M582">
            <v>798</v>
          </cell>
          <cell r="N582">
            <v>865</v>
          </cell>
          <cell r="O582">
            <v>922</v>
          </cell>
          <cell r="Q582">
            <v>6211</v>
          </cell>
        </row>
        <row r="583">
          <cell r="A583" t="str">
            <v>fleet size</v>
          </cell>
          <cell r="B583" t="str">
            <v>Boeing</v>
          </cell>
          <cell r="C583" t="str">
            <v>737-900</v>
          </cell>
          <cell r="D583" t="e">
            <v>#N/A</v>
          </cell>
          <cell r="E583" t="e">
            <v>#N/A</v>
          </cell>
          <cell r="F583">
            <v>44</v>
          </cell>
          <cell r="G583">
            <v>44</v>
          </cell>
          <cell r="H583">
            <v>44</v>
          </cell>
          <cell r="I583">
            <v>42</v>
          </cell>
          <cell r="J583">
            <v>23</v>
          </cell>
          <cell r="K583">
            <v>18</v>
          </cell>
          <cell r="L583">
            <v>10</v>
          </cell>
          <cell r="M583">
            <v>4</v>
          </cell>
          <cell r="N583">
            <v>0</v>
          </cell>
          <cell r="O583">
            <v>0</v>
          </cell>
          <cell r="Q583">
            <v>229</v>
          </cell>
        </row>
        <row r="584">
          <cell r="A584" t="str">
            <v>fleet size</v>
          </cell>
          <cell r="B584" t="str">
            <v>Boeing</v>
          </cell>
          <cell r="C584" t="str">
            <v>737-900ER</v>
          </cell>
          <cell r="D584">
            <v>112.6</v>
          </cell>
          <cell r="E584">
            <v>56.3</v>
          </cell>
          <cell r="F584">
            <v>504</v>
          </cell>
          <cell r="G584">
            <v>505</v>
          </cell>
          <cell r="H584">
            <v>505</v>
          </cell>
          <cell r="I584">
            <v>505</v>
          </cell>
          <cell r="J584">
            <v>505</v>
          </cell>
          <cell r="K584">
            <v>505</v>
          </cell>
          <cell r="L584">
            <v>505</v>
          </cell>
          <cell r="M584">
            <v>505</v>
          </cell>
          <cell r="N584">
            <v>505</v>
          </cell>
          <cell r="O584">
            <v>503</v>
          </cell>
          <cell r="Q584">
            <v>5047</v>
          </cell>
        </row>
        <row r="585">
          <cell r="A585" t="str">
            <v>fleet size</v>
          </cell>
          <cell r="B585" t="str">
            <v>Boeing</v>
          </cell>
          <cell r="C585" t="str">
            <v>737-MAX 10</v>
          </cell>
          <cell r="D585">
            <v>134.9</v>
          </cell>
          <cell r="E585">
            <v>67.45</v>
          </cell>
          <cell r="F585">
            <v>16</v>
          </cell>
          <cell r="G585">
            <v>122</v>
          </cell>
          <cell r="H585">
            <v>244</v>
          </cell>
          <cell r="I585">
            <v>385</v>
          </cell>
          <cell r="J585">
            <v>552</v>
          </cell>
          <cell r="K585">
            <v>766</v>
          </cell>
          <cell r="L585">
            <v>990</v>
          </cell>
          <cell r="M585">
            <v>1220</v>
          </cell>
          <cell r="N585">
            <v>1456</v>
          </cell>
          <cell r="O585">
            <v>1701</v>
          </cell>
          <cell r="Q585">
            <v>7452</v>
          </cell>
        </row>
        <row r="586">
          <cell r="A586" t="str">
            <v>fleet size</v>
          </cell>
          <cell r="B586" t="str">
            <v>Boeing</v>
          </cell>
          <cell r="C586" t="str">
            <v>737-MAX 7</v>
          </cell>
          <cell r="D586">
            <v>99.7</v>
          </cell>
          <cell r="E586">
            <v>49.85</v>
          </cell>
          <cell r="F586">
            <v>69</v>
          </cell>
          <cell r="G586">
            <v>128</v>
          </cell>
          <cell r="H586">
            <v>186</v>
          </cell>
          <cell r="I586">
            <v>232</v>
          </cell>
          <cell r="J586">
            <v>280</v>
          </cell>
          <cell r="K586">
            <v>318</v>
          </cell>
          <cell r="L586">
            <v>352</v>
          </cell>
          <cell r="M586">
            <v>380</v>
          </cell>
          <cell r="N586">
            <v>404</v>
          </cell>
          <cell r="O586">
            <v>426</v>
          </cell>
          <cell r="Q586">
            <v>2775</v>
          </cell>
        </row>
        <row r="587">
          <cell r="A587" t="str">
            <v>fleet size</v>
          </cell>
          <cell r="B587" t="str">
            <v>Boeing</v>
          </cell>
          <cell r="C587" t="str">
            <v>737-MAX 8</v>
          </cell>
          <cell r="D587">
            <v>121.6</v>
          </cell>
          <cell r="E587">
            <v>60.8</v>
          </cell>
          <cell r="F587">
            <v>1711</v>
          </cell>
          <cell r="G587">
            <v>2129</v>
          </cell>
          <cell r="H587">
            <v>2567</v>
          </cell>
          <cell r="I587">
            <v>3070</v>
          </cell>
          <cell r="J587">
            <v>3539</v>
          </cell>
          <cell r="K587">
            <v>4036</v>
          </cell>
          <cell r="L587">
            <v>4524</v>
          </cell>
          <cell r="M587">
            <v>5005</v>
          </cell>
          <cell r="N587">
            <v>5482</v>
          </cell>
          <cell r="O587">
            <v>5948</v>
          </cell>
          <cell r="Q587">
            <v>38011</v>
          </cell>
        </row>
        <row r="588">
          <cell r="A588" t="str">
            <v>fleet size</v>
          </cell>
          <cell r="B588" t="str">
            <v>Boeing</v>
          </cell>
          <cell r="C588" t="str">
            <v>737-MAX 9</v>
          </cell>
          <cell r="D588">
            <v>128.9</v>
          </cell>
          <cell r="E588">
            <v>64.45</v>
          </cell>
          <cell r="F588">
            <v>218</v>
          </cell>
          <cell r="G588">
            <v>245</v>
          </cell>
          <cell r="H588">
            <v>275</v>
          </cell>
          <cell r="I588">
            <v>304</v>
          </cell>
          <cell r="J588">
            <v>341</v>
          </cell>
          <cell r="K588">
            <v>384</v>
          </cell>
          <cell r="L588">
            <v>431</v>
          </cell>
          <cell r="M588">
            <v>483</v>
          </cell>
          <cell r="N588">
            <v>539</v>
          </cell>
          <cell r="O588">
            <v>599</v>
          </cell>
          <cell r="Q588">
            <v>3819</v>
          </cell>
        </row>
        <row r="589">
          <cell r="A589" t="str">
            <v>fleet size</v>
          </cell>
          <cell r="B589" t="str">
            <v>Boeing</v>
          </cell>
          <cell r="C589" t="str">
            <v>747-200B SCD (combi)</v>
          </cell>
          <cell r="D589" t="e">
            <v>#N/A</v>
          </cell>
          <cell r="E589" t="e">
            <v>#N/A</v>
          </cell>
          <cell r="F589">
            <v>2</v>
          </cell>
          <cell r="G589">
            <v>1</v>
          </cell>
          <cell r="H589">
            <v>1</v>
          </cell>
          <cell r="I589">
            <v>1</v>
          </cell>
          <cell r="J589">
            <v>1</v>
          </cell>
          <cell r="K589">
            <v>1</v>
          </cell>
          <cell r="L589">
            <v>1</v>
          </cell>
          <cell r="M589">
            <v>1</v>
          </cell>
          <cell r="N589">
            <v>0</v>
          </cell>
          <cell r="O589">
            <v>0</v>
          </cell>
          <cell r="Q589">
            <v>9</v>
          </cell>
        </row>
        <row r="590">
          <cell r="A590" t="str">
            <v>fleet size</v>
          </cell>
          <cell r="B590" t="str">
            <v>Boeing</v>
          </cell>
          <cell r="C590" t="str">
            <v>747-200C</v>
          </cell>
          <cell r="D590" t="e">
            <v>#N/A</v>
          </cell>
          <cell r="E590" t="e">
            <v>#N/A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Q590">
            <v>0</v>
          </cell>
        </row>
        <row r="591">
          <cell r="A591" t="str">
            <v>fleet size</v>
          </cell>
          <cell r="B591" t="str">
            <v>Boeing</v>
          </cell>
          <cell r="C591" t="str">
            <v>747-200F</v>
          </cell>
          <cell r="D591" t="e">
            <v>#N/A</v>
          </cell>
          <cell r="E591" t="e">
            <v>#N/A</v>
          </cell>
          <cell r="F591">
            <v>4</v>
          </cell>
          <cell r="G591">
            <v>4</v>
          </cell>
          <cell r="H591">
            <v>3</v>
          </cell>
          <cell r="I591">
            <v>2</v>
          </cell>
          <cell r="J591">
            <v>2</v>
          </cell>
          <cell r="K591">
            <v>1</v>
          </cell>
          <cell r="L591">
            <v>1</v>
          </cell>
          <cell r="M591">
            <v>1</v>
          </cell>
          <cell r="N591">
            <v>1</v>
          </cell>
          <cell r="O591">
            <v>0</v>
          </cell>
          <cell r="Q591">
            <v>19</v>
          </cell>
        </row>
        <row r="592">
          <cell r="A592" t="str">
            <v>fleet size</v>
          </cell>
          <cell r="B592" t="str">
            <v>Boeing</v>
          </cell>
          <cell r="C592" t="str">
            <v>747-300 SCD</v>
          </cell>
          <cell r="D592" t="e">
            <v>#N/A</v>
          </cell>
          <cell r="E592" t="e">
            <v>#N/A</v>
          </cell>
          <cell r="F592">
            <v>2</v>
          </cell>
          <cell r="G592">
            <v>2</v>
          </cell>
          <cell r="H592">
            <v>1</v>
          </cell>
          <cell r="I592">
            <v>1</v>
          </cell>
          <cell r="J592">
            <v>1</v>
          </cell>
          <cell r="K592">
            <v>1</v>
          </cell>
          <cell r="L592">
            <v>1</v>
          </cell>
          <cell r="M592">
            <v>1</v>
          </cell>
          <cell r="N592">
            <v>1</v>
          </cell>
          <cell r="O592">
            <v>1</v>
          </cell>
          <cell r="Q592">
            <v>12</v>
          </cell>
        </row>
        <row r="593">
          <cell r="A593" t="str">
            <v>fleet size</v>
          </cell>
          <cell r="B593" t="str">
            <v>Boeing</v>
          </cell>
          <cell r="C593" t="str">
            <v>747-400</v>
          </cell>
          <cell r="D593">
            <v>0</v>
          </cell>
          <cell r="E593">
            <v>0</v>
          </cell>
          <cell r="F593">
            <v>15</v>
          </cell>
          <cell r="G593">
            <v>12</v>
          </cell>
          <cell r="H593">
            <v>9</v>
          </cell>
          <cell r="I593">
            <v>7</v>
          </cell>
          <cell r="J593">
            <v>6</v>
          </cell>
          <cell r="K593">
            <v>5</v>
          </cell>
          <cell r="L593">
            <v>2</v>
          </cell>
          <cell r="M593">
            <v>1</v>
          </cell>
          <cell r="N593">
            <v>1</v>
          </cell>
          <cell r="O593">
            <v>1</v>
          </cell>
          <cell r="Q593">
            <v>59</v>
          </cell>
        </row>
        <row r="594">
          <cell r="A594" t="str">
            <v>fleet size</v>
          </cell>
          <cell r="B594" t="str">
            <v>Boeing</v>
          </cell>
          <cell r="C594" t="str">
            <v>747-400 combi</v>
          </cell>
          <cell r="D594" t="e">
            <v>#N/A</v>
          </cell>
          <cell r="E594" t="e">
            <v>#N/A</v>
          </cell>
          <cell r="F594">
            <v>20</v>
          </cell>
          <cell r="G594">
            <v>18</v>
          </cell>
          <cell r="H594">
            <v>16</v>
          </cell>
          <cell r="I594">
            <v>15</v>
          </cell>
          <cell r="J594">
            <v>15</v>
          </cell>
          <cell r="K594">
            <v>13</v>
          </cell>
          <cell r="L594">
            <v>13</v>
          </cell>
          <cell r="M594">
            <v>6</v>
          </cell>
          <cell r="N594">
            <v>5</v>
          </cell>
          <cell r="O594">
            <v>2</v>
          </cell>
          <cell r="Q594">
            <v>123</v>
          </cell>
        </row>
        <row r="595">
          <cell r="A595" t="str">
            <v>fleet size</v>
          </cell>
          <cell r="B595" t="str">
            <v>Boeing</v>
          </cell>
          <cell r="C595" t="str">
            <v>747-400ERF</v>
          </cell>
          <cell r="D595" t="e">
            <v>#N/A</v>
          </cell>
          <cell r="E595" t="e">
            <v>#N/A</v>
          </cell>
          <cell r="F595">
            <v>35</v>
          </cell>
          <cell r="G595">
            <v>35</v>
          </cell>
          <cell r="H595">
            <v>35</v>
          </cell>
          <cell r="I595">
            <v>35</v>
          </cell>
          <cell r="J595">
            <v>35</v>
          </cell>
          <cell r="K595">
            <v>35</v>
          </cell>
          <cell r="L595">
            <v>35</v>
          </cell>
          <cell r="M595">
            <v>32</v>
          </cell>
          <cell r="N595">
            <v>27</v>
          </cell>
          <cell r="O595">
            <v>24</v>
          </cell>
          <cell r="Q595">
            <v>328</v>
          </cell>
        </row>
        <row r="596">
          <cell r="A596" t="str">
            <v>fleet size</v>
          </cell>
          <cell r="B596" t="str">
            <v>Boeing</v>
          </cell>
          <cell r="C596" t="str">
            <v>747-400F</v>
          </cell>
          <cell r="D596">
            <v>0</v>
          </cell>
          <cell r="E596">
            <v>0</v>
          </cell>
          <cell r="F596">
            <v>109</v>
          </cell>
          <cell r="G596">
            <v>108</v>
          </cell>
          <cell r="H596">
            <v>105</v>
          </cell>
          <cell r="I596">
            <v>98</v>
          </cell>
          <cell r="J596">
            <v>88</v>
          </cell>
          <cell r="K596">
            <v>75</v>
          </cell>
          <cell r="L596">
            <v>62</v>
          </cell>
          <cell r="M596">
            <v>49</v>
          </cell>
          <cell r="N596">
            <v>44</v>
          </cell>
          <cell r="O596">
            <v>32</v>
          </cell>
          <cell r="Q596">
            <v>770</v>
          </cell>
        </row>
        <row r="597">
          <cell r="A597" t="str">
            <v>fleet size</v>
          </cell>
          <cell r="B597" t="str">
            <v>Boeing</v>
          </cell>
          <cell r="C597" t="str">
            <v>747-400LCF</v>
          </cell>
          <cell r="D597" t="e">
            <v>#N/A</v>
          </cell>
          <cell r="E597" t="e">
            <v>#N/A</v>
          </cell>
          <cell r="F597">
            <v>3</v>
          </cell>
          <cell r="G597">
            <v>3</v>
          </cell>
          <cell r="H597">
            <v>3</v>
          </cell>
          <cell r="I597">
            <v>3</v>
          </cell>
          <cell r="J597">
            <v>3</v>
          </cell>
          <cell r="K597">
            <v>3</v>
          </cell>
          <cell r="L597">
            <v>2</v>
          </cell>
          <cell r="M597">
            <v>2</v>
          </cell>
          <cell r="N597">
            <v>0</v>
          </cell>
          <cell r="O597">
            <v>0</v>
          </cell>
          <cell r="Q597">
            <v>22</v>
          </cell>
        </row>
        <row r="598">
          <cell r="A598" t="str">
            <v>fleet size</v>
          </cell>
          <cell r="B598" t="str">
            <v>Boeing</v>
          </cell>
          <cell r="C598" t="str">
            <v>747-400SF</v>
          </cell>
          <cell r="D598" t="e">
            <v>#N/A</v>
          </cell>
          <cell r="E598" t="e">
            <v>#N/A</v>
          </cell>
          <cell r="F598">
            <v>33</v>
          </cell>
          <cell r="G598">
            <v>32</v>
          </cell>
          <cell r="H598">
            <v>31</v>
          </cell>
          <cell r="I598">
            <v>29</v>
          </cell>
          <cell r="J598">
            <v>28</v>
          </cell>
          <cell r="K598">
            <v>26</v>
          </cell>
          <cell r="L598">
            <v>20</v>
          </cell>
          <cell r="M598">
            <v>13</v>
          </cell>
          <cell r="N598">
            <v>4</v>
          </cell>
          <cell r="O598">
            <v>0</v>
          </cell>
          <cell r="Q598">
            <v>216</v>
          </cell>
        </row>
        <row r="599">
          <cell r="A599" t="str">
            <v>fleet size</v>
          </cell>
          <cell r="B599" t="str">
            <v>Boeing</v>
          </cell>
          <cell r="C599" t="str">
            <v>747-8</v>
          </cell>
          <cell r="D599">
            <v>418.2</v>
          </cell>
          <cell r="E599">
            <v>209.1</v>
          </cell>
          <cell r="F599">
            <v>34</v>
          </cell>
          <cell r="G599">
            <v>34</v>
          </cell>
          <cell r="H599">
            <v>34</v>
          </cell>
          <cell r="I599">
            <v>34</v>
          </cell>
          <cell r="J599">
            <v>34</v>
          </cell>
          <cell r="K599">
            <v>34</v>
          </cell>
          <cell r="L599">
            <v>34</v>
          </cell>
          <cell r="M599">
            <v>34</v>
          </cell>
          <cell r="N599">
            <v>34</v>
          </cell>
          <cell r="O599">
            <v>34</v>
          </cell>
          <cell r="Q599">
            <v>340</v>
          </cell>
        </row>
        <row r="600">
          <cell r="A600" t="str">
            <v>fleet size</v>
          </cell>
          <cell r="B600" t="str">
            <v>Boeing</v>
          </cell>
          <cell r="C600" t="str">
            <v>747-8F</v>
          </cell>
          <cell r="D600">
            <v>419.2</v>
          </cell>
          <cell r="E600">
            <v>209.6</v>
          </cell>
          <cell r="F600">
            <v>94</v>
          </cell>
          <cell r="G600">
            <v>95</v>
          </cell>
          <cell r="H600">
            <v>107</v>
          </cell>
          <cell r="I600">
            <v>107</v>
          </cell>
          <cell r="J600">
            <v>107</v>
          </cell>
          <cell r="K600">
            <v>107</v>
          </cell>
          <cell r="L600">
            <v>107</v>
          </cell>
          <cell r="M600">
            <v>107</v>
          </cell>
          <cell r="N600">
            <v>107</v>
          </cell>
          <cell r="O600">
            <v>107</v>
          </cell>
          <cell r="Q600">
            <v>1045</v>
          </cell>
        </row>
        <row r="601">
          <cell r="A601" t="str">
            <v>fleet size</v>
          </cell>
          <cell r="B601" t="str">
            <v>Boeing</v>
          </cell>
          <cell r="C601" t="str">
            <v>747SP</v>
          </cell>
          <cell r="D601" t="e">
            <v>#N/A</v>
          </cell>
          <cell r="E601" t="e">
            <v>#N/A</v>
          </cell>
          <cell r="F601">
            <v>2</v>
          </cell>
          <cell r="G601">
            <v>2</v>
          </cell>
          <cell r="H601">
            <v>2</v>
          </cell>
          <cell r="I601">
            <v>2</v>
          </cell>
          <cell r="J601">
            <v>2</v>
          </cell>
          <cell r="K601">
            <v>2</v>
          </cell>
          <cell r="L601">
            <v>1</v>
          </cell>
          <cell r="M601">
            <v>0</v>
          </cell>
          <cell r="N601">
            <v>0</v>
          </cell>
          <cell r="O601">
            <v>0</v>
          </cell>
          <cell r="Q601">
            <v>13</v>
          </cell>
        </row>
        <row r="602">
          <cell r="A602" t="str">
            <v>fleet size</v>
          </cell>
          <cell r="B602" t="str">
            <v>Boeing</v>
          </cell>
          <cell r="C602" t="str">
            <v>757-200</v>
          </cell>
          <cell r="D602">
            <v>0</v>
          </cell>
          <cell r="E602">
            <v>0</v>
          </cell>
          <cell r="F602">
            <v>165</v>
          </cell>
          <cell r="G602">
            <v>138</v>
          </cell>
          <cell r="H602">
            <v>106</v>
          </cell>
          <cell r="I602">
            <v>72</v>
          </cell>
          <cell r="J602">
            <v>44</v>
          </cell>
          <cell r="K602">
            <v>22</v>
          </cell>
          <cell r="L602">
            <v>6</v>
          </cell>
          <cell r="M602">
            <v>5</v>
          </cell>
          <cell r="N602">
            <v>0</v>
          </cell>
          <cell r="O602">
            <v>0</v>
          </cell>
          <cell r="Q602">
            <v>558</v>
          </cell>
        </row>
        <row r="603">
          <cell r="A603" t="str">
            <v>fleet size</v>
          </cell>
          <cell r="B603" t="str">
            <v>Boeing</v>
          </cell>
          <cell r="C603" t="str">
            <v>757-200F/PF/C</v>
          </cell>
          <cell r="D603">
            <v>50</v>
          </cell>
          <cell r="E603">
            <v>25</v>
          </cell>
          <cell r="F603">
            <v>314</v>
          </cell>
          <cell r="G603">
            <v>293</v>
          </cell>
          <cell r="H603">
            <v>267</v>
          </cell>
          <cell r="I603">
            <v>224</v>
          </cell>
          <cell r="J603">
            <v>188</v>
          </cell>
          <cell r="K603">
            <v>157</v>
          </cell>
          <cell r="L603">
            <v>125</v>
          </cell>
          <cell r="M603">
            <v>100</v>
          </cell>
          <cell r="N603">
            <v>78</v>
          </cell>
          <cell r="O603">
            <v>64</v>
          </cell>
          <cell r="Q603">
            <v>1810</v>
          </cell>
        </row>
        <row r="604">
          <cell r="A604" t="str">
            <v>fleet size</v>
          </cell>
          <cell r="B604" t="str">
            <v>Boeing</v>
          </cell>
          <cell r="C604" t="str">
            <v>757-300</v>
          </cell>
          <cell r="D604">
            <v>0</v>
          </cell>
          <cell r="E604">
            <v>0</v>
          </cell>
          <cell r="F604">
            <v>52</v>
          </cell>
          <cell r="G604">
            <v>52</v>
          </cell>
          <cell r="H604">
            <v>52</v>
          </cell>
          <cell r="I604">
            <v>50</v>
          </cell>
          <cell r="J604">
            <v>43</v>
          </cell>
          <cell r="K604">
            <v>34</v>
          </cell>
          <cell r="L604">
            <v>19</v>
          </cell>
          <cell r="M604">
            <v>4</v>
          </cell>
          <cell r="N604">
            <v>0</v>
          </cell>
          <cell r="O604">
            <v>0</v>
          </cell>
          <cell r="Q604">
            <v>306</v>
          </cell>
        </row>
        <row r="605">
          <cell r="A605" t="str">
            <v>fleet size</v>
          </cell>
          <cell r="B605" t="str">
            <v>Boeing</v>
          </cell>
          <cell r="C605" t="str">
            <v>767-200ER</v>
          </cell>
          <cell r="D605" t="e">
            <v>#N/A</v>
          </cell>
          <cell r="E605" t="e">
            <v>#N/A</v>
          </cell>
          <cell r="F605">
            <v>7</v>
          </cell>
          <cell r="G605">
            <v>7</v>
          </cell>
          <cell r="H605">
            <v>6</v>
          </cell>
          <cell r="I605">
            <v>5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Q605">
            <v>25</v>
          </cell>
        </row>
        <row r="606">
          <cell r="A606" t="str">
            <v>fleet size</v>
          </cell>
          <cell r="B606" t="str">
            <v>Boeing</v>
          </cell>
          <cell r="C606" t="str">
            <v>767-200F</v>
          </cell>
          <cell r="D606" t="e">
            <v>#N/A</v>
          </cell>
          <cell r="E606" t="e">
            <v>#N/A</v>
          </cell>
          <cell r="F606">
            <v>36</v>
          </cell>
          <cell r="G606">
            <v>36</v>
          </cell>
          <cell r="H606">
            <v>36</v>
          </cell>
          <cell r="I606">
            <v>36</v>
          </cell>
          <cell r="J606">
            <v>36</v>
          </cell>
          <cell r="K606">
            <v>35</v>
          </cell>
          <cell r="L606">
            <v>28</v>
          </cell>
          <cell r="M606">
            <v>10</v>
          </cell>
          <cell r="N606">
            <v>0</v>
          </cell>
          <cell r="O606">
            <v>0</v>
          </cell>
          <cell r="Q606">
            <v>253</v>
          </cell>
        </row>
        <row r="607">
          <cell r="A607" t="str">
            <v>fleet size</v>
          </cell>
          <cell r="B607" t="str">
            <v>Boeing</v>
          </cell>
          <cell r="C607" t="str">
            <v>767-200F/ER</v>
          </cell>
          <cell r="D607" t="e">
            <v>#N/A</v>
          </cell>
          <cell r="E607" t="e">
            <v>#N/A</v>
          </cell>
          <cell r="F607">
            <v>7</v>
          </cell>
          <cell r="G607">
            <v>4</v>
          </cell>
          <cell r="H607">
            <v>4</v>
          </cell>
          <cell r="I607">
            <v>3</v>
          </cell>
          <cell r="J607">
            <v>3</v>
          </cell>
          <cell r="K607">
            <v>3</v>
          </cell>
          <cell r="L607">
            <v>3</v>
          </cell>
          <cell r="M607">
            <v>3</v>
          </cell>
          <cell r="N607">
            <v>2</v>
          </cell>
          <cell r="O607">
            <v>2</v>
          </cell>
          <cell r="Q607">
            <v>34</v>
          </cell>
        </row>
        <row r="608">
          <cell r="A608" t="str">
            <v>fleet size</v>
          </cell>
          <cell r="B608" t="str">
            <v>Boeing</v>
          </cell>
          <cell r="C608" t="str">
            <v>767-300</v>
          </cell>
          <cell r="D608" t="e">
            <v>#N/A</v>
          </cell>
          <cell r="E608" t="e">
            <v>#N/A</v>
          </cell>
          <cell r="F608">
            <v>2</v>
          </cell>
          <cell r="G608">
            <v>1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Q608">
            <v>3</v>
          </cell>
        </row>
        <row r="609">
          <cell r="A609" t="str">
            <v>fleet size</v>
          </cell>
          <cell r="B609" t="str">
            <v>Boeing</v>
          </cell>
          <cell r="C609" t="str">
            <v>767-300ER</v>
          </cell>
          <cell r="D609">
            <v>217.9</v>
          </cell>
          <cell r="E609">
            <v>108.95</v>
          </cell>
          <cell r="F609">
            <v>191</v>
          </cell>
          <cell r="G609">
            <v>157</v>
          </cell>
          <cell r="H609">
            <v>113</v>
          </cell>
          <cell r="I609">
            <v>86</v>
          </cell>
          <cell r="J609">
            <v>57</v>
          </cell>
          <cell r="K609">
            <v>38</v>
          </cell>
          <cell r="L609">
            <v>25</v>
          </cell>
          <cell r="M609">
            <v>11</v>
          </cell>
          <cell r="N609">
            <v>6</v>
          </cell>
          <cell r="O609">
            <v>3</v>
          </cell>
          <cell r="Q609">
            <v>687</v>
          </cell>
        </row>
        <row r="610">
          <cell r="A610" t="str">
            <v>fleet size</v>
          </cell>
          <cell r="B610" t="str">
            <v>Boeing</v>
          </cell>
          <cell r="C610" t="str">
            <v>767-300F</v>
          </cell>
          <cell r="D610">
            <v>220.3</v>
          </cell>
          <cell r="E610">
            <v>110.15</v>
          </cell>
          <cell r="F610">
            <v>496</v>
          </cell>
          <cell r="G610">
            <v>534</v>
          </cell>
          <cell r="H610">
            <v>543</v>
          </cell>
          <cell r="I610">
            <v>546</v>
          </cell>
          <cell r="J610">
            <v>549</v>
          </cell>
          <cell r="K610">
            <v>545</v>
          </cell>
          <cell r="L610">
            <v>535</v>
          </cell>
          <cell r="M610">
            <v>525</v>
          </cell>
          <cell r="N610">
            <v>515</v>
          </cell>
          <cell r="O610">
            <v>500</v>
          </cell>
          <cell r="Q610">
            <v>5288</v>
          </cell>
        </row>
        <row r="611">
          <cell r="A611" t="str">
            <v>fleet size</v>
          </cell>
          <cell r="B611" t="str">
            <v>Boeing</v>
          </cell>
          <cell r="C611" t="str">
            <v>767-400ER</v>
          </cell>
          <cell r="D611">
            <v>0</v>
          </cell>
          <cell r="E611">
            <v>0</v>
          </cell>
          <cell r="F611">
            <v>37</v>
          </cell>
          <cell r="G611">
            <v>37</v>
          </cell>
          <cell r="H611">
            <v>34</v>
          </cell>
          <cell r="I611">
            <v>19</v>
          </cell>
          <cell r="J611">
            <v>9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Q611">
            <v>136</v>
          </cell>
        </row>
        <row r="612">
          <cell r="A612" t="str">
            <v>fleet size</v>
          </cell>
          <cell r="B612" t="str">
            <v>Boeing</v>
          </cell>
          <cell r="C612" t="str">
            <v>777-200</v>
          </cell>
          <cell r="D612" t="e">
            <v>#N/A</v>
          </cell>
          <cell r="E612" t="e">
            <v>#N/A</v>
          </cell>
          <cell r="F612">
            <v>12</v>
          </cell>
          <cell r="G612">
            <v>10</v>
          </cell>
          <cell r="H612">
            <v>3</v>
          </cell>
          <cell r="I612">
            <v>3</v>
          </cell>
          <cell r="J612">
            <v>3</v>
          </cell>
          <cell r="K612">
            <v>1</v>
          </cell>
          <cell r="L612">
            <v>1</v>
          </cell>
          <cell r="M612">
            <v>0</v>
          </cell>
          <cell r="N612">
            <v>0</v>
          </cell>
          <cell r="O612">
            <v>0</v>
          </cell>
          <cell r="Q612">
            <v>33</v>
          </cell>
        </row>
        <row r="613">
          <cell r="A613" t="str">
            <v>fleet size</v>
          </cell>
          <cell r="B613" t="str">
            <v>Boeing</v>
          </cell>
          <cell r="C613" t="str">
            <v>777-200ER</v>
          </cell>
          <cell r="D613">
            <v>306.60000000000002</v>
          </cell>
          <cell r="E613">
            <v>153.30000000000001</v>
          </cell>
          <cell r="F613">
            <v>198</v>
          </cell>
          <cell r="G613">
            <v>161</v>
          </cell>
          <cell r="H613">
            <v>133</v>
          </cell>
          <cell r="I613">
            <v>96</v>
          </cell>
          <cell r="J613">
            <v>56</v>
          </cell>
          <cell r="K613">
            <v>47</v>
          </cell>
          <cell r="L613">
            <v>32</v>
          </cell>
          <cell r="M613">
            <v>17</v>
          </cell>
          <cell r="N613">
            <v>13</v>
          </cell>
          <cell r="O613">
            <v>8</v>
          </cell>
          <cell r="Q613">
            <v>761</v>
          </cell>
        </row>
        <row r="614">
          <cell r="A614" t="str">
            <v>fleet size</v>
          </cell>
          <cell r="B614" t="str">
            <v>Boeing</v>
          </cell>
          <cell r="C614" t="str">
            <v>777-200F</v>
          </cell>
          <cell r="D614">
            <v>352.3</v>
          </cell>
          <cell r="E614">
            <v>176.15</v>
          </cell>
          <cell r="F614">
            <v>284</v>
          </cell>
          <cell r="G614">
            <v>310</v>
          </cell>
          <cell r="H614">
            <v>321</v>
          </cell>
          <cell r="I614">
            <v>324</v>
          </cell>
          <cell r="J614">
            <v>327</v>
          </cell>
          <cell r="K614">
            <v>329</v>
          </cell>
          <cell r="L614">
            <v>331</v>
          </cell>
          <cell r="M614">
            <v>332</v>
          </cell>
          <cell r="N614">
            <v>333</v>
          </cell>
          <cell r="O614">
            <v>334</v>
          </cell>
          <cell r="Q614">
            <v>3225</v>
          </cell>
        </row>
        <row r="615">
          <cell r="A615" t="str">
            <v>fleet size</v>
          </cell>
          <cell r="B615" t="str">
            <v>Boeing</v>
          </cell>
          <cell r="C615" t="str">
            <v>777-200LR</v>
          </cell>
          <cell r="D615">
            <v>346.9</v>
          </cell>
          <cell r="E615">
            <v>173.45</v>
          </cell>
          <cell r="F615">
            <v>47</v>
          </cell>
          <cell r="G615">
            <v>46</v>
          </cell>
          <cell r="H615">
            <v>45</v>
          </cell>
          <cell r="I615">
            <v>44</v>
          </cell>
          <cell r="J615">
            <v>43</v>
          </cell>
          <cell r="K615">
            <v>39</v>
          </cell>
          <cell r="L615">
            <v>37</v>
          </cell>
          <cell r="M615">
            <v>28</v>
          </cell>
          <cell r="N615">
            <v>21</v>
          </cell>
          <cell r="O615">
            <v>11</v>
          </cell>
          <cell r="Q615">
            <v>361</v>
          </cell>
        </row>
        <row r="616">
          <cell r="A616" t="str">
            <v>fleet size</v>
          </cell>
          <cell r="B616" t="str">
            <v>Boeing</v>
          </cell>
          <cell r="C616" t="str">
            <v>777-300</v>
          </cell>
          <cell r="D616" t="e">
            <v>#N/A</v>
          </cell>
          <cell r="E616" t="e">
            <v>#N/A</v>
          </cell>
          <cell r="F616">
            <v>24</v>
          </cell>
          <cell r="G616">
            <v>26</v>
          </cell>
          <cell r="H616">
            <v>21</v>
          </cell>
          <cell r="I616">
            <v>14</v>
          </cell>
          <cell r="J616">
            <v>4</v>
          </cell>
          <cell r="K616">
            <v>1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Q616">
            <v>90</v>
          </cell>
        </row>
        <row r="617">
          <cell r="A617" t="str">
            <v>fleet size</v>
          </cell>
          <cell r="B617" t="str">
            <v>Boeing</v>
          </cell>
          <cell r="C617" t="str">
            <v>777-300ER</v>
          </cell>
          <cell r="D617">
            <v>375.5</v>
          </cell>
          <cell r="E617">
            <v>187.75</v>
          </cell>
          <cell r="F617">
            <v>752</v>
          </cell>
          <cell r="G617">
            <v>770</v>
          </cell>
          <cell r="H617">
            <v>767</v>
          </cell>
          <cell r="I617">
            <v>758</v>
          </cell>
          <cell r="J617">
            <v>742</v>
          </cell>
          <cell r="K617">
            <v>721</v>
          </cell>
          <cell r="L617">
            <v>682</v>
          </cell>
          <cell r="M617">
            <v>632</v>
          </cell>
          <cell r="N617">
            <v>582</v>
          </cell>
          <cell r="O617">
            <v>542</v>
          </cell>
          <cell r="Q617">
            <v>6948</v>
          </cell>
        </row>
        <row r="618">
          <cell r="A618" t="str">
            <v>fleet size</v>
          </cell>
          <cell r="B618" t="str">
            <v>Boeing</v>
          </cell>
          <cell r="C618" t="str">
            <v>777-300F</v>
          </cell>
          <cell r="D618">
            <v>375.5</v>
          </cell>
          <cell r="E618">
            <v>187.75</v>
          </cell>
          <cell r="F618">
            <v>6</v>
          </cell>
          <cell r="G618">
            <v>11</v>
          </cell>
          <cell r="H618">
            <v>16</v>
          </cell>
          <cell r="I618">
            <v>22</v>
          </cell>
          <cell r="J618">
            <v>28</v>
          </cell>
          <cell r="K618">
            <v>35</v>
          </cell>
          <cell r="L618">
            <v>42</v>
          </cell>
          <cell r="M618">
            <v>50</v>
          </cell>
          <cell r="N618">
            <v>58</v>
          </cell>
          <cell r="O618">
            <v>66</v>
          </cell>
          <cell r="Q618">
            <v>334</v>
          </cell>
        </row>
        <row r="619">
          <cell r="A619" t="str">
            <v>fleet size</v>
          </cell>
          <cell r="B619" t="str">
            <v>Boeing</v>
          </cell>
          <cell r="C619" t="str">
            <v>777-8F</v>
          </cell>
          <cell r="D619">
            <v>410</v>
          </cell>
          <cell r="E619">
            <v>205</v>
          </cell>
          <cell r="F619">
            <v>0</v>
          </cell>
          <cell r="G619">
            <v>0</v>
          </cell>
          <cell r="H619">
            <v>0</v>
          </cell>
          <cell r="I619">
            <v>10</v>
          </cell>
          <cell r="J619">
            <v>26</v>
          </cell>
          <cell r="K619">
            <v>45</v>
          </cell>
          <cell r="L619">
            <v>68</v>
          </cell>
          <cell r="M619">
            <v>92</v>
          </cell>
          <cell r="N619">
            <v>116</v>
          </cell>
          <cell r="O619">
            <v>139</v>
          </cell>
          <cell r="Q619">
            <v>496</v>
          </cell>
        </row>
        <row r="620">
          <cell r="A620" t="str">
            <v>fleet size</v>
          </cell>
          <cell r="B620" t="str">
            <v>Boeing</v>
          </cell>
          <cell r="C620" t="str">
            <v>777-9</v>
          </cell>
          <cell r="D620">
            <v>442</v>
          </cell>
          <cell r="E620">
            <v>221</v>
          </cell>
          <cell r="F620">
            <v>0</v>
          </cell>
          <cell r="G620">
            <v>35</v>
          </cell>
          <cell r="H620">
            <v>102</v>
          </cell>
          <cell r="I620">
            <v>171</v>
          </cell>
          <cell r="J620">
            <v>238</v>
          </cell>
          <cell r="K620">
            <v>310</v>
          </cell>
          <cell r="L620">
            <v>379</v>
          </cell>
          <cell r="M620">
            <v>449</v>
          </cell>
          <cell r="N620">
            <v>519</v>
          </cell>
          <cell r="O620">
            <v>589</v>
          </cell>
          <cell r="Q620">
            <v>2792</v>
          </cell>
        </row>
        <row r="621">
          <cell r="A621" t="str">
            <v>fleet size</v>
          </cell>
          <cell r="B621" t="str">
            <v>Boeing</v>
          </cell>
          <cell r="C621" t="str">
            <v>787-10</v>
          </cell>
          <cell r="D621">
            <v>338.4</v>
          </cell>
          <cell r="E621">
            <v>169.2</v>
          </cell>
          <cell r="F621">
            <v>121</v>
          </cell>
          <cell r="G621">
            <v>152</v>
          </cell>
          <cell r="H621">
            <v>174</v>
          </cell>
          <cell r="I621">
            <v>197</v>
          </cell>
          <cell r="J621">
            <v>229</v>
          </cell>
          <cell r="K621">
            <v>264</v>
          </cell>
          <cell r="L621">
            <v>301</v>
          </cell>
          <cell r="M621">
            <v>339</v>
          </cell>
          <cell r="N621">
            <v>378</v>
          </cell>
          <cell r="O621">
            <v>415</v>
          </cell>
          <cell r="Q621">
            <v>2570</v>
          </cell>
        </row>
        <row r="622">
          <cell r="A622" t="str">
            <v>fleet size</v>
          </cell>
          <cell r="B622" t="str">
            <v>Boeing</v>
          </cell>
          <cell r="C622" t="str">
            <v>787-8</v>
          </cell>
          <cell r="D622">
            <v>248.3</v>
          </cell>
          <cell r="E622">
            <v>124.15</v>
          </cell>
          <cell r="F622">
            <v>389</v>
          </cell>
          <cell r="G622">
            <v>394</v>
          </cell>
          <cell r="H622">
            <v>400</v>
          </cell>
          <cell r="I622">
            <v>404</v>
          </cell>
          <cell r="J622">
            <v>406</v>
          </cell>
          <cell r="K622">
            <v>407</v>
          </cell>
          <cell r="L622">
            <v>409</v>
          </cell>
          <cell r="M622">
            <v>410</v>
          </cell>
          <cell r="N622">
            <v>410</v>
          </cell>
          <cell r="O622">
            <v>409</v>
          </cell>
          <cell r="Q622">
            <v>4038</v>
          </cell>
        </row>
        <row r="623">
          <cell r="A623" t="str">
            <v>fleet size</v>
          </cell>
          <cell r="B623" t="str">
            <v>Boeing</v>
          </cell>
          <cell r="C623" t="str">
            <v>787-9</v>
          </cell>
          <cell r="D623">
            <v>292.5</v>
          </cell>
          <cell r="E623">
            <v>146.25</v>
          </cell>
          <cell r="F623">
            <v>707</v>
          </cell>
          <cell r="G623">
            <v>797</v>
          </cell>
          <cell r="H623">
            <v>864</v>
          </cell>
          <cell r="I623">
            <v>955</v>
          </cell>
          <cell r="J623">
            <v>1052</v>
          </cell>
          <cell r="K623">
            <v>1160</v>
          </cell>
          <cell r="L623">
            <v>1268</v>
          </cell>
          <cell r="M623">
            <v>1374</v>
          </cell>
          <cell r="N623">
            <v>1481</v>
          </cell>
          <cell r="O623">
            <v>1587</v>
          </cell>
          <cell r="Q623">
            <v>11245</v>
          </cell>
        </row>
        <row r="624">
          <cell r="A624" t="str">
            <v>fleet size</v>
          </cell>
          <cell r="B624" t="str">
            <v>Bombardier</v>
          </cell>
          <cell r="C624" t="str">
            <v>A220-100</v>
          </cell>
          <cell r="D624">
            <v>81</v>
          </cell>
          <cell r="E624">
            <v>40.5</v>
          </cell>
          <cell r="F624">
            <v>10</v>
          </cell>
          <cell r="G624">
            <v>10</v>
          </cell>
          <cell r="H624">
            <v>10</v>
          </cell>
          <cell r="I624">
            <v>10</v>
          </cell>
          <cell r="J624">
            <v>10</v>
          </cell>
          <cell r="K624">
            <v>10</v>
          </cell>
          <cell r="L624">
            <v>10</v>
          </cell>
          <cell r="M624">
            <v>10</v>
          </cell>
          <cell r="N624">
            <v>10</v>
          </cell>
          <cell r="O624">
            <v>10</v>
          </cell>
          <cell r="Q624">
            <v>100</v>
          </cell>
        </row>
        <row r="625">
          <cell r="A625" t="str">
            <v>fleet size</v>
          </cell>
          <cell r="B625" t="str">
            <v>Bombardier</v>
          </cell>
          <cell r="C625" t="str">
            <v>A220-300</v>
          </cell>
          <cell r="D625">
            <v>91.5</v>
          </cell>
          <cell r="E625">
            <v>45.75</v>
          </cell>
          <cell r="F625">
            <v>31</v>
          </cell>
          <cell r="G625">
            <v>31</v>
          </cell>
          <cell r="H625">
            <v>33</v>
          </cell>
          <cell r="I625">
            <v>33</v>
          </cell>
          <cell r="J625">
            <v>33</v>
          </cell>
          <cell r="K625">
            <v>33</v>
          </cell>
          <cell r="L625">
            <v>33</v>
          </cell>
          <cell r="M625">
            <v>33</v>
          </cell>
          <cell r="N625">
            <v>33</v>
          </cell>
          <cell r="O625">
            <v>33</v>
          </cell>
          <cell r="Q625">
            <v>326</v>
          </cell>
        </row>
        <row r="626">
          <cell r="A626" t="str">
            <v>fleet size</v>
          </cell>
          <cell r="B626" t="str">
            <v>Bombardier</v>
          </cell>
          <cell r="C626" t="str">
            <v>CRJ-100/200/440</v>
          </cell>
          <cell r="D626" t="e">
            <v>#N/A</v>
          </cell>
          <cell r="E626" t="e">
            <v>#N/A</v>
          </cell>
          <cell r="F626">
            <v>232</v>
          </cell>
          <cell r="G626">
            <v>210</v>
          </cell>
          <cell r="H626">
            <v>176</v>
          </cell>
          <cell r="I626">
            <v>133</v>
          </cell>
          <cell r="J626">
            <v>53</v>
          </cell>
          <cell r="K626">
            <v>13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Q626">
            <v>817</v>
          </cell>
        </row>
        <row r="627">
          <cell r="A627" t="str">
            <v>fleet size</v>
          </cell>
          <cell r="B627" t="str">
            <v>Bombardier</v>
          </cell>
          <cell r="C627" t="str">
            <v>CRJ-100/200F</v>
          </cell>
          <cell r="D627" t="e">
            <v>#N/A</v>
          </cell>
          <cell r="E627" t="e">
            <v>#N/A</v>
          </cell>
          <cell r="F627">
            <v>23</v>
          </cell>
          <cell r="G627">
            <v>26</v>
          </cell>
          <cell r="H627">
            <v>26</v>
          </cell>
          <cell r="I627">
            <v>26</v>
          </cell>
          <cell r="J627">
            <v>26</v>
          </cell>
          <cell r="K627">
            <v>26</v>
          </cell>
          <cell r="L627">
            <v>26</v>
          </cell>
          <cell r="M627">
            <v>26</v>
          </cell>
          <cell r="N627">
            <v>26</v>
          </cell>
          <cell r="O627">
            <v>25</v>
          </cell>
          <cell r="Q627">
            <v>256</v>
          </cell>
        </row>
        <row r="628">
          <cell r="A628" t="str">
            <v>fleet size</v>
          </cell>
          <cell r="B628" t="str">
            <v>Bombardier</v>
          </cell>
          <cell r="C628" t="str">
            <v>CRJ-1000</v>
          </cell>
          <cell r="D628" t="e">
            <v>#N/A</v>
          </cell>
          <cell r="E628" t="e">
            <v>#N/A</v>
          </cell>
          <cell r="F628">
            <v>45</v>
          </cell>
          <cell r="G628">
            <v>45</v>
          </cell>
          <cell r="H628">
            <v>44</v>
          </cell>
          <cell r="I628">
            <v>44</v>
          </cell>
          <cell r="J628">
            <v>44</v>
          </cell>
          <cell r="K628">
            <v>44</v>
          </cell>
          <cell r="L628">
            <v>44</v>
          </cell>
          <cell r="M628">
            <v>44</v>
          </cell>
          <cell r="N628">
            <v>44</v>
          </cell>
          <cell r="O628">
            <v>44</v>
          </cell>
          <cell r="Q628">
            <v>442</v>
          </cell>
        </row>
        <row r="629">
          <cell r="A629" t="str">
            <v>fleet size</v>
          </cell>
          <cell r="B629" t="str">
            <v>Bombardier</v>
          </cell>
          <cell r="C629" t="str">
            <v>CRJ-700</v>
          </cell>
          <cell r="D629" t="e">
            <v>#N/A</v>
          </cell>
          <cell r="E629" t="e">
            <v>#N/A</v>
          </cell>
          <cell r="F629">
            <v>208</v>
          </cell>
          <cell r="G629">
            <v>208</v>
          </cell>
          <cell r="H629">
            <v>207</v>
          </cell>
          <cell r="I629">
            <v>206</v>
          </cell>
          <cell r="J629">
            <v>204</v>
          </cell>
          <cell r="K629">
            <v>201</v>
          </cell>
          <cell r="L629">
            <v>192</v>
          </cell>
          <cell r="M629">
            <v>172</v>
          </cell>
          <cell r="N629">
            <v>147</v>
          </cell>
          <cell r="O629">
            <v>115</v>
          </cell>
          <cell r="Q629">
            <v>1860</v>
          </cell>
        </row>
        <row r="630">
          <cell r="A630" t="str">
            <v>fleet size</v>
          </cell>
          <cell r="B630" t="str">
            <v>Bombardier</v>
          </cell>
          <cell r="C630" t="str">
            <v>CRJ-700F</v>
          </cell>
          <cell r="D630" t="e">
            <v>#N/A</v>
          </cell>
          <cell r="E630" t="e">
            <v>#N/A</v>
          </cell>
          <cell r="F630">
            <v>1</v>
          </cell>
          <cell r="G630">
            <v>1</v>
          </cell>
          <cell r="H630">
            <v>1</v>
          </cell>
          <cell r="I630">
            <v>1</v>
          </cell>
          <cell r="J630">
            <v>1</v>
          </cell>
          <cell r="K630">
            <v>1</v>
          </cell>
          <cell r="L630">
            <v>1</v>
          </cell>
          <cell r="M630">
            <v>1</v>
          </cell>
          <cell r="N630">
            <v>1</v>
          </cell>
          <cell r="O630">
            <v>1</v>
          </cell>
          <cell r="Q630">
            <v>10</v>
          </cell>
        </row>
        <row r="631">
          <cell r="A631" t="str">
            <v>fleet size</v>
          </cell>
          <cell r="B631" t="str">
            <v>Bombardier</v>
          </cell>
          <cell r="C631" t="str">
            <v>CRJ-900</v>
          </cell>
          <cell r="D631" t="e">
            <v>#N/A</v>
          </cell>
          <cell r="E631" t="e">
            <v>#N/A</v>
          </cell>
          <cell r="F631">
            <v>426</v>
          </cell>
          <cell r="G631">
            <v>426</v>
          </cell>
          <cell r="H631">
            <v>426</v>
          </cell>
          <cell r="I631">
            <v>426</v>
          </cell>
          <cell r="J631">
            <v>426</v>
          </cell>
          <cell r="K631">
            <v>426</v>
          </cell>
          <cell r="L631">
            <v>426</v>
          </cell>
          <cell r="M631">
            <v>425</v>
          </cell>
          <cell r="N631">
            <v>424</v>
          </cell>
          <cell r="O631">
            <v>418</v>
          </cell>
          <cell r="Q631">
            <v>4249</v>
          </cell>
        </row>
        <row r="632">
          <cell r="A632" t="str">
            <v>fleet size</v>
          </cell>
          <cell r="B632" t="str">
            <v>Bombardier</v>
          </cell>
          <cell r="C632" t="str">
            <v>CRJ-900F</v>
          </cell>
          <cell r="D632" t="e">
            <v>#N/A</v>
          </cell>
          <cell r="E632" t="e">
            <v>#N/A</v>
          </cell>
          <cell r="F632">
            <v>1</v>
          </cell>
          <cell r="G632">
            <v>1</v>
          </cell>
          <cell r="H632">
            <v>1</v>
          </cell>
          <cell r="I632">
            <v>1</v>
          </cell>
          <cell r="J632">
            <v>1</v>
          </cell>
          <cell r="K632">
            <v>1</v>
          </cell>
          <cell r="L632">
            <v>1</v>
          </cell>
          <cell r="M632">
            <v>1</v>
          </cell>
          <cell r="N632">
            <v>1</v>
          </cell>
          <cell r="O632">
            <v>1</v>
          </cell>
          <cell r="Q632">
            <v>10</v>
          </cell>
        </row>
        <row r="633">
          <cell r="A633" t="str">
            <v>fleet size</v>
          </cell>
          <cell r="B633" t="str">
            <v>Bombardier</v>
          </cell>
          <cell r="C633" t="str">
            <v>DHC-8-100</v>
          </cell>
          <cell r="D633" t="e">
            <v>#N/A</v>
          </cell>
          <cell r="E633" t="e">
            <v>#N/A</v>
          </cell>
          <cell r="F633">
            <v>3</v>
          </cell>
          <cell r="G633">
            <v>3</v>
          </cell>
          <cell r="H633">
            <v>3</v>
          </cell>
          <cell r="I633">
            <v>3</v>
          </cell>
          <cell r="J633">
            <v>3</v>
          </cell>
          <cell r="K633">
            <v>3</v>
          </cell>
          <cell r="L633">
            <v>3</v>
          </cell>
          <cell r="M633">
            <v>3</v>
          </cell>
          <cell r="N633">
            <v>3</v>
          </cell>
          <cell r="O633">
            <v>2</v>
          </cell>
          <cell r="Q633">
            <v>29</v>
          </cell>
        </row>
        <row r="634">
          <cell r="A634" t="str">
            <v>fleet size</v>
          </cell>
          <cell r="B634" t="str">
            <v>Bombardier</v>
          </cell>
          <cell r="C634" t="str">
            <v>DHC-8-200</v>
          </cell>
          <cell r="D634" t="e">
            <v>#N/A</v>
          </cell>
          <cell r="E634" t="e">
            <v>#N/A</v>
          </cell>
          <cell r="F634">
            <v>19</v>
          </cell>
          <cell r="G634">
            <v>19</v>
          </cell>
          <cell r="H634">
            <v>19</v>
          </cell>
          <cell r="I634">
            <v>19</v>
          </cell>
          <cell r="J634">
            <v>19</v>
          </cell>
          <cell r="K634">
            <v>19</v>
          </cell>
          <cell r="L634">
            <v>19</v>
          </cell>
          <cell r="M634">
            <v>19</v>
          </cell>
          <cell r="N634">
            <v>15</v>
          </cell>
          <cell r="O634">
            <v>12</v>
          </cell>
          <cell r="Q634">
            <v>179</v>
          </cell>
        </row>
        <row r="635">
          <cell r="A635" t="str">
            <v>fleet size</v>
          </cell>
          <cell r="B635" t="str">
            <v>Bombardier</v>
          </cell>
          <cell r="C635" t="str">
            <v>DHC-8-300</v>
          </cell>
          <cell r="D635" t="e">
            <v>#N/A</v>
          </cell>
          <cell r="E635" t="e">
            <v>#N/A</v>
          </cell>
          <cell r="F635">
            <v>92</v>
          </cell>
          <cell r="G635">
            <v>92</v>
          </cell>
          <cell r="H635">
            <v>92</v>
          </cell>
          <cell r="I635">
            <v>92</v>
          </cell>
          <cell r="J635">
            <v>91</v>
          </cell>
          <cell r="K635">
            <v>84</v>
          </cell>
          <cell r="L635">
            <v>73</v>
          </cell>
          <cell r="M635">
            <v>59</v>
          </cell>
          <cell r="N635">
            <v>51</v>
          </cell>
          <cell r="O635">
            <v>45</v>
          </cell>
          <cell r="Q635">
            <v>771</v>
          </cell>
        </row>
        <row r="636">
          <cell r="A636" t="str">
            <v>fleet size</v>
          </cell>
          <cell r="B636" t="str">
            <v>Bombardier</v>
          </cell>
          <cell r="C636" t="str">
            <v>DHC-8-300F</v>
          </cell>
          <cell r="D636" t="e">
            <v>#N/A</v>
          </cell>
          <cell r="E636" t="e">
            <v>#N/A</v>
          </cell>
          <cell r="F636">
            <v>1</v>
          </cell>
          <cell r="G636">
            <v>1</v>
          </cell>
          <cell r="H636">
            <v>1</v>
          </cell>
          <cell r="I636">
            <v>1</v>
          </cell>
          <cell r="J636">
            <v>1</v>
          </cell>
          <cell r="K636">
            <v>1</v>
          </cell>
          <cell r="L636">
            <v>1</v>
          </cell>
          <cell r="M636">
            <v>1</v>
          </cell>
          <cell r="N636">
            <v>1</v>
          </cell>
          <cell r="O636">
            <v>1</v>
          </cell>
          <cell r="Q636">
            <v>10</v>
          </cell>
        </row>
        <row r="637">
          <cell r="A637" t="str">
            <v>fleet size</v>
          </cell>
          <cell r="B637" t="str">
            <v>Bombardier</v>
          </cell>
          <cell r="C637" t="str">
            <v>DHC-8-400</v>
          </cell>
          <cell r="D637">
            <v>27</v>
          </cell>
          <cell r="E637">
            <v>13.5</v>
          </cell>
          <cell r="F637">
            <v>428</v>
          </cell>
          <cell r="G637">
            <v>486</v>
          </cell>
          <cell r="H637">
            <v>481</v>
          </cell>
          <cell r="I637">
            <v>468</v>
          </cell>
          <cell r="J637">
            <v>457</v>
          </cell>
          <cell r="K637">
            <v>450</v>
          </cell>
          <cell r="L637">
            <v>440</v>
          </cell>
          <cell r="M637">
            <v>427</v>
          </cell>
          <cell r="N637">
            <v>398</v>
          </cell>
          <cell r="O637">
            <v>374</v>
          </cell>
          <cell r="Q637">
            <v>4409</v>
          </cell>
        </row>
        <row r="638">
          <cell r="A638" t="str">
            <v>fleet size</v>
          </cell>
          <cell r="B638" t="str">
            <v>Bombardier</v>
          </cell>
          <cell r="C638" t="str">
            <v>DHC-8-400F</v>
          </cell>
          <cell r="D638">
            <v>27</v>
          </cell>
          <cell r="E638">
            <v>13.5</v>
          </cell>
          <cell r="F638">
            <v>4</v>
          </cell>
          <cell r="G638">
            <v>5</v>
          </cell>
          <cell r="H638">
            <v>6</v>
          </cell>
          <cell r="I638">
            <v>7</v>
          </cell>
          <cell r="J638">
            <v>8</v>
          </cell>
          <cell r="K638">
            <v>9</v>
          </cell>
          <cell r="L638">
            <v>10</v>
          </cell>
          <cell r="M638">
            <v>11</v>
          </cell>
          <cell r="N638">
            <v>10</v>
          </cell>
          <cell r="O638">
            <v>10</v>
          </cell>
          <cell r="Q638">
            <v>80</v>
          </cell>
        </row>
        <row r="639">
          <cell r="A639" t="str">
            <v>fleet size</v>
          </cell>
          <cell r="B639" t="str">
            <v>British Aerospace</v>
          </cell>
          <cell r="C639" t="str">
            <v>ATP(F)</v>
          </cell>
          <cell r="D639" t="e">
            <v>#N/A</v>
          </cell>
          <cell r="E639" t="e">
            <v>#N/A</v>
          </cell>
          <cell r="F639">
            <v>9</v>
          </cell>
          <cell r="G639">
            <v>7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Q639">
            <v>16</v>
          </cell>
        </row>
        <row r="640">
          <cell r="A640" t="str">
            <v>fleet size</v>
          </cell>
          <cell r="B640" t="str">
            <v>British Aerospace</v>
          </cell>
          <cell r="C640" t="str">
            <v>BAe 146-200</v>
          </cell>
          <cell r="D640" t="e">
            <v>#N/A</v>
          </cell>
          <cell r="E640" t="e">
            <v>#N/A</v>
          </cell>
          <cell r="F640">
            <v>17</v>
          </cell>
          <cell r="G640">
            <v>15</v>
          </cell>
          <cell r="H640">
            <v>11</v>
          </cell>
          <cell r="I640">
            <v>5</v>
          </cell>
          <cell r="J640">
            <v>3</v>
          </cell>
          <cell r="K640">
            <v>1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Q640">
            <v>52</v>
          </cell>
        </row>
        <row r="641">
          <cell r="A641" t="str">
            <v>fleet size</v>
          </cell>
          <cell r="B641" t="str">
            <v>British Aerospace</v>
          </cell>
          <cell r="C641" t="str">
            <v>BAe 146-200QT</v>
          </cell>
          <cell r="D641" t="e">
            <v>#N/A</v>
          </cell>
          <cell r="E641" t="e">
            <v>#N/A</v>
          </cell>
          <cell r="F641">
            <v>6</v>
          </cell>
          <cell r="G641">
            <v>5</v>
          </cell>
          <cell r="H641">
            <v>4</v>
          </cell>
          <cell r="I641">
            <v>1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Q641">
            <v>16</v>
          </cell>
        </row>
        <row r="642">
          <cell r="A642" t="str">
            <v>fleet size</v>
          </cell>
          <cell r="B642" t="str">
            <v>British Aerospace</v>
          </cell>
          <cell r="C642" t="str">
            <v>BAe 146-300</v>
          </cell>
          <cell r="D642" t="e">
            <v>#N/A</v>
          </cell>
          <cell r="E642" t="e">
            <v>#N/A</v>
          </cell>
          <cell r="F642">
            <v>6</v>
          </cell>
          <cell r="G642">
            <v>6</v>
          </cell>
          <cell r="H642">
            <v>6</v>
          </cell>
          <cell r="I642">
            <v>6</v>
          </cell>
          <cell r="J642">
            <v>6</v>
          </cell>
          <cell r="K642">
            <v>4</v>
          </cell>
          <cell r="L642">
            <v>3</v>
          </cell>
          <cell r="M642">
            <v>0</v>
          </cell>
          <cell r="N642">
            <v>0</v>
          </cell>
          <cell r="O642">
            <v>0</v>
          </cell>
          <cell r="Q642">
            <v>37</v>
          </cell>
        </row>
        <row r="643">
          <cell r="A643" t="str">
            <v>fleet size</v>
          </cell>
          <cell r="B643" t="str">
            <v>British Aerospace</v>
          </cell>
          <cell r="C643" t="str">
            <v>BAe 146-300QT</v>
          </cell>
          <cell r="D643" t="e">
            <v>#N/A</v>
          </cell>
          <cell r="E643" t="e">
            <v>#N/A</v>
          </cell>
          <cell r="F643">
            <v>4</v>
          </cell>
          <cell r="G643">
            <v>2</v>
          </cell>
          <cell r="H643">
            <v>2</v>
          </cell>
          <cell r="I643">
            <v>2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Q643">
            <v>10</v>
          </cell>
        </row>
        <row r="644">
          <cell r="A644" t="str">
            <v>fleet size</v>
          </cell>
          <cell r="B644" t="str">
            <v>British Aerospace</v>
          </cell>
          <cell r="C644" t="str">
            <v>BAe 146-RJ100</v>
          </cell>
          <cell r="D644" t="e">
            <v>#N/A</v>
          </cell>
          <cell r="E644" t="e">
            <v>#N/A</v>
          </cell>
          <cell r="F644">
            <v>17</v>
          </cell>
          <cell r="G644">
            <v>13</v>
          </cell>
          <cell r="H644">
            <v>6</v>
          </cell>
          <cell r="I644">
            <v>3</v>
          </cell>
          <cell r="J644">
            <v>1</v>
          </cell>
          <cell r="K644">
            <v>1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Q644">
            <v>41</v>
          </cell>
        </row>
        <row r="645">
          <cell r="A645" t="str">
            <v>fleet size</v>
          </cell>
          <cell r="B645" t="str">
            <v>British Aerospace</v>
          </cell>
          <cell r="C645" t="str">
            <v>BAe 146-RJ70</v>
          </cell>
          <cell r="D645" t="e">
            <v>#N/A</v>
          </cell>
          <cell r="E645" t="e">
            <v>#N/A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Q645">
            <v>0</v>
          </cell>
        </row>
        <row r="646">
          <cell r="A646" t="str">
            <v>fleet size</v>
          </cell>
          <cell r="B646" t="str">
            <v>British Aerospace</v>
          </cell>
          <cell r="C646" t="str">
            <v>BAe 146-RJ85</v>
          </cell>
          <cell r="D646" t="e">
            <v>#N/A</v>
          </cell>
          <cell r="E646" t="e">
            <v>#N/A</v>
          </cell>
          <cell r="F646">
            <v>12</v>
          </cell>
          <cell r="G646">
            <v>11</v>
          </cell>
          <cell r="H646">
            <v>7</v>
          </cell>
          <cell r="I646">
            <v>6</v>
          </cell>
          <cell r="J646">
            <v>3</v>
          </cell>
          <cell r="K646">
            <v>1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Q646">
            <v>40</v>
          </cell>
        </row>
        <row r="647">
          <cell r="A647" t="str">
            <v>fleet size</v>
          </cell>
          <cell r="B647" t="str">
            <v>British Aerospace</v>
          </cell>
          <cell r="C647" t="str">
            <v>HS748</v>
          </cell>
          <cell r="D647" t="e">
            <v>#N/A</v>
          </cell>
          <cell r="E647" t="e">
            <v>#N/A</v>
          </cell>
          <cell r="F647">
            <v>2</v>
          </cell>
          <cell r="G647">
            <v>1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Q647">
            <v>3</v>
          </cell>
        </row>
        <row r="648">
          <cell r="A648" t="str">
            <v>fleet size</v>
          </cell>
          <cell r="B648" t="str">
            <v>British Aerospace</v>
          </cell>
          <cell r="C648" t="str">
            <v>Jetstream 31</v>
          </cell>
          <cell r="D648" t="e">
            <v>#N/A</v>
          </cell>
          <cell r="E648" t="e">
            <v>#N/A</v>
          </cell>
          <cell r="F648">
            <v>17</v>
          </cell>
          <cell r="G648">
            <v>12</v>
          </cell>
          <cell r="H648">
            <v>12</v>
          </cell>
          <cell r="I648">
            <v>12</v>
          </cell>
          <cell r="J648">
            <v>12</v>
          </cell>
          <cell r="K648">
            <v>12</v>
          </cell>
          <cell r="L648">
            <v>12</v>
          </cell>
          <cell r="M648">
            <v>12</v>
          </cell>
          <cell r="N648">
            <v>12</v>
          </cell>
          <cell r="O648">
            <v>12</v>
          </cell>
          <cell r="Q648">
            <v>125</v>
          </cell>
        </row>
        <row r="649">
          <cell r="A649" t="str">
            <v>fleet size</v>
          </cell>
          <cell r="B649" t="str">
            <v>British Aerospace</v>
          </cell>
          <cell r="C649" t="str">
            <v>Jetstream 31F</v>
          </cell>
          <cell r="D649" t="e">
            <v>#N/A</v>
          </cell>
          <cell r="E649" t="e">
            <v>#N/A</v>
          </cell>
          <cell r="F649">
            <v>1</v>
          </cell>
          <cell r="G649">
            <v>1</v>
          </cell>
          <cell r="H649">
            <v>1</v>
          </cell>
          <cell r="I649">
            <v>1</v>
          </cell>
          <cell r="J649">
            <v>1</v>
          </cell>
          <cell r="K649">
            <v>1</v>
          </cell>
          <cell r="L649">
            <v>1</v>
          </cell>
          <cell r="M649">
            <v>1</v>
          </cell>
          <cell r="N649">
            <v>1</v>
          </cell>
          <cell r="O649">
            <v>1</v>
          </cell>
          <cell r="Q649">
            <v>10</v>
          </cell>
        </row>
        <row r="650">
          <cell r="A650" t="str">
            <v>fleet size</v>
          </cell>
          <cell r="B650" t="str">
            <v>British Aerospace</v>
          </cell>
          <cell r="C650" t="str">
            <v>Jetstream 32</v>
          </cell>
          <cell r="D650" t="e">
            <v>#N/A</v>
          </cell>
          <cell r="E650" t="e">
            <v>#N/A</v>
          </cell>
          <cell r="F650">
            <v>35</v>
          </cell>
          <cell r="G650">
            <v>21</v>
          </cell>
          <cell r="H650">
            <v>4</v>
          </cell>
          <cell r="I650">
            <v>4</v>
          </cell>
          <cell r="J650">
            <v>4</v>
          </cell>
          <cell r="K650">
            <v>1</v>
          </cell>
          <cell r="L650">
            <v>1</v>
          </cell>
          <cell r="M650">
            <v>1</v>
          </cell>
          <cell r="N650">
            <v>0</v>
          </cell>
          <cell r="O650">
            <v>0</v>
          </cell>
          <cell r="Q650">
            <v>71</v>
          </cell>
        </row>
        <row r="651">
          <cell r="A651" t="str">
            <v>fleet size</v>
          </cell>
          <cell r="B651" t="str">
            <v>British Aerospace</v>
          </cell>
          <cell r="C651" t="str">
            <v>Jetstream 41</v>
          </cell>
          <cell r="D651" t="e">
            <v>#N/A</v>
          </cell>
          <cell r="E651" t="e">
            <v>#N/A</v>
          </cell>
          <cell r="F651">
            <v>3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Q651">
            <v>3</v>
          </cell>
        </row>
        <row r="652">
          <cell r="A652" t="str">
            <v>fleet size</v>
          </cell>
          <cell r="B652" t="str">
            <v>British Aerospace</v>
          </cell>
          <cell r="C652" t="str">
            <v>Jetstream 41F</v>
          </cell>
          <cell r="D652" t="e">
            <v>#N/A</v>
          </cell>
          <cell r="E652" t="e">
            <v>#N/A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Q652">
            <v>0</v>
          </cell>
        </row>
        <row r="653">
          <cell r="A653" t="str">
            <v>fleet size</v>
          </cell>
          <cell r="B653" t="str">
            <v>Canadair</v>
          </cell>
          <cell r="C653" t="str">
            <v>CRJ-100/200/440</v>
          </cell>
          <cell r="D653" t="e">
            <v>#N/A</v>
          </cell>
          <cell r="E653" t="e">
            <v>#N/A</v>
          </cell>
          <cell r="F653">
            <v>13</v>
          </cell>
          <cell r="G653">
            <v>1</v>
          </cell>
          <cell r="H653">
            <v>1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Q653">
            <v>16</v>
          </cell>
        </row>
        <row r="654">
          <cell r="A654" t="str">
            <v>fleet size</v>
          </cell>
          <cell r="B654" t="str">
            <v>Canadair</v>
          </cell>
          <cell r="C654" t="str">
            <v>CRJ-100/200F</v>
          </cell>
          <cell r="D654" t="e">
            <v>#N/A</v>
          </cell>
          <cell r="E654" t="e">
            <v>#N/A</v>
          </cell>
          <cell r="F654">
            <v>12</v>
          </cell>
          <cell r="G654">
            <v>12</v>
          </cell>
          <cell r="H654">
            <v>12</v>
          </cell>
          <cell r="I654">
            <v>12</v>
          </cell>
          <cell r="J654">
            <v>10</v>
          </cell>
          <cell r="K654">
            <v>10</v>
          </cell>
          <cell r="L654">
            <v>7</v>
          </cell>
          <cell r="M654">
            <v>3</v>
          </cell>
          <cell r="N654">
            <v>2</v>
          </cell>
          <cell r="O654">
            <v>2</v>
          </cell>
          <cell r="Q654">
            <v>82</v>
          </cell>
        </row>
        <row r="655">
          <cell r="A655" t="str">
            <v>fleet size</v>
          </cell>
          <cell r="B655" t="str">
            <v>COMAC</v>
          </cell>
          <cell r="C655" t="str">
            <v>ARJ21</v>
          </cell>
          <cell r="D655">
            <v>38</v>
          </cell>
          <cell r="E655">
            <v>19</v>
          </cell>
          <cell r="F655">
            <v>172</v>
          </cell>
          <cell r="G655">
            <v>208</v>
          </cell>
          <cell r="H655">
            <v>244</v>
          </cell>
          <cell r="I655">
            <v>280</v>
          </cell>
          <cell r="J655">
            <v>316</v>
          </cell>
          <cell r="K655">
            <v>349</v>
          </cell>
          <cell r="L655">
            <v>377</v>
          </cell>
          <cell r="M655">
            <v>407</v>
          </cell>
          <cell r="N655">
            <v>437</v>
          </cell>
          <cell r="O655">
            <v>465</v>
          </cell>
          <cell r="Q655">
            <v>3255</v>
          </cell>
        </row>
        <row r="656">
          <cell r="A656" t="str">
            <v>fleet size</v>
          </cell>
          <cell r="B656" t="str">
            <v>COMAC</v>
          </cell>
          <cell r="C656" t="str">
            <v>ARJ21F</v>
          </cell>
          <cell r="D656">
            <v>38</v>
          </cell>
          <cell r="E656">
            <v>19</v>
          </cell>
          <cell r="F656">
            <v>4</v>
          </cell>
          <cell r="G656">
            <v>5</v>
          </cell>
          <cell r="H656">
            <v>6</v>
          </cell>
          <cell r="I656">
            <v>6</v>
          </cell>
          <cell r="J656">
            <v>6</v>
          </cell>
          <cell r="K656">
            <v>6</v>
          </cell>
          <cell r="L656">
            <v>6</v>
          </cell>
          <cell r="M656">
            <v>6</v>
          </cell>
          <cell r="N656">
            <v>6</v>
          </cell>
          <cell r="O656">
            <v>6</v>
          </cell>
          <cell r="Q656">
            <v>57</v>
          </cell>
        </row>
        <row r="657">
          <cell r="A657" t="str">
            <v>fleet size</v>
          </cell>
          <cell r="B657" t="str">
            <v>COMAC</v>
          </cell>
          <cell r="C657" t="str">
            <v>C919</v>
          </cell>
          <cell r="D657">
            <v>99</v>
          </cell>
          <cell r="E657">
            <v>49.5</v>
          </cell>
          <cell r="F657">
            <v>16</v>
          </cell>
          <cell r="G657">
            <v>35</v>
          </cell>
          <cell r="H657">
            <v>59</v>
          </cell>
          <cell r="I657">
            <v>85</v>
          </cell>
          <cell r="J657">
            <v>113</v>
          </cell>
          <cell r="K657">
            <v>145</v>
          </cell>
          <cell r="L657">
            <v>177</v>
          </cell>
          <cell r="M657">
            <v>213</v>
          </cell>
          <cell r="N657">
            <v>249</v>
          </cell>
          <cell r="O657">
            <v>285</v>
          </cell>
          <cell r="Q657">
            <v>1377</v>
          </cell>
        </row>
        <row r="658">
          <cell r="A658" t="str">
            <v>fleet size</v>
          </cell>
          <cell r="B658" t="str">
            <v>De Havilland Aircraft of Canada</v>
          </cell>
          <cell r="C658" t="str">
            <v>DHC-8-400</v>
          </cell>
          <cell r="D658" t="e">
            <v>#N/A</v>
          </cell>
          <cell r="E658" t="e">
            <v>#N/A</v>
          </cell>
          <cell r="F658">
            <v>34</v>
          </cell>
          <cell r="G658">
            <v>34</v>
          </cell>
          <cell r="H658">
            <v>34</v>
          </cell>
          <cell r="I658">
            <v>34</v>
          </cell>
          <cell r="J658">
            <v>34</v>
          </cell>
          <cell r="K658">
            <v>34</v>
          </cell>
          <cell r="L658">
            <v>34</v>
          </cell>
          <cell r="M658">
            <v>34</v>
          </cell>
          <cell r="N658">
            <v>34</v>
          </cell>
          <cell r="O658">
            <v>34</v>
          </cell>
          <cell r="Q658">
            <v>340</v>
          </cell>
        </row>
        <row r="659">
          <cell r="A659" t="str">
            <v>fleet size</v>
          </cell>
          <cell r="B659" t="str">
            <v>de Havilland Canada</v>
          </cell>
          <cell r="C659" t="str">
            <v>DHC-6-100/200/300</v>
          </cell>
          <cell r="D659" t="e">
            <v>#N/A</v>
          </cell>
          <cell r="E659" t="e">
            <v>#N/A</v>
          </cell>
          <cell r="F659">
            <v>331</v>
          </cell>
          <cell r="G659">
            <v>317</v>
          </cell>
          <cell r="H659">
            <v>305</v>
          </cell>
          <cell r="I659">
            <v>274</v>
          </cell>
          <cell r="J659">
            <v>234</v>
          </cell>
          <cell r="K659">
            <v>204</v>
          </cell>
          <cell r="L659">
            <v>186</v>
          </cell>
          <cell r="M659">
            <v>163</v>
          </cell>
          <cell r="N659">
            <v>144</v>
          </cell>
          <cell r="O659">
            <v>117</v>
          </cell>
          <cell r="Q659">
            <v>2275</v>
          </cell>
        </row>
        <row r="660">
          <cell r="A660" t="str">
            <v>fleet size</v>
          </cell>
          <cell r="B660" t="str">
            <v>de Havilland Canada</v>
          </cell>
          <cell r="C660" t="str">
            <v>DHC-7</v>
          </cell>
          <cell r="D660" t="e">
            <v>#N/A</v>
          </cell>
          <cell r="E660" t="e">
            <v>#N/A</v>
          </cell>
          <cell r="F660">
            <v>5</v>
          </cell>
          <cell r="G660">
            <v>5</v>
          </cell>
          <cell r="H660">
            <v>5</v>
          </cell>
          <cell r="I660">
            <v>4</v>
          </cell>
          <cell r="J660">
            <v>4</v>
          </cell>
          <cell r="K660">
            <v>4</v>
          </cell>
          <cell r="L660">
            <v>4</v>
          </cell>
          <cell r="M660">
            <v>2</v>
          </cell>
          <cell r="N660">
            <v>0</v>
          </cell>
          <cell r="O660">
            <v>0</v>
          </cell>
          <cell r="Q660">
            <v>33</v>
          </cell>
        </row>
        <row r="661">
          <cell r="A661" t="str">
            <v>fleet size</v>
          </cell>
          <cell r="B661" t="str">
            <v>de Havilland Canada</v>
          </cell>
          <cell r="C661" t="str">
            <v>DHC-8-100</v>
          </cell>
          <cell r="D661" t="e">
            <v>#N/A</v>
          </cell>
          <cell r="E661" t="e">
            <v>#N/A</v>
          </cell>
          <cell r="F661">
            <v>93</v>
          </cell>
          <cell r="G661">
            <v>70</v>
          </cell>
          <cell r="H661">
            <v>48</v>
          </cell>
          <cell r="I661">
            <v>35</v>
          </cell>
          <cell r="J661">
            <v>10</v>
          </cell>
          <cell r="K661">
            <v>5</v>
          </cell>
          <cell r="L661">
            <v>5</v>
          </cell>
          <cell r="M661">
            <v>3</v>
          </cell>
          <cell r="N661">
            <v>3</v>
          </cell>
          <cell r="O661">
            <v>3</v>
          </cell>
          <cell r="Q661">
            <v>275</v>
          </cell>
        </row>
        <row r="662">
          <cell r="A662" t="str">
            <v>fleet size</v>
          </cell>
          <cell r="B662" t="str">
            <v>de Havilland Canada</v>
          </cell>
          <cell r="C662" t="str">
            <v>DHC-8-100F</v>
          </cell>
          <cell r="D662" t="e">
            <v>#N/A</v>
          </cell>
          <cell r="E662" t="e">
            <v>#N/A</v>
          </cell>
          <cell r="F662">
            <v>6</v>
          </cell>
          <cell r="G662">
            <v>6</v>
          </cell>
          <cell r="H662">
            <v>6</v>
          </cell>
          <cell r="I662">
            <v>6</v>
          </cell>
          <cell r="J662">
            <v>5</v>
          </cell>
          <cell r="K662">
            <v>5</v>
          </cell>
          <cell r="L662">
            <v>5</v>
          </cell>
          <cell r="M662">
            <v>4</v>
          </cell>
          <cell r="N662">
            <v>2</v>
          </cell>
          <cell r="O662">
            <v>1</v>
          </cell>
          <cell r="Q662">
            <v>46</v>
          </cell>
        </row>
        <row r="663">
          <cell r="A663" t="str">
            <v>fleet size</v>
          </cell>
          <cell r="B663" t="str">
            <v>de Havilland Canada</v>
          </cell>
          <cell r="C663" t="str">
            <v>DHC-8-200</v>
          </cell>
          <cell r="D663" t="e">
            <v>#N/A</v>
          </cell>
          <cell r="E663" t="e">
            <v>#N/A</v>
          </cell>
          <cell r="F663">
            <v>41</v>
          </cell>
          <cell r="G663">
            <v>41</v>
          </cell>
          <cell r="H663">
            <v>41</v>
          </cell>
          <cell r="I663">
            <v>41</v>
          </cell>
          <cell r="J663">
            <v>40</v>
          </cell>
          <cell r="K663">
            <v>39</v>
          </cell>
          <cell r="L663">
            <v>19</v>
          </cell>
          <cell r="M663">
            <v>6</v>
          </cell>
          <cell r="N663">
            <v>4</v>
          </cell>
          <cell r="O663">
            <v>0</v>
          </cell>
          <cell r="Q663">
            <v>272</v>
          </cell>
        </row>
        <row r="664">
          <cell r="A664" t="str">
            <v>fleet size</v>
          </cell>
          <cell r="B664" t="str">
            <v>de Havilland Canada</v>
          </cell>
          <cell r="C664" t="str">
            <v>DHC-8-300</v>
          </cell>
          <cell r="D664" t="e">
            <v>#N/A</v>
          </cell>
          <cell r="E664" t="e">
            <v>#N/A</v>
          </cell>
          <cell r="F664">
            <v>58</v>
          </cell>
          <cell r="G664">
            <v>51</v>
          </cell>
          <cell r="H664">
            <v>46</v>
          </cell>
          <cell r="I664">
            <v>41</v>
          </cell>
          <cell r="J664">
            <v>30</v>
          </cell>
          <cell r="K664">
            <v>29</v>
          </cell>
          <cell r="L664">
            <v>20</v>
          </cell>
          <cell r="M664">
            <v>12</v>
          </cell>
          <cell r="N664">
            <v>3</v>
          </cell>
          <cell r="O664">
            <v>2</v>
          </cell>
          <cell r="Q664">
            <v>292</v>
          </cell>
        </row>
        <row r="665">
          <cell r="A665" t="str">
            <v>fleet size</v>
          </cell>
          <cell r="B665" t="str">
            <v>de Havilland Canada</v>
          </cell>
          <cell r="C665" t="str">
            <v>DHC-8-300F</v>
          </cell>
          <cell r="D665" t="e">
            <v>#N/A</v>
          </cell>
          <cell r="E665" t="e">
            <v>#N/A</v>
          </cell>
          <cell r="F665">
            <v>3</v>
          </cell>
          <cell r="G665">
            <v>3</v>
          </cell>
          <cell r="H665">
            <v>3</v>
          </cell>
          <cell r="I665">
            <v>3</v>
          </cell>
          <cell r="J665">
            <v>3</v>
          </cell>
          <cell r="K665">
            <v>3</v>
          </cell>
          <cell r="L665">
            <v>3</v>
          </cell>
          <cell r="M665">
            <v>3</v>
          </cell>
          <cell r="N665">
            <v>3</v>
          </cell>
          <cell r="O665">
            <v>3</v>
          </cell>
          <cell r="Q665">
            <v>30</v>
          </cell>
        </row>
        <row r="666">
          <cell r="A666" t="str">
            <v>fleet size</v>
          </cell>
          <cell r="B666" t="str">
            <v>Dornier</v>
          </cell>
          <cell r="C666" t="str">
            <v>328JET/Envoy 3</v>
          </cell>
          <cell r="D666" t="e">
            <v>#N/A</v>
          </cell>
          <cell r="E666" t="e">
            <v>#N/A</v>
          </cell>
          <cell r="F666">
            <v>9</v>
          </cell>
          <cell r="G666">
            <v>9</v>
          </cell>
          <cell r="H666">
            <v>9</v>
          </cell>
          <cell r="I666">
            <v>9</v>
          </cell>
          <cell r="J666">
            <v>9</v>
          </cell>
          <cell r="K666">
            <v>9</v>
          </cell>
          <cell r="L666">
            <v>3</v>
          </cell>
          <cell r="M666">
            <v>0</v>
          </cell>
          <cell r="N666">
            <v>0</v>
          </cell>
          <cell r="O666">
            <v>0</v>
          </cell>
          <cell r="Q666">
            <v>57</v>
          </cell>
        </row>
        <row r="667">
          <cell r="A667" t="str">
            <v>fleet size</v>
          </cell>
          <cell r="B667" t="str">
            <v>Dornier</v>
          </cell>
          <cell r="C667" t="str">
            <v>DO228-100</v>
          </cell>
          <cell r="D667" t="e">
            <v>#N/A</v>
          </cell>
          <cell r="E667" t="e">
            <v>#N/A</v>
          </cell>
          <cell r="F667">
            <v>9</v>
          </cell>
          <cell r="G667">
            <v>9</v>
          </cell>
          <cell r="H667">
            <v>9</v>
          </cell>
          <cell r="I667">
            <v>9</v>
          </cell>
          <cell r="J667">
            <v>9</v>
          </cell>
          <cell r="K667">
            <v>9</v>
          </cell>
          <cell r="L667">
            <v>9</v>
          </cell>
          <cell r="M667">
            <v>9</v>
          </cell>
          <cell r="N667">
            <v>8</v>
          </cell>
          <cell r="O667">
            <v>5</v>
          </cell>
          <cell r="Q667">
            <v>85</v>
          </cell>
        </row>
        <row r="668">
          <cell r="A668" t="str">
            <v>fleet size</v>
          </cell>
          <cell r="B668" t="str">
            <v>Dornier</v>
          </cell>
          <cell r="C668" t="str">
            <v>DO228-200</v>
          </cell>
          <cell r="D668" t="e">
            <v>#N/A</v>
          </cell>
          <cell r="E668" t="e">
            <v>#N/A</v>
          </cell>
          <cell r="F668">
            <v>63</v>
          </cell>
          <cell r="G668">
            <v>62</v>
          </cell>
          <cell r="H668">
            <v>59</v>
          </cell>
          <cell r="I668">
            <v>57</v>
          </cell>
          <cell r="J668">
            <v>57</v>
          </cell>
          <cell r="K668">
            <v>57</v>
          </cell>
          <cell r="L668">
            <v>57</v>
          </cell>
          <cell r="M668">
            <v>56</v>
          </cell>
          <cell r="N668">
            <v>56</v>
          </cell>
          <cell r="O668">
            <v>56</v>
          </cell>
          <cell r="Q668">
            <v>580</v>
          </cell>
        </row>
        <row r="669">
          <cell r="A669" t="str">
            <v>fleet size</v>
          </cell>
          <cell r="B669" t="str">
            <v>Dornier</v>
          </cell>
          <cell r="C669" t="str">
            <v>DO228NG</v>
          </cell>
          <cell r="D669" t="e">
            <v>#N/A</v>
          </cell>
          <cell r="E669" t="e">
            <v>#N/A</v>
          </cell>
          <cell r="F669">
            <v>1</v>
          </cell>
          <cell r="G669">
            <v>1</v>
          </cell>
          <cell r="H669">
            <v>1</v>
          </cell>
          <cell r="I669">
            <v>1</v>
          </cell>
          <cell r="J669">
            <v>1</v>
          </cell>
          <cell r="K669">
            <v>1</v>
          </cell>
          <cell r="L669">
            <v>1</v>
          </cell>
          <cell r="M669">
            <v>1</v>
          </cell>
          <cell r="N669">
            <v>1</v>
          </cell>
          <cell r="O669">
            <v>1</v>
          </cell>
          <cell r="Q669">
            <v>10</v>
          </cell>
        </row>
        <row r="670">
          <cell r="A670" t="str">
            <v>fleet size</v>
          </cell>
          <cell r="B670" t="str">
            <v>Dornier</v>
          </cell>
          <cell r="C670" t="str">
            <v>DO328</v>
          </cell>
          <cell r="D670" t="e">
            <v>#N/A</v>
          </cell>
          <cell r="E670" t="e">
            <v>#N/A</v>
          </cell>
          <cell r="F670">
            <v>20</v>
          </cell>
          <cell r="G670">
            <v>18</v>
          </cell>
          <cell r="H670">
            <v>16</v>
          </cell>
          <cell r="I670">
            <v>14</v>
          </cell>
          <cell r="J670">
            <v>9</v>
          </cell>
          <cell r="K670">
            <v>5</v>
          </cell>
          <cell r="L670">
            <v>5</v>
          </cell>
          <cell r="M670">
            <v>4</v>
          </cell>
          <cell r="N670">
            <v>4</v>
          </cell>
          <cell r="O670">
            <v>4</v>
          </cell>
          <cell r="Q670">
            <v>99</v>
          </cell>
        </row>
        <row r="671">
          <cell r="A671" t="str">
            <v>fleet size</v>
          </cell>
          <cell r="B671" t="str">
            <v>Douglas Aircraft</v>
          </cell>
          <cell r="C671" t="str">
            <v>DC-9-10F Stage 3</v>
          </cell>
          <cell r="D671" t="e">
            <v>#N/A</v>
          </cell>
          <cell r="E671" t="e">
            <v>#N/A</v>
          </cell>
          <cell r="F671">
            <v>2</v>
          </cell>
          <cell r="G671">
            <v>2</v>
          </cell>
          <cell r="H671">
            <v>2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Q671">
            <v>6</v>
          </cell>
        </row>
        <row r="672">
          <cell r="A672" t="str">
            <v>fleet size</v>
          </cell>
          <cell r="B672" t="str">
            <v>Embraer</v>
          </cell>
          <cell r="C672" t="str">
            <v>EMB-110</v>
          </cell>
          <cell r="D672" t="e">
            <v>#N/A</v>
          </cell>
          <cell r="E672" t="e">
            <v>#N/A</v>
          </cell>
          <cell r="F672">
            <v>2</v>
          </cell>
          <cell r="G672">
            <v>2</v>
          </cell>
          <cell r="H672">
            <v>2</v>
          </cell>
          <cell r="I672">
            <v>2</v>
          </cell>
          <cell r="J672">
            <v>2</v>
          </cell>
          <cell r="K672">
            <v>2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Q672">
            <v>12</v>
          </cell>
        </row>
        <row r="673">
          <cell r="A673" t="str">
            <v>fleet size</v>
          </cell>
          <cell r="B673" t="str">
            <v>Embraer</v>
          </cell>
          <cell r="C673" t="str">
            <v>EMB-110P</v>
          </cell>
          <cell r="D673" t="e">
            <v>#N/A</v>
          </cell>
          <cell r="E673" t="e">
            <v>#N/A</v>
          </cell>
          <cell r="F673">
            <v>39</v>
          </cell>
          <cell r="G673">
            <v>35</v>
          </cell>
          <cell r="H673">
            <v>30</v>
          </cell>
          <cell r="I673">
            <v>24</v>
          </cell>
          <cell r="J673">
            <v>21</v>
          </cell>
          <cell r="K673">
            <v>15</v>
          </cell>
          <cell r="L673">
            <v>8</v>
          </cell>
          <cell r="M673">
            <v>7</v>
          </cell>
          <cell r="N673">
            <v>1</v>
          </cell>
          <cell r="O673">
            <v>1</v>
          </cell>
          <cell r="Q673">
            <v>181</v>
          </cell>
        </row>
        <row r="674">
          <cell r="A674" t="str">
            <v>fleet size</v>
          </cell>
          <cell r="B674" t="str">
            <v>Embraer</v>
          </cell>
          <cell r="C674" t="str">
            <v>EMB-120</v>
          </cell>
          <cell r="D674" t="e">
            <v>#N/A</v>
          </cell>
          <cell r="E674" t="e">
            <v>#N/A</v>
          </cell>
          <cell r="F674">
            <v>73</v>
          </cell>
          <cell r="G674">
            <v>70</v>
          </cell>
          <cell r="H674">
            <v>63</v>
          </cell>
          <cell r="I674">
            <v>60</v>
          </cell>
          <cell r="J674">
            <v>52</v>
          </cell>
          <cell r="K674">
            <v>42</v>
          </cell>
          <cell r="L674">
            <v>34</v>
          </cell>
          <cell r="M674">
            <v>28</v>
          </cell>
          <cell r="N674">
            <v>18</v>
          </cell>
          <cell r="O674">
            <v>6</v>
          </cell>
          <cell r="Q674">
            <v>446</v>
          </cell>
        </row>
        <row r="675">
          <cell r="A675" t="str">
            <v>fleet size</v>
          </cell>
          <cell r="B675" t="str">
            <v>Embraer</v>
          </cell>
          <cell r="C675" t="str">
            <v>EMB-120F</v>
          </cell>
          <cell r="D675" t="e">
            <v>#N/A</v>
          </cell>
          <cell r="E675" t="e">
            <v>#N/A</v>
          </cell>
          <cell r="F675">
            <v>14</v>
          </cell>
          <cell r="G675">
            <v>12</v>
          </cell>
          <cell r="H675">
            <v>9</v>
          </cell>
          <cell r="I675">
            <v>8</v>
          </cell>
          <cell r="J675">
            <v>8</v>
          </cell>
          <cell r="K675">
            <v>8</v>
          </cell>
          <cell r="L675">
            <v>7</v>
          </cell>
          <cell r="M675">
            <v>4</v>
          </cell>
          <cell r="N675">
            <v>4</v>
          </cell>
          <cell r="O675">
            <v>2</v>
          </cell>
          <cell r="Q675">
            <v>76</v>
          </cell>
        </row>
        <row r="676">
          <cell r="A676" t="str">
            <v>fleet size</v>
          </cell>
          <cell r="B676" t="str">
            <v>Embraer</v>
          </cell>
          <cell r="C676" t="str">
            <v>Embraer 170</v>
          </cell>
          <cell r="D676">
            <v>26.5</v>
          </cell>
          <cell r="E676">
            <v>13.25</v>
          </cell>
          <cell r="F676">
            <v>147</v>
          </cell>
          <cell r="G676">
            <v>140</v>
          </cell>
          <cell r="H676">
            <v>109</v>
          </cell>
          <cell r="I676">
            <v>72</v>
          </cell>
          <cell r="J676">
            <v>55</v>
          </cell>
          <cell r="K676">
            <v>46</v>
          </cell>
          <cell r="L676">
            <v>36</v>
          </cell>
          <cell r="M676">
            <v>18</v>
          </cell>
          <cell r="N676">
            <v>11</v>
          </cell>
          <cell r="O676">
            <v>10</v>
          </cell>
          <cell r="Q676">
            <v>644</v>
          </cell>
        </row>
        <row r="677">
          <cell r="A677" t="str">
            <v>fleet size</v>
          </cell>
          <cell r="B677" t="str">
            <v>Embraer</v>
          </cell>
          <cell r="C677" t="str">
            <v>Embraer 175</v>
          </cell>
          <cell r="D677">
            <v>28</v>
          </cell>
          <cell r="E677">
            <v>14</v>
          </cell>
          <cell r="F677">
            <v>716</v>
          </cell>
          <cell r="G677">
            <v>744</v>
          </cell>
          <cell r="H677">
            <v>766</v>
          </cell>
          <cell r="I677">
            <v>771</v>
          </cell>
          <cell r="J677">
            <v>774</v>
          </cell>
          <cell r="K677">
            <v>739</v>
          </cell>
          <cell r="L677">
            <v>684</v>
          </cell>
          <cell r="M677">
            <v>671</v>
          </cell>
          <cell r="N677">
            <v>665</v>
          </cell>
          <cell r="O677">
            <v>659</v>
          </cell>
          <cell r="Q677">
            <v>7189</v>
          </cell>
        </row>
        <row r="678">
          <cell r="A678" t="str">
            <v>fleet size</v>
          </cell>
          <cell r="B678" t="str">
            <v>Embraer</v>
          </cell>
          <cell r="C678" t="str">
            <v>Embraer 190</v>
          </cell>
          <cell r="D678">
            <v>32</v>
          </cell>
          <cell r="E678">
            <v>16</v>
          </cell>
          <cell r="F678">
            <v>479</v>
          </cell>
          <cell r="G678">
            <v>483</v>
          </cell>
          <cell r="H678">
            <v>480</v>
          </cell>
          <cell r="I678">
            <v>479</v>
          </cell>
          <cell r="J678">
            <v>478</v>
          </cell>
          <cell r="K678">
            <v>469</v>
          </cell>
          <cell r="L678">
            <v>436</v>
          </cell>
          <cell r="M678">
            <v>374</v>
          </cell>
          <cell r="N678">
            <v>323</v>
          </cell>
          <cell r="O678">
            <v>268</v>
          </cell>
          <cell r="Q678">
            <v>4269</v>
          </cell>
        </row>
        <row r="679">
          <cell r="A679" t="str">
            <v>fleet size</v>
          </cell>
          <cell r="B679" t="str">
            <v>Embraer</v>
          </cell>
          <cell r="C679" t="str">
            <v>Embraer 190F</v>
          </cell>
          <cell r="D679">
            <v>32</v>
          </cell>
          <cell r="E679">
            <v>16</v>
          </cell>
          <cell r="F679">
            <v>1</v>
          </cell>
          <cell r="G679">
            <v>3</v>
          </cell>
          <cell r="H679">
            <v>6</v>
          </cell>
          <cell r="I679">
            <v>7</v>
          </cell>
          <cell r="J679">
            <v>8</v>
          </cell>
          <cell r="K679">
            <v>8</v>
          </cell>
          <cell r="L679">
            <v>8</v>
          </cell>
          <cell r="M679">
            <v>8</v>
          </cell>
          <cell r="N679">
            <v>8</v>
          </cell>
          <cell r="O679">
            <v>8</v>
          </cell>
          <cell r="Q679">
            <v>65</v>
          </cell>
        </row>
        <row r="680">
          <cell r="A680" t="str">
            <v>fleet size</v>
          </cell>
          <cell r="B680" t="str">
            <v>Embraer</v>
          </cell>
          <cell r="C680" t="str">
            <v>Embraer 195</v>
          </cell>
          <cell r="D680">
            <v>40</v>
          </cell>
          <cell r="E680">
            <v>20</v>
          </cell>
          <cell r="F680">
            <v>160</v>
          </cell>
          <cell r="G680">
            <v>163</v>
          </cell>
          <cell r="H680">
            <v>163</v>
          </cell>
          <cell r="I680">
            <v>162</v>
          </cell>
          <cell r="J680">
            <v>161</v>
          </cell>
          <cell r="K680">
            <v>158</v>
          </cell>
          <cell r="L680">
            <v>154</v>
          </cell>
          <cell r="M680">
            <v>142</v>
          </cell>
          <cell r="N680">
            <v>131</v>
          </cell>
          <cell r="O680">
            <v>107</v>
          </cell>
          <cell r="Q680">
            <v>1501</v>
          </cell>
        </row>
        <row r="681">
          <cell r="A681" t="str">
            <v>fleet size</v>
          </cell>
          <cell r="B681" t="str">
            <v>Embraer</v>
          </cell>
          <cell r="C681" t="str">
            <v>Embraer 195F</v>
          </cell>
          <cell r="D681">
            <v>40</v>
          </cell>
          <cell r="E681">
            <v>20</v>
          </cell>
          <cell r="F681">
            <v>0</v>
          </cell>
          <cell r="G681">
            <v>1</v>
          </cell>
          <cell r="H681">
            <v>1</v>
          </cell>
          <cell r="I681">
            <v>2</v>
          </cell>
          <cell r="J681">
            <v>3</v>
          </cell>
          <cell r="K681">
            <v>6</v>
          </cell>
          <cell r="L681">
            <v>9</v>
          </cell>
          <cell r="M681">
            <v>11</v>
          </cell>
          <cell r="N681">
            <v>13</v>
          </cell>
          <cell r="O681">
            <v>15</v>
          </cell>
          <cell r="Q681">
            <v>61</v>
          </cell>
        </row>
        <row r="682">
          <cell r="A682" t="str">
            <v>fleet size</v>
          </cell>
          <cell r="B682" t="str">
            <v>Embraer</v>
          </cell>
          <cell r="C682" t="str">
            <v>Embraer E190-E2</v>
          </cell>
          <cell r="D682">
            <v>40</v>
          </cell>
          <cell r="E682">
            <v>20</v>
          </cell>
          <cell r="F682">
            <v>26</v>
          </cell>
          <cell r="G682">
            <v>30</v>
          </cell>
          <cell r="H682">
            <v>33</v>
          </cell>
          <cell r="I682">
            <v>35</v>
          </cell>
          <cell r="J682">
            <v>36</v>
          </cell>
          <cell r="K682">
            <v>37</v>
          </cell>
          <cell r="L682">
            <v>38</v>
          </cell>
          <cell r="M682">
            <v>39</v>
          </cell>
          <cell r="N682">
            <v>40</v>
          </cell>
          <cell r="O682">
            <v>41</v>
          </cell>
          <cell r="Q682">
            <v>355</v>
          </cell>
        </row>
        <row r="683">
          <cell r="A683" t="str">
            <v>fleet size</v>
          </cell>
          <cell r="B683" t="str">
            <v>Embraer</v>
          </cell>
          <cell r="C683" t="str">
            <v>Embraer E195-E2</v>
          </cell>
          <cell r="D683">
            <v>40</v>
          </cell>
          <cell r="E683">
            <v>20</v>
          </cell>
          <cell r="F683">
            <v>76</v>
          </cell>
          <cell r="G683">
            <v>106</v>
          </cell>
          <cell r="H683">
            <v>138</v>
          </cell>
          <cell r="I683">
            <v>172</v>
          </cell>
          <cell r="J683">
            <v>208</v>
          </cell>
          <cell r="K683">
            <v>244</v>
          </cell>
          <cell r="L683">
            <v>280</v>
          </cell>
          <cell r="M683">
            <v>316</v>
          </cell>
          <cell r="N683">
            <v>352</v>
          </cell>
          <cell r="O683">
            <v>388</v>
          </cell>
          <cell r="Q683">
            <v>2280</v>
          </cell>
        </row>
        <row r="684">
          <cell r="A684" t="str">
            <v>fleet size</v>
          </cell>
          <cell r="B684" t="str">
            <v>Embraer</v>
          </cell>
          <cell r="C684" t="str">
            <v>ERJ 135</v>
          </cell>
          <cell r="D684" t="e">
            <v>#N/A</v>
          </cell>
          <cell r="E684" t="e">
            <v>#N/A</v>
          </cell>
          <cell r="F684">
            <v>75</v>
          </cell>
          <cell r="G684">
            <v>75</v>
          </cell>
          <cell r="H684">
            <v>75</v>
          </cell>
          <cell r="I684">
            <v>75</v>
          </cell>
          <cell r="J684">
            <v>75</v>
          </cell>
          <cell r="K684">
            <v>75</v>
          </cell>
          <cell r="L684">
            <v>75</v>
          </cell>
          <cell r="M684">
            <v>75</v>
          </cell>
          <cell r="N684">
            <v>75</v>
          </cell>
          <cell r="O684">
            <v>68</v>
          </cell>
          <cell r="Q684">
            <v>743</v>
          </cell>
        </row>
        <row r="685">
          <cell r="A685" t="str">
            <v>fleet size</v>
          </cell>
          <cell r="B685" t="str">
            <v>Embraer</v>
          </cell>
          <cell r="C685" t="str">
            <v>ERJ 140</v>
          </cell>
          <cell r="D685" t="e">
            <v>#N/A</v>
          </cell>
          <cell r="E685" t="e">
            <v>#N/A</v>
          </cell>
          <cell r="F685">
            <v>19</v>
          </cell>
          <cell r="G685">
            <v>19</v>
          </cell>
          <cell r="H685">
            <v>19</v>
          </cell>
          <cell r="I685">
            <v>19</v>
          </cell>
          <cell r="J685">
            <v>19</v>
          </cell>
          <cell r="K685">
            <v>19</v>
          </cell>
          <cell r="L685">
            <v>19</v>
          </cell>
          <cell r="M685">
            <v>19</v>
          </cell>
          <cell r="N685">
            <v>19</v>
          </cell>
          <cell r="O685">
            <v>19</v>
          </cell>
          <cell r="Q685">
            <v>190</v>
          </cell>
        </row>
        <row r="686">
          <cell r="A686" t="str">
            <v>fleet size</v>
          </cell>
          <cell r="B686" t="str">
            <v>Embraer</v>
          </cell>
          <cell r="C686" t="str">
            <v>ERJ 145</v>
          </cell>
          <cell r="D686">
            <v>25</v>
          </cell>
          <cell r="E686">
            <v>12.5</v>
          </cell>
          <cell r="F686">
            <v>354</v>
          </cell>
          <cell r="G686">
            <v>366</v>
          </cell>
          <cell r="H686">
            <v>366</v>
          </cell>
          <cell r="I686">
            <v>366</v>
          </cell>
          <cell r="J686">
            <v>366</v>
          </cell>
          <cell r="K686">
            <v>366</v>
          </cell>
          <cell r="L686">
            <v>365</v>
          </cell>
          <cell r="M686">
            <v>360</v>
          </cell>
          <cell r="N686">
            <v>339</v>
          </cell>
          <cell r="O686">
            <v>286</v>
          </cell>
          <cell r="Q686">
            <v>3534</v>
          </cell>
        </row>
        <row r="687">
          <cell r="A687" t="str">
            <v>fleet size</v>
          </cell>
          <cell r="B687" t="str">
            <v>Embraer</v>
          </cell>
          <cell r="C687" t="str">
            <v>ERJ 145F</v>
          </cell>
          <cell r="D687" t="e">
            <v>#N/A</v>
          </cell>
          <cell r="E687" t="e">
            <v>#N/A</v>
          </cell>
          <cell r="F687">
            <v>2</v>
          </cell>
          <cell r="G687">
            <v>2</v>
          </cell>
          <cell r="H687">
            <v>2</v>
          </cell>
          <cell r="I687">
            <v>2</v>
          </cell>
          <cell r="J687">
            <v>2</v>
          </cell>
          <cell r="K687">
            <v>2</v>
          </cell>
          <cell r="L687">
            <v>2</v>
          </cell>
          <cell r="M687">
            <v>2</v>
          </cell>
          <cell r="N687">
            <v>0</v>
          </cell>
          <cell r="O687">
            <v>0</v>
          </cell>
          <cell r="Q687">
            <v>16</v>
          </cell>
        </row>
        <row r="688">
          <cell r="A688" t="str">
            <v>fleet size</v>
          </cell>
          <cell r="B688" t="str">
            <v>Fairchild Aircraft</v>
          </cell>
          <cell r="C688" t="str">
            <v>Merlin Expediter</v>
          </cell>
          <cell r="D688" t="e">
            <v>#N/A</v>
          </cell>
          <cell r="E688" t="e">
            <v>#N/A</v>
          </cell>
          <cell r="F688">
            <v>14</v>
          </cell>
          <cell r="G688">
            <v>14</v>
          </cell>
          <cell r="H688">
            <v>14</v>
          </cell>
          <cell r="I688">
            <v>13</v>
          </cell>
          <cell r="J688">
            <v>13</v>
          </cell>
          <cell r="K688">
            <v>8</v>
          </cell>
          <cell r="L688">
            <v>8</v>
          </cell>
          <cell r="M688">
            <v>0</v>
          </cell>
          <cell r="N688">
            <v>0</v>
          </cell>
          <cell r="O688">
            <v>0</v>
          </cell>
          <cell r="Q688">
            <v>84</v>
          </cell>
        </row>
        <row r="689">
          <cell r="A689" t="str">
            <v>fleet size</v>
          </cell>
          <cell r="B689" t="str">
            <v>Fairchild Aircraft</v>
          </cell>
          <cell r="C689" t="str">
            <v>Metro 23</v>
          </cell>
          <cell r="D689" t="e">
            <v>#N/A</v>
          </cell>
          <cell r="E689" t="e">
            <v>#N/A</v>
          </cell>
          <cell r="F689">
            <v>57</v>
          </cell>
          <cell r="G689">
            <v>57</v>
          </cell>
          <cell r="H689">
            <v>57</v>
          </cell>
          <cell r="I689">
            <v>57</v>
          </cell>
          <cell r="J689">
            <v>57</v>
          </cell>
          <cell r="K689">
            <v>57</v>
          </cell>
          <cell r="L689">
            <v>57</v>
          </cell>
          <cell r="M689">
            <v>57</v>
          </cell>
          <cell r="N689">
            <v>53</v>
          </cell>
          <cell r="O689">
            <v>45</v>
          </cell>
          <cell r="Q689">
            <v>554</v>
          </cell>
        </row>
        <row r="690">
          <cell r="A690" t="str">
            <v>fleet size</v>
          </cell>
          <cell r="B690" t="str">
            <v>Fairchild Aircraft</v>
          </cell>
          <cell r="C690" t="str">
            <v>Metro III</v>
          </cell>
          <cell r="D690" t="e">
            <v>#N/A</v>
          </cell>
          <cell r="E690" t="e">
            <v>#N/A</v>
          </cell>
          <cell r="F690">
            <v>33</v>
          </cell>
          <cell r="G690">
            <v>33</v>
          </cell>
          <cell r="H690">
            <v>33</v>
          </cell>
          <cell r="I690">
            <v>32</v>
          </cell>
          <cell r="J690">
            <v>28</v>
          </cell>
          <cell r="K690">
            <v>26</v>
          </cell>
          <cell r="L690">
            <v>22</v>
          </cell>
          <cell r="M690">
            <v>21</v>
          </cell>
          <cell r="N690">
            <v>12</v>
          </cell>
          <cell r="O690">
            <v>7</v>
          </cell>
          <cell r="Q690">
            <v>247</v>
          </cell>
        </row>
        <row r="691">
          <cell r="A691" t="str">
            <v>fleet size</v>
          </cell>
          <cell r="B691" t="str">
            <v>Fairchild Aircraft</v>
          </cell>
          <cell r="C691" t="str">
            <v>Metro III (HGW)</v>
          </cell>
          <cell r="D691" t="e">
            <v>#N/A</v>
          </cell>
          <cell r="E691" t="e">
            <v>#N/A</v>
          </cell>
          <cell r="F691">
            <v>62</v>
          </cell>
          <cell r="G691">
            <v>60</v>
          </cell>
          <cell r="H691">
            <v>57</v>
          </cell>
          <cell r="I691">
            <v>52</v>
          </cell>
          <cell r="J691">
            <v>44</v>
          </cell>
          <cell r="K691">
            <v>37</v>
          </cell>
          <cell r="L691">
            <v>35</v>
          </cell>
          <cell r="M691">
            <v>27</v>
          </cell>
          <cell r="N691">
            <v>23</v>
          </cell>
          <cell r="O691">
            <v>17</v>
          </cell>
          <cell r="Q691">
            <v>414</v>
          </cell>
        </row>
        <row r="692">
          <cell r="A692" t="str">
            <v>fleet size</v>
          </cell>
          <cell r="B692" t="str">
            <v>Fairchild-Dornier</v>
          </cell>
          <cell r="C692" t="str">
            <v>328JET/Envoy 3</v>
          </cell>
          <cell r="D692" t="e">
            <v>#N/A</v>
          </cell>
          <cell r="E692" t="e">
            <v>#N/A</v>
          </cell>
          <cell r="F692">
            <v>16</v>
          </cell>
          <cell r="G692">
            <v>16</v>
          </cell>
          <cell r="H692">
            <v>16</v>
          </cell>
          <cell r="I692">
            <v>15</v>
          </cell>
          <cell r="J692">
            <v>15</v>
          </cell>
          <cell r="K692">
            <v>15</v>
          </cell>
          <cell r="L692">
            <v>15</v>
          </cell>
          <cell r="M692">
            <v>11</v>
          </cell>
          <cell r="N692">
            <v>5</v>
          </cell>
          <cell r="O692">
            <v>0</v>
          </cell>
          <cell r="Q692">
            <v>124</v>
          </cell>
        </row>
        <row r="693">
          <cell r="A693" t="str">
            <v>fleet size</v>
          </cell>
          <cell r="B693" t="str">
            <v>Fokker</v>
          </cell>
          <cell r="C693" t="str">
            <v>F-27-400</v>
          </cell>
          <cell r="D693" t="e">
            <v>#N/A</v>
          </cell>
          <cell r="E693" t="e">
            <v>#N/A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Q693">
            <v>0</v>
          </cell>
        </row>
        <row r="694">
          <cell r="A694" t="str">
            <v>fleet size</v>
          </cell>
          <cell r="B694" t="str">
            <v>Fokker</v>
          </cell>
          <cell r="C694" t="str">
            <v>F-27-500</v>
          </cell>
          <cell r="D694" t="e">
            <v>#N/A</v>
          </cell>
          <cell r="E694" t="e">
            <v>#N/A</v>
          </cell>
          <cell r="F694">
            <v>1</v>
          </cell>
          <cell r="G694">
            <v>1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Q694">
            <v>2</v>
          </cell>
        </row>
        <row r="695">
          <cell r="A695" t="str">
            <v>fleet size</v>
          </cell>
          <cell r="B695" t="str">
            <v>Fokker</v>
          </cell>
          <cell r="C695" t="str">
            <v>Fokker 100</v>
          </cell>
          <cell r="D695" t="e">
            <v>#N/A</v>
          </cell>
          <cell r="E695" t="e">
            <v>#N/A</v>
          </cell>
          <cell r="F695">
            <v>51</v>
          </cell>
          <cell r="G695">
            <v>43</v>
          </cell>
          <cell r="H695">
            <v>28</v>
          </cell>
          <cell r="I695">
            <v>20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Q695">
            <v>142</v>
          </cell>
        </row>
        <row r="696">
          <cell r="A696" t="str">
            <v>fleet size</v>
          </cell>
          <cell r="B696" t="str">
            <v>Fokker</v>
          </cell>
          <cell r="C696" t="str">
            <v>Fokker 50</v>
          </cell>
          <cell r="D696" t="e">
            <v>#N/A</v>
          </cell>
          <cell r="E696" t="e">
            <v>#N/A</v>
          </cell>
          <cell r="F696">
            <v>50</v>
          </cell>
          <cell r="G696">
            <v>40</v>
          </cell>
          <cell r="H696">
            <v>33</v>
          </cell>
          <cell r="I696">
            <v>21</v>
          </cell>
          <cell r="J696">
            <v>18</v>
          </cell>
          <cell r="K696">
            <v>12</v>
          </cell>
          <cell r="L696">
            <v>7</v>
          </cell>
          <cell r="M696">
            <v>6</v>
          </cell>
          <cell r="N696">
            <v>4</v>
          </cell>
          <cell r="O696">
            <v>1</v>
          </cell>
          <cell r="Q696">
            <v>192</v>
          </cell>
        </row>
        <row r="697">
          <cell r="A697" t="str">
            <v>fleet size</v>
          </cell>
          <cell r="B697" t="str">
            <v>Fokker</v>
          </cell>
          <cell r="C697" t="str">
            <v>Fokker 50F</v>
          </cell>
          <cell r="D697" t="e">
            <v>#N/A</v>
          </cell>
          <cell r="E697" t="e">
            <v>#N/A</v>
          </cell>
          <cell r="F697">
            <v>8</v>
          </cell>
          <cell r="G697">
            <v>8</v>
          </cell>
          <cell r="H697">
            <v>8</v>
          </cell>
          <cell r="I697">
            <v>8</v>
          </cell>
          <cell r="J697">
            <v>8</v>
          </cell>
          <cell r="K697">
            <v>8</v>
          </cell>
          <cell r="L697">
            <v>8</v>
          </cell>
          <cell r="M697">
            <v>8</v>
          </cell>
          <cell r="N697">
            <v>5</v>
          </cell>
          <cell r="O697">
            <v>4</v>
          </cell>
          <cell r="Q697">
            <v>73</v>
          </cell>
        </row>
        <row r="698">
          <cell r="A698" t="str">
            <v>fleet size</v>
          </cell>
          <cell r="B698" t="str">
            <v>Fokker</v>
          </cell>
          <cell r="C698" t="str">
            <v>Fokker 70</v>
          </cell>
          <cell r="D698" t="e">
            <v>#N/A</v>
          </cell>
          <cell r="E698" t="e">
            <v>#N/A</v>
          </cell>
          <cell r="F698">
            <v>7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Q698">
            <v>7</v>
          </cell>
        </row>
        <row r="699">
          <cell r="A699" t="str">
            <v>fleet size</v>
          </cell>
          <cell r="B699" t="str">
            <v>Fokker</v>
          </cell>
          <cell r="C699" t="str">
            <v>Fokker F-28-1000</v>
          </cell>
          <cell r="D699" t="e">
            <v>#N/A</v>
          </cell>
          <cell r="E699" t="e">
            <v>#N/A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Q699">
            <v>0</v>
          </cell>
        </row>
        <row r="700">
          <cell r="A700" t="str">
            <v>fleet size</v>
          </cell>
          <cell r="B700" t="str">
            <v>Fokker</v>
          </cell>
          <cell r="C700" t="str">
            <v>Fokker F-28-1000C</v>
          </cell>
          <cell r="D700" t="e">
            <v>#N/A</v>
          </cell>
          <cell r="E700" t="e">
            <v>#N/A</v>
          </cell>
          <cell r="F700">
            <v>1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Q700">
            <v>1</v>
          </cell>
        </row>
        <row r="701">
          <cell r="A701" t="str">
            <v>fleet size</v>
          </cell>
          <cell r="B701" t="str">
            <v>Hawker-Siddeley Aviation</v>
          </cell>
          <cell r="C701" t="str">
            <v>HS748</v>
          </cell>
          <cell r="D701" t="e">
            <v>#N/A</v>
          </cell>
          <cell r="E701" t="e">
            <v>#N/A</v>
          </cell>
          <cell r="F701">
            <v>2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Q701">
            <v>2</v>
          </cell>
        </row>
        <row r="702">
          <cell r="A702" t="str">
            <v>fleet size</v>
          </cell>
          <cell r="B702" t="str">
            <v>Hawker-Siddeley Aviation</v>
          </cell>
          <cell r="C702" t="str">
            <v>HS748 (LFD)</v>
          </cell>
          <cell r="D702" t="e">
            <v>#N/A</v>
          </cell>
          <cell r="E702" t="e">
            <v>#N/A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Q702">
            <v>0</v>
          </cell>
        </row>
        <row r="703">
          <cell r="A703" t="str">
            <v>fleet size</v>
          </cell>
          <cell r="B703" t="str">
            <v>Hindustan Aeronautics Ltd.</v>
          </cell>
          <cell r="C703" t="str">
            <v>DO228-200</v>
          </cell>
          <cell r="D703" t="e">
            <v>#N/A</v>
          </cell>
          <cell r="E703" t="e">
            <v>#N/A</v>
          </cell>
          <cell r="F703">
            <v>2</v>
          </cell>
          <cell r="G703">
            <v>2</v>
          </cell>
          <cell r="H703">
            <v>2</v>
          </cell>
          <cell r="I703">
            <v>1</v>
          </cell>
          <cell r="J703">
            <v>1</v>
          </cell>
          <cell r="K703">
            <v>1</v>
          </cell>
          <cell r="L703">
            <v>1</v>
          </cell>
          <cell r="M703">
            <v>1</v>
          </cell>
          <cell r="N703">
            <v>1</v>
          </cell>
          <cell r="O703">
            <v>1</v>
          </cell>
          <cell r="Q703">
            <v>13</v>
          </cell>
        </row>
        <row r="704">
          <cell r="A704" t="str">
            <v>fleet size</v>
          </cell>
          <cell r="B704" t="str">
            <v>Hindustan Aeronautics Ltd.</v>
          </cell>
          <cell r="C704" t="str">
            <v>DO228NG</v>
          </cell>
          <cell r="D704" t="e">
            <v>#N/A</v>
          </cell>
          <cell r="E704" t="e">
            <v>#N/A</v>
          </cell>
          <cell r="F704">
            <v>2</v>
          </cell>
          <cell r="G704">
            <v>2</v>
          </cell>
          <cell r="H704">
            <v>2</v>
          </cell>
          <cell r="I704">
            <v>2</v>
          </cell>
          <cell r="J704">
            <v>2</v>
          </cell>
          <cell r="K704">
            <v>2</v>
          </cell>
          <cell r="L704">
            <v>2</v>
          </cell>
          <cell r="M704">
            <v>2</v>
          </cell>
          <cell r="N704">
            <v>2</v>
          </cell>
          <cell r="O704">
            <v>2</v>
          </cell>
          <cell r="Q704">
            <v>20</v>
          </cell>
        </row>
        <row r="705">
          <cell r="A705" t="str">
            <v>fleet size</v>
          </cell>
          <cell r="B705" t="str">
            <v>Indonesian Aerospace (PTDI)</v>
          </cell>
          <cell r="C705" t="str">
            <v>N219</v>
          </cell>
          <cell r="D705" t="e">
            <v>#N/A</v>
          </cell>
          <cell r="E705" t="e">
            <v>#N/A</v>
          </cell>
          <cell r="F705">
            <v>2</v>
          </cell>
          <cell r="G705">
            <v>4</v>
          </cell>
          <cell r="H705">
            <v>6</v>
          </cell>
          <cell r="I705">
            <v>10</v>
          </cell>
          <cell r="J705">
            <v>12</v>
          </cell>
          <cell r="K705">
            <v>14</v>
          </cell>
          <cell r="L705">
            <v>16</v>
          </cell>
          <cell r="M705">
            <v>18</v>
          </cell>
          <cell r="N705">
            <v>20</v>
          </cell>
          <cell r="O705">
            <v>22</v>
          </cell>
          <cell r="Q705">
            <v>124</v>
          </cell>
        </row>
        <row r="706">
          <cell r="A706" t="str">
            <v>fleet size</v>
          </cell>
          <cell r="B706" t="str">
            <v>Lockheed</v>
          </cell>
          <cell r="C706" t="str">
            <v>L-1011 200</v>
          </cell>
          <cell r="D706" t="e">
            <v>#N/A</v>
          </cell>
          <cell r="E706" t="e">
            <v>#N/A</v>
          </cell>
          <cell r="F706">
            <v>1</v>
          </cell>
          <cell r="G706">
            <v>1</v>
          </cell>
          <cell r="H706">
            <v>1</v>
          </cell>
          <cell r="I706">
            <v>1</v>
          </cell>
          <cell r="J706">
            <v>1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Q706">
            <v>5</v>
          </cell>
        </row>
        <row r="707">
          <cell r="A707" t="str">
            <v>fleet size</v>
          </cell>
          <cell r="B707" t="str">
            <v>McDonnell Douglas</v>
          </cell>
          <cell r="C707" t="str">
            <v>DC-10-30</v>
          </cell>
          <cell r="D707" t="e">
            <v>#N/A</v>
          </cell>
          <cell r="E707" t="e">
            <v>#N/A</v>
          </cell>
          <cell r="F707">
            <v>4</v>
          </cell>
          <cell r="G707">
            <v>4</v>
          </cell>
          <cell r="H707">
            <v>4</v>
          </cell>
          <cell r="I707">
            <v>4</v>
          </cell>
          <cell r="J707">
            <v>3</v>
          </cell>
          <cell r="K707">
            <v>3</v>
          </cell>
          <cell r="L707">
            <v>3</v>
          </cell>
          <cell r="M707">
            <v>3</v>
          </cell>
          <cell r="N707">
            <v>1</v>
          </cell>
          <cell r="O707">
            <v>0</v>
          </cell>
          <cell r="Q707">
            <v>29</v>
          </cell>
        </row>
        <row r="708">
          <cell r="A708" t="str">
            <v>fleet size</v>
          </cell>
          <cell r="B708" t="str">
            <v>McDonnell Douglas</v>
          </cell>
          <cell r="C708" t="str">
            <v>DC-8-62F Stage 3</v>
          </cell>
          <cell r="D708" t="e">
            <v>#N/A</v>
          </cell>
          <cell r="E708" t="e">
            <v>#N/A</v>
          </cell>
          <cell r="F708">
            <v>1</v>
          </cell>
          <cell r="G708">
            <v>1</v>
          </cell>
          <cell r="H708">
            <v>1</v>
          </cell>
          <cell r="I708">
            <v>1</v>
          </cell>
          <cell r="J708">
            <v>1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Q708">
            <v>5</v>
          </cell>
        </row>
        <row r="709">
          <cell r="A709" t="str">
            <v>fleet size</v>
          </cell>
          <cell r="B709" t="str">
            <v>McDonnell Douglas</v>
          </cell>
          <cell r="C709" t="str">
            <v>DC-8-72</v>
          </cell>
          <cell r="D709" t="e">
            <v>#N/A</v>
          </cell>
          <cell r="E709" t="e">
            <v>#N/A</v>
          </cell>
          <cell r="F709">
            <v>1</v>
          </cell>
          <cell r="G709">
            <v>1</v>
          </cell>
          <cell r="H709">
            <v>1</v>
          </cell>
          <cell r="I709">
            <v>1</v>
          </cell>
          <cell r="J709">
            <v>1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Q709">
            <v>5</v>
          </cell>
        </row>
        <row r="710">
          <cell r="A710" t="str">
            <v>fleet size</v>
          </cell>
          <cell r="B710" t="str">
            <v>McDonnell Douglas</v>
          </cell>
          <cell r="C710" t="str">
            <v>DC-8-72F</v>
          </cell>
          <cell r="D710" t="e">
            <v>#N/A</v>
          </cell>
          <cell r="E710" t="e">
            <v>#N/A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Q710">
            <v>0</v>
          </cell>
        </row>
        <row r="711">
          <cell r="A711" t="str">
            <v>fleet size</v>
          </cell>
          <cell r="B711" t="str">
            <v>McDonnell Douglas</v>
          </cell>
          <cell r="C711" t="str">
            <v>DC-8-73F</v>
          </cell>
          <cell r="D711" t="e">
            <v>#N/A</v>
          </cell>
          <cell r="E711" t="e">
            <v>#N/A</v>
          </cell>
          <cell r="F711">
            <v>5</v>
          </cell>
          <cell r="G711">
            <v>5</v>
          </cell>
          <cell r="H711">
            <v>5</v>
          </cell>
          <cell r="I711">
            <v>5</v>
          </cell>
          <cell r="J711">
            <v>4</v>
          </cell>
          <cell r="K711">
            <v>3</v>
          </cell>
          <cell r="L711">
            <v>1</v>
          </cell>
          <cell r="M711">
            <v>0</v>
          </cell>
          <cell r="N711">
            <v>0</v>
          </cell>
          <cell r="O711">
            <v>0</v>
          </cell>
          <cell r="Q711">
            <v>28</v>
          </cell>
        </row>
        <row r="712">
          <cell r="A712" t="str">
            <v>fleet size</v>
          </cell>
          <cell r="B712" t="str">
            <v>McDonnell Douglas</v>
          </cell>
          <cell r="C712" t="str">
            <v>DC-9-10F Stage 3</v>
          </cell>
          <cell r="D712" t="e">
            <v>#N/A</v>
          </cell>
          <cell r="E712" t="e">
            <v>#N/A</v>
          </cell>
          <cell r="F712">
            <v>8</v>
          </cell>
          <cell r="G712">
            <v>8</v>
          </cell>
          <cell r="H712">
            <v>8</v>
          </cell>
          <cell r="I712">
            <v>1</v>
          </cell>
          <cell r="J712">
            <v>1</v>
          </cell>
          <cell r="K712">
            <v>1</v>
          </cell>
          <cell r="L712">
            <v>1</v>
          </cell>
          <cell r="M712">
            <v>1</v>
          </cell>
          <cell r="N712">
            <v>1</v>
          </cell>
          <cell r="O712">
            <v>1</v>
          </cell>
          <cell r="Q712">
            <v>31</v>
          </cell>
        </row>
        <row r="713">
          <cell r="A713" t="str">
            <v>fleet size</v>
          </cell>
          <cell r="B713" t="str">
            <v>McDonnell Douglas</v>
          </cell>
          <cell r="C713" t="str">
            <v>DC-9-30 Stage 3</v>
          </cell>
          <cell r="D713" t="e">
            <v>#N/A</v>
          </cell>
          <cell r="E713" t="e">
            <v>#N/A</v>
          </cell>
          <cell r="F713">
            <v>2</v>
          </cell>
          <cell r="G713">
            <v>2</v>
          </cell>
          <cell r="H713">
            <v>2</v>
          </cell>
          <cell r="I713">
            <v>2</v>
          </cell>
          <cell r="J713">
            <v>2</v>
          </cell>
          <cell r="K713">
            <v>1</v>
          </cell>
          <cell r="L713">
            <v>1</v>
          </cell>
          <cell r="M713">
            <v>0</v>
          </cell>
          <cell r="N713">
            <v>0</v>
          </cell>
          <cell r="O713">
            <v>0</v>
          </cell>
          <cell r="Q713">
            <v>12</v>
          </cell>
        </row>
        <row r="714">
          <cell r="A714" t="str">
            <v>fleet size</v>
          </cell>
          <cell r="B714" t="str">
            <v>McDonnell Douglas</v>
          </cell>
          <cell r="C714" t="str">
            <v>DC-9-30F</v>
          </cell>
          <cell r="D714" t="e">
            <v>#N/A</v>
          </cell>
          <cell r="E714" t="e">
            <v>#N/A</v>
          </cell>
          <cell r="F714">
            <v>1</v>
          </cell>
          <cell r="G714">
            <v>1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Q714">
            <v>2</v>
          </cell>
        </row>
        <row r="715">
          <cell r="A715" t="str">
            <v>fleet size</v>
          </cell>
          <cell r="B715" t="str">
            <v>McDonnell Douglas</v>
          </cell>
          <cell r="C715" t="str">
            <v>DC-9-30F Stage 3</v>
          </cell>
          <cell r="D715" t="e">
            <v>#N/A</v>
          </cell>
          <cell r="E715" t="e">
            <v>#N/A</v>
          </cell>
          <cell r="F715">
            <v>12</v>
          </cell>
          <cell r="G715">
            <v>12</v>
          </cell>
          <cell r="H715">
            <v>11</v>
          </cell>
          <cell r="I715">
            <v>10</v>
          </cell>
          <cell r="J715">
            <v>5</v>
          </cell>
          <cell r="K715">
            <v>1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Q715">
            <v>51</v>
          </cell>
        </row>
        <row r="716">
          <cell r="A716" t="str">
            <v>fleet size</v>
          </cell>
          <cell r="B716" t="str">
            <v>McDonnell Douglas</v>
          </cell>
          <cell r="C716" t="str">
            <v>MD-10-30F</v>
          </cell>
          <cell r="D716" t="e">
            <v>#N/A</v>
          </cell>
          <cell r="E716" t="e">
            <v>#N/A</v>
          </cell>
          <cell r="F716">
            <v>5</v>
          </cell>
          <cell r="G716">
            <v>5</v>
          </cell>
          <cell r="H716">
            <v>5</v>
          </cell>
          <cell r="I716">
            <v>4</v>
          </cell>
          <cell r="J716">
            <v>3</v>
          </cell>
          <cell r="K716">
            <v>3</v>
          </cell>
          <cell r="L716">
            <v>3</v>
          </cell>
          <cell r="M716">
            <v>3</v>
          </cell>
          <cell r="N716">
            <v>3</v>
          </cell>
          <cell r="O716">
            <v>3</v>
          </cell>
          <cell r="Q716">
            <v>37</v>
          </cell>
        </row>
        <row r="717">
          <cell r="A717" t="str">
            <v>fleet size</v>
          </cell>
          <cell r="B717" t="str">
            <v>McDonnell Douglas</v>
          </cell>
          <cell r="C717" t="str">
            <v>MD-11F</v>
          </cell>
          <cell r="D717" t="e">
            <v>#N/A</v>
          </cell>
          <cell r="E717" t="e">
            <v>#N/A</v>
          </cell>
          <cell r="F717">
            <v>47</v>
          </cell>
          <cell r="G717">
            <v>1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Q717">
            <v>48</v>
          </cell>
        </row>
        <row r="718">
          <cell r="A718" t="str">
            <v>fleet size</v>
          </cell>
          <cell r="B718" t="str">
            <v>McDonnell Douglas</v>
          </cell>
          <cell r="C718" t="str">
            <v>MD-81</v>
          </cell>
          <cell r="D718" t="e">
            <v>#N/A</v>
          </cell>
          <cell r="E718" t="e">
            <v>#N/A</v>
          </cell>
          <cell r="F718">
            <v>4</v>
          </cell>
          <cell r="G718">
            <v>4</v>
          </cell>
          <cell r="H718">
            <v>3</v>
          </cell>
          <cell r="I718">
            <v>2</v>
          </cell>
          <cell r="J718">
            <v>1</v>
          </cell>
          <cell r="K718">
            <v>1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Q718">
            <v>15</v>
          </cell>
        </row>
        <row r="719">
          <cell r="A719" t="str">
            <v>fleet size</v>
          </cell>
          <cell r="B719" t="str">
            <v>McDonnell Douglas</v>
          </cell>
          <cell r="C719" t="str">
            <v>MD-82</v>
          </cell>
          <cell r="D719" t="e">
            <v>#N/A</v>
          </cell>
          <cell r="E719" t="e">
            <v>#N/A</v>
          </cell>
          <cell r="F719">
            <v>27</v>
          </cell>
          <cell r="G719">
            <v>23</v>
          </cell>
          <cell r="H719">
            <v>13</v>
          </cell>
          <cell r="I719">
            <v>6</v>
          </cell>
          <cell r="J719">
            <v>2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Q719">
            <v>71</v>
          </cell>
        </row>
        <row r="720">
          <cell r="A720" t="str">
            <v>fleet size</v>
          </cell>
          <cell r="B720" t="str">
            <v>McDonnell Douglas</v>
          </cell>
          <cell r="C720" t="str">
            <v>MD-82F</v>
          </cell>
          <cell r="D720" t="e">
            <v>#N/A</v>
          </cell>
          <cell r="E720" t="e">
            <v>#N/A</v>
          </cell>
          <cell r="F720">
            <v>3</v>
          </cell>
          <cell r="G720">
            <v>2</v>
          </cell>
          <cell r="H720">
            <v>2</v>
          </cell>
          <cell r="I720">
            <v>1</v>
          </cell>
          <cell r="J720">
            <v>1</v>
          </cell>
          <cell r="K720">
            <v>1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Q720">
            <v>10</v>
          </cell>
        </row>
        <row r="721">
          <cell r="A721" t="str">
            <v>fleet size</v>
          </cell>
          <cell r="B721" t="str">
            <v>McDonnell Douglas</v>
          </cell>
          <cell r="C721" t="str">
            <v>MD-83</v>
          </cell>
          <cell r="D721" t="e">
            <v>#N/A</v>
          </cell>
          <cell r="E721" t="e">
            <v>#N/A</v>
          </cell>
          <cell r="F721">
            <v>27</v>
          </cell>
          <cell r="G721">
            <v>23</v>
          </cell>
          <cell r="H721">
            <v>14</v>
          </cell>
          <cell r="I721">
            <v>10</v>
          </cell>
          <cell r="J721">
            <v>6</v>
          </cell>
          <cell r="K721">
            <v>4</v>
          </cell>
          <cell r="L721">
            <v>2</v>
          </cell>
          <cell r="M721">
            <v>0</v>
          </cell>
          <cell r="N721">
            <v>0</v>
          </cell>
          <cell r="O721">
            <v>0</v>
          </cell>
          <cell r="Q721">
            <v>86</v>
          </cell>
        </row>
        <row r="722">
          <cell r="A722" t="str">
            <v>fleet size</v>
          </cell>
          <cell r="B722" t="str">
            <v>McDonnell Douglas</v>
          </cell>
          <cell r="C722" t="str">
            <v>MD-83F</v>
          </cell>
          <cell r="D722" t="e">
            <v>#N/A</v>
          </cell>
          <cell r="E722" t="e">
            <v>#N/A</v>
          </cell>
          <cell r="F722">
            <v>19</v>
          </cell>
          <cell r="G722">
            <v>19</v>
          </cell>
          <cell r="H722">
            <v>18</v>
          </cell>
          <cell r="I722">
            <v>16</v>
          </cell>
          <cell r="J722">
            <v>14</v>
          </cell>
          <cell r="K722">
            <v>5</v>
          </cell>
          <cell r="L722">
            <v>5</v>
          </cell>
          <cell r="M722">
            <v>4</v>
          </cell>
          <cell r="N722">
            <v>4</v>
          </cell>
          <cell r="O722">
            <v>3</v>
          </cell>
          <cell r="Q722">
            <v>107</v>
          </cell>
        </row>
        <row r="723">
          <cell r="A723" t="str">
            <v>fleet size</v>
          </cell>
          <cell r="B723" t="str">
            <v>McDonnell Douglas</v>
          </cell>
          <cell r="C723" t="str">
            <v>MD-87</v>
          </cell>
          <cell r="D723" t="e">
            <v>#N/A</v>
          </cell>
          <cell r="E723" t="e">
            <v>#N/A</v>
          </cell>
          <cell r="F723">
            <v>6</v>
          </cell>
          <cell r="G723">
            <v>6</v>
          </cell>
          <cell r="H723">
            <v>6</v>
          </cell>
          <cell r="I723">
            <v>6</v>
          </cell>
          <cell r="J723">
            <v>6</v>
          </cell>
          <cell r="K723">
            <v>6</v>
          </cell>
          <cell r="L723">
            <v>6</v>
          </cell>
          <cell r="M723">
            <v>0</v>
          </cell>
          <cell r="N723">
            <v>0</v>
          </cell>
          <cell r="O723">
            <v>0</v>
          </cell>
          <cell r="Q723">
            <v>42</v>
          </cell>
        </row>
        <row r="724">
          <cell r="A724" t="str">
            <v>fleet size</v>
          </cell>
          <cell r="B724" t="str">
            <v>McDonnell Douglas</v>
          </cell>
          <cell r="C724" t="str">
            <v>MD-88</v>
          </cell>
          <cell r="D724" t="e">
            <v>#N/A</v>
          </cell>
          <cell r="E724" t="e">
            <v>#N/A</v>
          </cell>
          <cell r="F724">
            <v>9</v>
          </cell>
          <cell r="G724">
            <v>7</v>
          </cell>
          <cell r="H724">
            <v>6</v>
          </cell>
          <cell r="I724">
            <v>5</v>
          </cell>
          <cell r="J724">
            <v>5</v>
          </cell>
          <cell r="K724">
            <v>3</v>
          </cell>
          <cell r="L724">
            <v>3</v>
          </cell>
          <cell r="M724">
            <v>0</v>
          </cell>
          <cell r="N724">
            <v>0</v>
          </cell>
          <cell r="O724">
            <v>0</v>
          </cell>
          <cell r="Q724">
            <v>38</v>
          </cell>
        </row>
        <row r="725">
          <cell r="A725" t="str">
            <v>fleet size</v>
          </cell>
          <cell r="B725" t="str">
            <v>McDonnell Douglas</v>
          </cell>
          <cell r="C725" t="str">
            <v>MD-88F</v>
          </cell>
          <cell r="D725" t="e">
            <v>#N/A</v>
          </cell>
          <cell r="E725" t="e">
            <v>#N/A</v>
          </cell>
          <cell r="F725">
            <v>8</v>
          </cell>
          <cell r="G725">
            <v>8</v>
          </cell>
          <cell r="H725">
            <v>8</v>
          </cell>
          <cell r="I725">
            <v>8</v>
          </cell>
          <cell r="J725">
            <v>3</v>
          </cell>
          <cell r="K725">
            <v>1</v>
          </cell>
          <cell r="L725">
            <v>1</v>
          </cell>
          <cell r="M725">
            <v>1</v>
          </cell>
          <cell r="N725">
            <v>1</v>
          </cell>
          <cell r="O725">
            <v>1</v>
          </cell>
          <cell r="Q725">
            <v>40</v>
          </cell>
        </row>
        <row r="726">
          <cell r="A726" t="str">
            <v>fleet size</v>
          </cell>
          <cell r="B726" t="str">
            <v>Raytheon Aircraft</v>
          </cell>
          <cell r="C726" t="str">
            <v>Beech 1900C</v>
          </cell>
          <cell r="D726" t="e">
            <v>#N/A</v>
          </cell>
          <cell r="E726" t="e">
            <v>#N/A</v>
          </cell>
          <cell r="F726">
            <v>1</v>
          </cell>
          <cell r="G726">
            <v>1</v>
          </cell>
          <cell r="H726">
            <v>1</v>
          </cell>
          <cell r="I726">
            <v>1</v>
          </cell>
          <cell r="J726">
            <v>1</v>
          </cell>
          <cell r="K726">
            <v>1</v>
          </cell>
          <cell r="L726">
            <v>1</v>
          </cell>
          <cell r="M726">
            <v>1</v>
          </cell>
          <cell r="N726">
            <v>1</v>
          </cell>
          <cell r="O726">
            <v>1</v>
          </cell>
          <cell r="Q726">
            <v>10</v>
          </cell>
        </row>
        <row r="727">
          <cell r="A727" t="str">
            <v>fleet size</v>
          </cell>
          <cell r="B727" t="str">
            <v>Raytheon Aircraft</v>
          </cell>
          <cell r="C727" t="str">
            <v>Beech 1900D</v>
          </cell>
          <cell r="D727" t="e">
            <v>#N/A</v>
          </cell>
          <cell r="E727" t="e">
            <v>#N/A</v>
          </cell>
          <cell r="F727">
            <v>155</v>
          </cell>
          <cell r="G727">
            <v>155</v>
          </cell>
          <cell r="H727">
            <v>154</v>
          </cell>
          <cell r="I727">
            <v>152</v>
          </cell>
          <cell r="J727">
            <v>151</v>
          </cell>
          <cell r="K727">
            <v>151</v>
          </cell>
          <cell r="L727">
            <v>151</v>
          </cell>
          <cell r="M727">
            <v>151</v>
          </cell>
          <cell r="N727">
            <v>133</v>
          </cell>
          <cell r="O727">
            <v>104</v>
          </cell>
          <cell r="Q727">
            <v>1457</v>
          </cell>
        </row>
        <row r="728">
          <cell r="A728" t="str">
            <v>fleet size</v>
          </cell>
          <cell r="B728" t="str">
            <v>Raytheon Aircraft</v>
          </cell>
          <cell r="C728" t="str">
            <v>Beech 1900F</v>
          </cell>
          <cell r="D728" t="e">
            <v>#N/A</v>
          </cell>
          <cell r="E728" t="e">
            <v>#N/A</v>
          </cell>
          <cell r="F728">
            <v>3</v>
          </cell>
          <cell r="G728">
            <v>4</v>
          </cell>
          <cell r="H728">
            <v>5</v>
          </cell>
          <cell r="I728">
            <v>9</v>
          </cell>
          <cell r="J728">
            <v>10</v>
          </cell>
          <cell r="K728">
            <v>10</v>
          </cell>
          <cell r="L728">
            <v>10</v>
          </cell>
          <cell r="M728">
            <v>10</v>
          </cell>
          <cell r="N728">
            <v>10</v>
          </cell>
          <cell r="O728">
            <v>10</v>
          </cell>
          <cell r="Q728">
            <v>81</v>
          </cell>
        </row>
        <row r="729">
          <cell r="A729" t="str">
            <v>fleet size</v>
          </cell>
          <cell r="B729" t="str">
            <v>RUAG</v>
          </cell>
          <cell r="C729" t="str">
            <v>328JET/Envoy 3</v>
          </cell>
          <cell r="D729" t="e">
            <v>#N/A</v>
          </cell>
          <cell r="E729" t="e">
            <v>#N/A</v>
          </cell>
          <cell r="F729">
            <v>1</v>
          </cell>
          <cell r="G729">
            <v>1</v>
          </cell>
          <cell r="H729">
            <v>1</v>
          </cell>
          <cell r="I729">
            <v>1</v>
          </cell>
          <cell r="J729">
            <v>1</v>
          </cell>
          <cell r="K729">
            <v>1</v>
          </cell>
          <cell r="L729">
            <v>1</v>
          </cell>
          <cell r="M729">
            <v>1</v>
          </cell>
          <cell r="N729">
            <v>1</v>
          </cell>
          <cell r="O729">
            <v>1</v>
          </cell>
          <cell r="Q729">
            <v>10</v>
          </cell>
        </row>
        <row r="730">
          <cell r="A730" t="str">
            <v>fleet size</v>
          </cell>
          <cell r="B730" t="str">
            <v>RUAG</v>
          </cell>
          <cell r="C730" t="str">
            <v>DO228NG</v>
          </cell>
          <cell r="D730" t="e">
            <v>#N/A</v>
          </cell>
          <cell r="E730" t="e">
            <v>#N/A</v>
          </cell>
          <cell r="F730">
            <v>6</v>
          </cell>
          <cell r="G730">
            <v>6</v>
          </cell>
          <cell r="H730">
            <v>6</v>
          </cell>
          <cell r="I730">
            <v>6</v>
          </cell>
          <cell r="J730">
            <v>6</v>
          </cell>
          <cell r="K730">
            <v>6</v>
          </cell>
          <cell r="L730">
            <v>6</v>
          </cell>
          <cell r="M730">
            <v>6</v>
          </cell>
          <cell r="N730">
            <v>6</v>
          </cell>
          <cell r="O730">
            <v>6</v>
          </cell>
          <cell r="Q730">
            <v>60</v>
          </cell>
        </row>
        <row r="731">
          <cell r="A731" t="str">
            <v>fleet size</v>
          </cell>
          <cell r="B731" t="str">
            <v>SAAB</v>
          </cell>
          <cell r="C731" t="str">
            <v>SAAB2000</v>
          </cell>
          <cell r="D731" t="e">
            <v>#N/A</v>
          </cell>
          <cell r="E731" t="e">
            <v>#N/A</v>
          </cell>
          <cell r="F731">
            <v>7</v>
          </cell>
          <cell r="G731">
            <v>2</v>
          </cell>
          <cell r="H731">
            <v>1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Q731">
            <v>10</v>
          </cell>
        </row>
        <row r="732">
          <cell r="A732" t="str">
            <v>fleet size</v>
          </cell>
          <cell r="B732" t="str">
            <v>SAAB</v>
          </cell>
          <cell r="C732" t="str">
            <v>SAAB2000F</v>
          </cell>
          <cell r="D732" t="e">
            <v>#N/A</v>
          </cell>
          <cell r="E732" t="e">
            <v>#N/A</v>
          </cell>
          <cell r="F732">
            <v>1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Q732">
            <v>1</v>
          </cell>
        </row>
        <row r="733">
          <cell r="A733" t="str">
            <v>fleet size</v>
          </cell>
          <cell r="B733" t="str">
            <v>SAAB</v>
          </cell>
          <cell r="C733" t="str">
            <v>SAAB340A</v>
          </cell>
          <cell r="D733" t="e">
            <v>#N/A</v>
          </cell>
          <cell r="E733" t="e">
            <v>#N/A</v>
          </cell>
          <cell r="F733">
            <v>11</v>
          </cell>
          <cell r="G733">
            <v>8</v>
          </cell>
          <cell r="H733">
            <v>3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Q733">
            <v>22</v>
          </cell>
        </row>
        <row r="734">
          <cell r="A734" t="str">
            <v>fleet size</v>
          </cell>
          <cell r="B734" t="str">
            <v>SAAB</v>
          </cell>
          <cell r="C734" t="str">
            <v>SAAB340A(F)</v>
          </cell>
          <cell r="D734" t="e">
            <v>#N/A</v>
          </cell>
          <cell r="E734" t="e">
            <v>#N/A</v>
          </cell>
          <cell r="F734">
            <v>22</v>
          </cell>
          <cell r="G734">
            <v>18</v>
          </cell>
          <cell r="H734">
            <v>9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Q734">
            <v>49</v>
          </cell>
        </row>
        <row r="735">
          <cell r="A735" t="str">
            <v>fleet size</v>
          </cell>
          <cell r="B735" t="str">
            <v>SAAB</v>
          </cell>
          <cell r="C735" t="str">
            <v>SAAB340B</v>
          </cell>
          <cell r="D735" t="e">
            <v>#N/A</v>
          </cell>
          <cell r="E735" t="e">
            <v>#N/A</v>
          </cell>
          <cell r="F735">
            <v>118</v>
          </cell>
          <cell r="G735">
            <v>106</v>
          </cell>
          <cell r="H735">
            <v>92</v>
          </cell>
          <cell r="I735">
            <v>77</v>
          </cell>
          <cell r="J735">
            <v>68</v>
          </cell>
          <cell r="K735">
            <v>58</v>
          </cell>
          <cell r="L735">
            <v>47</v>
          </cell>
          <cell r="M735">
            <v>23</v>
          </cell>
          <cell r="N735">
            <v>9</v>
          </cell>
          <cell r="O735">
            <v>0</v>
          </cell>
          <cell r="Q735">
            <v>598</v>
          </cell>
        </row>
        <row r="736">
          <cell r="A736" t="str">
            <v>fleet size</v>
          </cell>
          <cell r="B736" t="str">
            <v>SAAB</v>
          </cell>
          <cell r="C736" t="str">
            <v>SAAB340B(F)</v>
          </cell>
          <cell r="D736" t="e">
            <v>#N/A</v>
          </cell>
          <cell r="E736" t="e">
            <v>#N/A</v>
          </cell>
          <cell r="F736">
            <v>21</v>
          </cell>
          <cell r="G736">
            <v>18</v>
          </cell>
          <cell r="H736">
            <v>16</v>
          </cell>
          <cell r="I736">
            <v>16</v>
          </cell>
          <cell r="J736">
            <v>14</v>
          </cell>
          <cell r="K736">
            <v>14</v>
          </cell>
          <cell r="L736">
            <v>13</v>
          </cell>
          <cell r="M736">
            <v>11</v>
          </cell>
          <cell r="N736">
            <v>10</v>
          </cell>
          <cell r="O736">
            <v>8</v>
          </cell>
          <cell r="Q736">
            <v>141</v>
          </cell>
        </row>
        <row r="737">
          <cell r="A737" t="str">
            <v>fleet size</v>
          </cell>
          <cell r="B737" t="str">
            <v>Short Brothers</v>
          </cell>
          <cell r="C737" t="str">
            <v>Short 330</v>
          </cell>
          <cell r="D737" t="e">
            <v>#N/A</v>
          </cell>
          <cell r="E737" t="e">
            <v>#N/A</v>
          </cell>
          <cell r="F737">
            <v>25</v>
          </cell>
          <cell r="G737">
            <v>24</v>
          </cell>
          <cell r="H737">
            <v>23</v>
          </cell>
          <cell r="I737">
            <v>21</v>
          </cell>
          <cell r="J737">
            <v>17</v>
          </cell>
          <cell r="K737">
            <v>5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Q737">
            <v>115</v>
          </cell>
        </row>
        <row r="738">
          <cell r="A738" t="str">
            <v>fleet size</v>
          </cell>
          <cell r="B738" t="str">
            <v>Short Brothers</v>
          </cell>
          <cell r="C738" t="str">
            <v>Short 360</v>
          </cell>
          <cell r="D738" t="e">
            <v>#N/A</v>
          </cell>
          <cell r="E738" t="e">
            <v>#N/A</v>
          </cell>
          <cell r="F738">
            <v>26</v>
          </cell>
          <cell r="G738">
            <v>20</v>
          </cell>
          <cell r="H738">
            <v>20</v>
          </cell>
          <cell r="I738">
            <v>17</v>
          </cell>
          <cell r="J738">
            <v>8</v>
          </cell>
          <cell r="K738">
            <v>5</v>
          </cell>
          <cell r="L738">
            <v>5</v>
          </cell>
          <cell r="M738">
            <v>0</v>
          </cell>
          <cell r="N738">
            <v>0</v>
          </cell>
          <cell r="O738">
            <v>0</v>
          </cell>
          <cell r="Q738">
            <v>101</v>
          </cell>
        </row>
        <row r="739">
          <cell r="A739" t="str">
            <v>fleet size</v>
          </cell>
          <cell r="B739" t="str">
            <v>Swearingen</v>
          </cell>
          <cell r="C739" t="str">
            <v>Merlin Expediter</v>
          </cell>
          <cell r="D739" t="e">
            <v>#N/A</v>
          </cell>
          <cell r="E739" t="e">
            <v>#N/A</v>
          </cell>
          <cell r="F739">
            <v>3</v>
          </cell>
          <cell r="G739">
            <v>3</v>
          </cell>
          <cell r="H739">
            <v>3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Q739">
            <v>9</v>
          </cell>
        </row>
        <row r="740">
          <cell r="A740" t="str">
            <v>fleet size</v>
          </cell>
          <cell r="B740" t="str">
            <v>Swearingen</v>
          </cell>
          <cell r="C740" t="str">
            <v>Merlin IV</v>
          </cell>
          <cell r="D740" t="e">
            <v>#N/A</v>
          </cell>
          <cell r="E740" t="e">
            <v>#N/A</v>
          </cell>
          <cell r="F740">
            <v>2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Q740">
            <v>2</v>
          </cell>
        </row>
        <row r="741">
          <cell r="A741" t="str">
            <v>fleet size</v>
          </cell>
          <cell r="B741" t="str">
            <v>Swearingen</v>
          </cell>
          <cell r="C741" t="str">
            <v>Merlin IVC</v>
          </cell>
          <cell r="D741" t="e">
            <v>#N/A</v>
          </cell>
          <cell r="E741" t="e">
            <v>#N/A</v>
          </cell>
          <cell r="F741">
            <v>3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>
            <v>2</v>
          </cell>
          <cell r="L741">
            <v>1</v>
          </cell>
          <cell r="M741">
            <v>1</v>
          </cell>
          <cell r="N741">
            <v>0</v>
          </cell>
          <cell r="O741">
            <v>0</v>
          </cell>
          <cell r="Q741">
            <v>17</v>
          </cell>
        </row>
        <row r="742">
          <cell r="A742" t="str">
            <v>fleet size</v>
          </cell>
          <cell r="B742" t="str">
            <v>Swearingen</v>
          </cell>
          <cell r="C742" t="str">
            <v>Metro II</v>
          </cell>
          <cell r="D742" t="e">
            <v>#N/A</v>
          </cell>
          <cell r="E742" t="e">
            <v>#N/A</v>
          </cell>
          <cell r="F742">
            <v>25</v>
          </cell>
          <cell r="G742">
            <v>19</v>
          </cell>
          <cell r="H742">
            <v>13</v>
          </cell>
          <cell r="I742">
            <v>11</v>
          </cell>
          <cell r="J742">
            <v>9</v>
          </cell>
          <cell r="K742">
            <v>5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Q742">
            <v>82</v>
          </cell>
        </row>
        <row r="743">
          <cell r="A743" t="str">
            <v>fleet size</v>
          </cell>
          <cell r="B743" t="str">
            <v>Swearingen</v>
          </cell>
          <cell r="C743" t="str">
            <v>Metro III</v>
          </cell>
          <cell r="D743" t="e">
            <v>#N/A</v>
          </cell>
          <cell r="E743" t="e">
            <v>#N/A</v>
          </cell>
          <cell r="F743">
            <v>14</v>
          </cell>
          <cell r="G743">
            <v>14</v>
          </cell>
          <cell r="H743">
            <v>14</v>
          </cell>
          <cell r="I743">
            <v>11</v>
          </cell>
          <cell r="J743">
            <v>6</v>
          </cell>
          <cell r="K743">
            <v>2</v>
          </cell>
          <cell r="L743">
            <v>2</v>
          </cell>
          <cell r="M743">
            <v>0</v>
          </cell>
          <cell r="N743">
            <v>0</v>
          </cell>
          <cell r="O743">
            <v>0</v>
          </cell>
          <cell r="Q743">
            <v>63</v>
          </cell>
        </row>
        <row r="744">
          <cell r="A744" t="str">
            <v>fleet size</v>
          </cell>
          <cell r="B744" t="str">
            <v>Swearingen</v>
          </cell>
          <cell r="C744" t="str">
            <v>Metro III (HGW)</v>
          </cell>
          <cell r="D744" t="e">
            <v>#N/A</v>
          </cell>
          <cell r="E744" t="e">
            <v>#N/A</v>
          </cell>
          <cell r="F744">
            <v>3</v>
          </cell>
          <cell r="G744">
            <v>3</v>
          </cell>
          <cell r="H744">
            <v>3</v>
          </cell>
          <cell r="I744">
            <v>1</v>
          </cell>
          <cell r="J744">
            <v>1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Q744">
            <v>11</v>
          </cell>
        </row>
        <row r="745">
          <cell r="A745" t="str">
            <v>fleet size</v>
          </cell>
          <cell r="B745" t="str">
            <v>Textron Aviation (Cessna)</v>
          </cell>
          <cell r="C745" t="str">
            <v>Cessna 408</v>
          </cell>
          <cell r="D745">
            <v>5.5</v>
          </cell>
          <cell r="E745">
            <v>2.75</v>
          </cell>
          <cell r="F745">
            <v>6</v>
          </cell>
          <cell r="G745">
            <v>8</v>
          </cell>
          <cell r="H745">
            <v>10</v>
          </cell>
          <cell r="I745">
            <v>12</v>
          </cell>
          <cell r="J745">
            <v>14</v>
          </cell>
          <cell r="K745">
            <v>16</v>
          </cell>
          <cell r="L745">
            <v>18</v>
          </cell>
          <cell r="M745">
            <v>20</v>
          </cell>
          <cell r="N745">
            <v>22</v>
          </cell>
          <cell r="O745">
            <v>24</v>
          </cell>
          <cell r="Q745">
            <v>150</v>
          </cell>
        </row>
        <row r="746">
          <cell r="A746" t="str">
            <v>fleet size</v>
          </cell>
          <cell r="B746" t="str">
            <v>Textron Aviation (Cessna)</v>
          </cell>
          <cell r="C746" t="str">
            <v>Cessna 408F</v>
          </cell>
          <cell r="D746">
            <v>5.5</v>
          </cell>
          <cell r="E746">
            <v>2.75</v>
          </cell>
          <cell r="F746">
            <v>33</v>
          </cell>
          <cell r="G746">
            <v>47</v>
          </cell>
          <cell r="H746">
            <v>61</v>
          </cell>
          <cell r="I746">
            <v>73</v>
          </cell>
          <cell r="J746">
            <v>85</v>
          </cell>
          <cell r="K746">
            <v>97</v>
          </cell>
          <cell r="L746">
            <v>109</v>
          </cell>
          <cell r="M746">
            <v>121</v>
          </cell>
          <cell r="N746">
            <v>133</v>
          </cell>
          <cell r="O746">
            <v>145</v>
          </cell>
          <cell r="Q746">
            <v>904</v>
          </cell>
        </row>
        <row r="747">
          <cell r="A747" t="str">
            <v>fleet size</v>
          </cell>
          <cell r="B747" t="str">
            <v>Viking Air</v>
          </cell>
          <cell r="C747" t="str">
            <v>DHC-6-300G</v>
          </cell>
          <cell r="D747">
            <v>7.5</v>
          </cell>
          <cell r="E747">
            <v>3.75</v>
          </cell>
          <cell r="F747">
            <v>4</v>
          </cell>
          <cell r="G747">
            <v>8</v>
          </cell>
          <cell r="H747">
            <v>12</v>
          </cell>
          <cell r="I747">
            <v>15</v>
          </cell>
          <cell r="J747">
            <v>18</v>
          </cell>
          <cell r="K747">
            <v>21</v>
          </cell>
          <cell r="L747">
            <v>24</v>
          </cell>
          <cell r="M747">
            <v>24</v>
          </cell>
          <cell r="N747">
            <v>24</v>
          </cell>
          <cell r="O747">
            <v>24</v>
          </cell>
          <cell r="Q747">
            <v>174</v>
          </cell>
        </row>
        <row r="748">
          <cell r="A748" t="str">
            <v>fleet size</v>
          </cell>
          <cell r="B748" t="str">
            <v>Viking Air</v>
          </cell>
          <cell r="C748" t="str">
            <v>DHC-6-400</v>
          </cell>
          <cell r="D748">
            <v>7.5</v>
          </cell>
          <cell r="E748">
            <v>3.75</v>
          </cell>
          <cell r="F748">
            <v>103</v>
          </cell>
          <cell r="G748">
            <v>106</v>
          </cell>
          <cell r="H748">
            <v>108</v>
          </cell>
          <cell r="I748">
            <v>109</v>
          </cell>
          <cell r="J748">
            <v>109</v>
          </cell>
          <cell r="K748">
            <v>109</v>
          </cell>
          <cell r="L748">
            <v>109</v>
          </cell>
          <cell r="M748">
            <v>109</v>
          </cell>
          <cell r="N748">
            <v>109</v>
          </cell>
          <cell r="O748">
            <v>109</v>
          </cell>
          <cell r="Q748">
            <v>1080</v>
          </cell>
        </row>
        <row r="749">
          <cell r="A749" t="str">
            <v>fleet size</v>
          </cell>
          <cell r="B749" t="str">
            <v>Xi'an Aircraft Industrial Corporation</v>
          </cell>
          <cell r="C749" t="str">
            <v>MA700</v>
          </cell>
          <cell r="D749">
            <v>25</v>
          </cell>
          <cell r="E749">
            <v>12.5</v>
          </cell>
          <cell r="F749">
            <v>0</v>
          </cell>
          <cell r="G749">
            <v>0</v>
          </cell>
          <cell r="H749">
            <v>0</v>
          </cell>
          <cell r="I749">
            <v>3</v>
          </cell>
          <cell r="J749">
            <v>9</v>
          </cell>
          <cell r="K749">
            <v>18</v>
          </cell>
          <cell r="L749">
            <v>30</v>
          </cell>
          <cell r="M749">
            <v>48</v>
          </cell>
          <cell r="N749">
            <v>72</v>
          </cell>
          <cell r="O749">
            <v>96</v>
          </cell>
          <cell r="Q749">
            <v>276</v>
          </cell>
        </row>
        <row r="750">
          <cell r="A750" t="str">
            <v>fleet size</v>
          </cell>
          <cell r="B750" t="str">
            <v>Yabora Industria Aeronautica</v>
          </cell>
          <cell r="C750" t="str">
            <v>Embraer 175</v>
          </cell>
          <cell r="D750">
            <v>28</v>
          </cell>
          <cell r="E750">
            <v>14</v>
          </cell>
          <cell r="F750">
            <v>58</v>
          </cell>
          <cell r="G750">
            <v>58</v>
          </cell>
          <cell r="H750">
            <v>58</v>
          </cell>
          <cell r="I750">
            <v>58</v>
          </cell>
          <cell r="J750">
            <v>58</v>
          </cell>
          <cell r="K750">
            <v>58</v>
          </cell>
          <cell r="L750">
            <v>58</v>
          </cell>
          <cell r="M750">
            <v>58</v>
          </cell>
          <cell r="N750">
            <v>58</v>
          </cell>
          <cell r="O750">
            <v>58</v>
          </cell>
          <cell r="Q750">
            <v>580</v>
          </cell>
        </row>
        <row r="751">
          <cell r="A751" t="str">
            <v>fleet size</v>
          </cell>
          <cell r="B751" t="str">
            <v>Yabora Industria Aeronautica</v>
          </cell>
          <cell r="C751" t="str">
            <v>Embraer 190</v>
          </cell>
          <cell r="D751" t="e">
            <v>#N/A</v>
          </cell>
          <cell r="E751" t="e">
            <v>#N/A</v>
          </cell>
          <cell r="F751">
            <v>1</v>
          </cell>
          <cell r="G751">
            <v>1</v>
          </cell>
          <cell r="H751">
            <v>1</v>
          </cell>
          <cell r="I751">
            <v>1</v>
          </cell>
          <cell r="J751">
            <v>1</v>
          </cell>
          <cell r="K751">
            <v>1</v>
          </cell>
          <cell r="L751">
            <v>1</v>
          </cell>
          <cell r="M751">
            <v>1</v>
          </cell>
          <cell r="N751">
            <v>1</v>
          </cell>
          <cell r="O751">
            <v>1</v>
          </cell>
          <cell r="Q751">
            <v>10</v>
          </cell>
        </row>
        <row r="752">
          <cell r="A752" t="str">
            <v>fleet size</v>
          </cell>
          <cell r="B752" t="str">
            <v>Yabora Industria Aeronautica</v>
          </cell>
          <cell r="C752" t="str">
            <v>Embraer E190-E2</v>
          </cell>
          <cell r="D752" t="e">
            <v>#N/A</v>
          </cell>
          <cell r="E752" t="e">
            <v>#N/A</v>
          </cell>
          <cell r="F752">
            <v>3</v>
          </cell>
          <cell r="G752">
            <v>3</v>
          </cell>
          <cell r="H752">
            <v>3</v>
          </cell>
          <cell r="I752">
            <v>3</v>
          </cell>
          <cell r="J752">
            <v>3</v>
          </cell>
          <cell r="K752">
            <v>3</v>
          </cell>
          <cell r="L752">
            <v>3</v>
          </cell>
          <cell r="M752">
            <v>3</v>
          </cell>
          <cell r="N752">
            <v>3</v>
          </cell>
          <cell r="O752">
            <v>3</v>
          </cell>
          <cell r="Q752">
            <v>30</v>
          </cell>
        </row>
        <row r="753">
          <cell r="A753" t="str">
            <v>fleet size</v>
          </cell>
          <cell r="B753" t="str">
            <v>Yabora Industria Aeronautica</v>
          </cell>
          <cell r="C753" t="str">
            <v>Embraer E195-E2</v>
          </cell>
          <cell r="D753" t="e">
            <v>#N/A</v>
          </cell>
          <cell r="E753" t="e">
            <v>#N/A</v>
          </cell>
          <cell r="F753">
            <v>28</v>
          </cell>
          <cell r="G753">
            <v>28</v>
          </cell>
          <cell r="H753">
            <v>28</v>
          </cell>
          <cell r="I753">
            <v>28</v>
          </cell>
          <cell r="J753">
            <v>28</v>
          </cell>
          <cell r="K753">
            <v>28</v>
          </cell>
          <cell r="L753">
            <v>28</v>
          </cell>
          <cell r="M753">
            <v>28</v>
          </cell>
          <cell r="N753">
            <v>28</v>
          </cell>
          <cell r="O753">
            <v>28</v>
          </cell>
          <cell r="Q753">
            <v>280</v>
          </cell>
        </row>
        <row r="754">
          <cell r="A754" t="str">
            <v>fleet size</v>
          </cell>
          <cell r="C754" t="str">
            <v>total</v>
          </cell>
          <cell r="F754">
            <v>33175</v>
          </cell>
          <cell r="G754">
            <v>34456</v>
          </cell>
          <cell r="H754">
            <v>35631</v>
          </cell>
          <cell r="I754">
            <v>36742</v>
          </cell>
          <cell r="J754">
            <v>37772</v>
          </cell>
          <cell r="K754">
            <v>39167</v>
          </cell>
          <cell r="L754">
            <v>40476</v>
          </cell>
          <cell r="M754">
            <v>41806</v>
          </cell>
          <cell r="N754">
            <v>43169</v>
          </cell>
          <cell r="O754">
            <v>44483</v>
          </cell>
        </row>
        <row r="755">
          <cell r="A755" t="str">
            <v>fleet size</v>
          </cell>
          <cell r="C755" t="str">
            <v>value</v>
          </cell>
          <cell r="F755">
            <v>1879489.1499999992</v>
          </cell>
          <cell r="G755">
            <v>2009114.5499999998</v>
          </cell>
          <cell r="H755">
            <v>2132225.4500000002</v>
          </cell>
          <cell r="I755">
            <v>2254796</v>
          </cell>
          <cell r="J755">
            <v>2377362.6499999994</v>
          </cell>
          <cell r="K755">
            <v>2521864.6999999993</v>
          </cell>
          <cell r="L755">
            <v>2659137.5500000003</v>
          </cell>
          <cell r="M755">
            <v>2795665.3499999996</v>
          </cell>
          <cell r="N755">
            <v>2932779.1</v>
          </cell>
          <cell r="O755">
            <v>3066541.8000000007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vbuyer.com/articles/business-aviation-market-analysis/ten-year-business-jet-manufacturing-forecast-113907" TargetMode="External"/><Relationship Id="rId2" Type="http://schemas.openxmlformats.org/officeDocument/2006/relationships/hyperlink" Target="https://blog.globaljetcapital.com/market-forecast-2024-2028" TargetMode="External"/><Relationship Id="rId1" Type="http://schemas.openxmlformats.org/officeDocument/2006/relationships/hyperlink" Target="https://www.stratviewresearch.com/2912/military-aircraft-market.html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B5E2E-24E5-407E-883E-797BF816D26C}">
  <dimension ref="A1:Z140"/>
  <sheetViews>
    <sheetView tabSelected="1" zoomScale="90" zoomScaleNormal="90" workbookViewId="0">
      <pane xSplit="5" ySplit="1" topLeftCell="F113" activePane="bottomRight" state="frozen"/>
      <selection pane="topRight" activeCell="F1" sqref="F1"/>
      <selection pane="bottomLeft" activeCell="A2" sqref="A2"/>
      <selection pane="bottomRight" activeCell="Q141" sqref="Q141"/>
    </sheetView>
  </sheetViews>
  <sheetFormatPr defaultRowHeight="15" x14ac:dyDescent="0.25"/>
  <cols>
    <col min="3" max="3" width="13.28515625" customWidth="1"/>
    <col min="10" max="10" width="19" bestFit="1" customWidth="1"/>
    <col min="11" max="16" width="20.5703125" bestFit="1" customWidth="1"/>
    <col min="17" max="17" width="20" bestFit="1" customWidth="1"/>
    <col min="18" max="22" width="18" customWidth="1"/>
    <col min="25" max="25" width="22.140625" bestFit="1" customWidth="1"/>
  </cols>
  <sheetData>
    <row r="1" spans="1:24" x14ac:dyDescent="0.25">
      <c r="A1" t="s">
        <v>10</v>
      </c>
      <c r="F1">
        <v>2017</v>
      </c>
      <c r="G1">
        <v>2018</v>
      </c>
      <c r="H1" t="s">
        <v>20</v>
      </c>
      <c r="I1" t="s">
        <v>21</v>
      </c>
      <c r="J1" t="s">
        <v>22</v>
      </c>
      <c r="K1" t="s">
        <v>23</v>
      </c>
      <c r="L1" t="s">
        <v>24</v>
      </c>
      <c r="M1" t="s">
        <v>0</v>
      </c>
      <c r="N1" t="s">
        <v>1</v>
      </c>
      <c r="O1" t="s">
        <v>2</v>
      </c>
      <c r="P1" t="s">
        <v>3</v>
      </c>
      <c r="Q1" t="s">
        <v>4</v>
      </c>
      <c r="R1" t="s">
        <v>5</v>
      </c>
      <c r="S1" t="s">
        <v>6</v>
      </c>
      <c r="T1" t="s">
        <v>7</v>
      </c>
      <c r="U1" t="s">
        <v>8</v>
      </c>
      <c r="V1" t="s">
        <v>9</v>
      </c>
      <c r="X1" t="s">
        <v>16</v>
      </c>
    </row>
    <row r="2" spans="1:24" x14ac:dyDescent="0.25">
      <c r="A2" t="s">
        <v>11</v>
      </c>
      <c r="C2" t="s">
        <v>12</v>
      </c>
      <c r="D2" t="s">
        <v>13</v>
      </c>
      <c r="E2" t="s">
        <v>25</v>
      </c>
      <c r="M2" cm="1">
        <f t="array" ref="M2">INDEX('[1]model deliveries and values'!$A:$Q,MATCH($D2&amp;"total",'[1]model deliveries and values'!$A:$A&amp;'[1]model deliveries and values'!$C:$C,0),MATCH(M$1,'[1]model deliveries and values'!$A$1:$Q$1,0))</f>
        <v>2899</v>
      </c>
      <c r="N2" cm="1">
        <f t="array" ref="N2">INDEX('[1]model deliveries and values'!$A:$Q,MATCH($D2&amp;"total",'[1]model deliveries and values'!$A:$A&amp;'[1]model deliveries and values'!$C:$C,0),MATCH(N$1,'[1]model deliveries and values'!$A$1:$Q$1,0))</f>
        <v>2454</v>
      </c>
      <c r="O2" cm="1">
        <f t="array" ref="O2">INDEX('[1]model deliveries and values'!$A:$Q,MATCH($D2&amp;"total",'[1]model deliveries and values'!$A:$A&amp;'[1]model deliveries and values'!$C:$C,0),MATCH(O$1,'[1]model deliveries and values'!$A$1:$Q$1,0))</f>
        <v>2317</v>
      </c>
      <c r="P2" cm="1">
        <f t="array" ref="P2">INDEX('[1]model deliveries and values'!$A:$Q,MATCH($D2&amp;"total",'[1]model deliveries and values'!$A:$A&amp;'[1]model deliveries and values'!$C:$C,0),MATCH(P$1,'[1]model deliveries and values'!$A$1:$Q$1,0))</f>
        <v>2393</v>
      </c>
      <c r="Q2" cm="1">
        <f t="array" ref="Q2">INDEX('[1]model deliveries and values'!$A:$Q,MATCH($D2&amp;"total",'[1]model deliveries and values'!$A:$A&amp;'[1]model deliveries and values'!$C:$C,0),MATCH(Q$1,'[1]model deliveries and values'!$A$1:$Q$1,0))</f>
        <v>2387</v>
      </c>
      <c r="R2" cm="1">
        <f t="array" ref="R2">INDEX('[1]model deliveries and values'!$A:$Q,MATCH($D2&amp;"total",'[1]model deliveries and values'!$A:$A&amp;'[1]model deliveries and values'!$C:$C,0),MATCH(R$1,'[1]model deliveries and values'!$A$1:$Q$1,0))</f>
        <v>2472</v>
      </c>
      <c r="S2" cm="1">
        <f t="array" ref="S2">INDEX('[1]model deliveries and values'!$A:$Q,MATCH($D2&amp;"total",'[1]model deliveries and values'!$A:$A&amp;'[1]model deliveries and values'!$C:$C,0),MATCH(S$1,'[1]model deliveries and values'!$A$1:$Q$1,0))</f>
        <v>2471</v>
      </c>
      <c r="T2" cm="1">
        <f t="array" ref="T2">INDEX('[1]model deliveries and values'!$A:$Q,MATCH($D2&amp;"total",'[1]model deliveries and values'!$A:$A&amp;'[1]model deliveries and values'!$C:$C,0),MATCH(T$1,'[1]model deliveries and values'!$A$1:$Q$1,0))</f>
        <v>2471</v>
      </c>
      <c r="U2" cm="1">
        <f t="array" ref="U2">INDEX('[1]model deliveries and values'!$A:$Q,MATCH($D2&amp;"total",'[1]model deliveries and values'!$A:$A&amp;'[1]model deliveries and values'!$C:$C,0),MATCH(U$1,'[1]model deliveries and values'!$A$1:$Q$1,0))</f>
        <v>2485</v>
      </c>
      <c r="V2" cm="1">
        <f t="array" ref="V2">INDEX('[1]model deliveries and values'!$A:$Q,MATCH($D2&amp;"total",'[1]model deliveries and values'!$A:$A&amp;'[1]model deliveries and values'!$C:$C,0),MATCH(V$1,'[1]model deliveries and values'!$A$1:$Q$1,0))</f>
        <v>2485</v>
      </c>
    </row>
    <row r="3" spans="1:24" x14ac:dyDescent="0.25">
      <c r="D3" t="s">
        <v>13</v>
      </c>
      <c r="N3" s="3">
        <f t="shared" ref="N3:V3" si="0">(N2-M2)/M2</f>
        <v>-0.15350120731286651</v>
      </c>
      <c r="O3" s="3">
        <f t="shared" si="0"/>
        <v>-5.5827220863895681E-2</v>
      </c>
      <c r="P3" s="3">
        <f t="shared" si="0"/>
        <v>3.2801035822183862E-2</v>
      </c>
      <c r="Q3" s="3">
        <f t="shared" si="0"/>
        <v>-2.5073129962390303E-3</v>
      </c>
      <c r="R3" s="3">
        <f t="shared" si="0"/>
        <v>3.5609551738583996E-2</v>
      </c>
      <c r="S3" s="3">
        <f t="shared" si="0"/>
        <v>-4.045307443365696E-4</v>
      </c>
      <c r="T3" s="3">
        <f t="shared" si="0"/>
        <v>0</v>
      </c>
      <c r="U3" s="3">
        <f t="shared" si="0"/>
        <v>5.6657223796033997E-3</v>
      </c>
      <c r="V3" s="3">
        <f t="shared" si="0"/>
        <v>0</v>
      </c>
      <c r="W3" s="3"/>
      <c r="X3" s="3">
        <f>AVERAGE(N3:V3)</f>
        <v>-1.5351551330774062E-2</v>
      </c>
    </row>
    <row r="4" spans="1:24" x14ac:dyDescent="0.25">
      <c r="A4" t="s">
        <v>11</v>
      </c>
      <c r="C4" t="s">
        <v>12</v>
      </c>
      <c r="D4" t="s">
        <v>14</v>
      </c>
      <c r="E4" t="s">
        <v>25</v>
      </c>
      <c r="M4" cm="1">
        <f t="array" ref="M4">INDEX('[1]model deliveries and values'!$A:$Q,MATCH($D4&amp;"total",'[1]model deliveries and values'!$A:$A&amp;'[1]model deliveries and values'!$C:$C,0),MATCH(M$1,'[1]model deliveries and values'!$A$1:$Q$1,0))</f>
        <v>1789</v>
      </c>
      <c r="N4" cm="1">
        <f t="array" ref="N4">INDEX('[1]model deliveries and values'!$A:$Q,MATCH($D4&amp;"total",'[1]model deliveries and values'!$A:$A&amp;'[1]model deliveries and values'!$C:$C,0),MATCH(N$1,'[1]model deliveries and values'!$A$1:$Q$1,0))</f>
        <v>2021</v>
      </c>
      <c r="O4" cm="1">
        <f t="array" ref="O4">INDEX('[1]model deliveries and values'!$A:$Q,MATCH($D4&amp;"total",'[1]model deliveries and values'!$A:$A&amp;'[1]model deliveries and values'!$C:$C,0),MATCH(O$1,'[1]model deliveries and values'!$A$1:$Q$1,0))</f>
        <v>2061</v>
      </c>
      <c r="P4" cm="1">
        <f t="array" ref="P4">INDEX('[1]model deliveries and values'!$A:$Q,MATCH($D4&amp;"total",'[1]model deliveries and values'!$A:$A&amp;'[1]model deliveries and values'!$C:$C,0),MATCH(P$1,'[1]model deliveries and values'!$A$1:$Q$1,0))</f>
        <v>2092</v>
      </c>
      <c r="Q4" cm="1">
        <f t="array" ref="Q4">INDEX('[1]model deliveries and values'!$A:$Q,MATCH($D4&amp;"total",'[1]model deliveries and values'!$A:$A&amp;'[1]model deliveries and values'!$C:$C,0),MATCH(Q$1,'[1]model deliveries and values'!$A$1:$Q$1,0))</f>
        <v>1966</v>
      </c>
      <c r="R4" cm="1">
        <f t="array" ref="R4">INDEX('[1]model deliveries and values'!$A:$Q,MATCH($D4&amp;"total",'[1]model deliveries and values'!$A:$A&amp;'[1]model deliveries and values'!$C:$C,0),MATCH(R$1,'[1]model deliveries and values'!$A$1:$Q$1,0))</f>
        <v>1299</v>
      </c>
      <c r="S4" cm="1">
        <f t="array" ref="S4">INDEX('[1]model deliveries and values'!$A:$Q,MATCH($D4&amp;"total",'[1]model deliveries and values'!$A:$A&amp;'[1]model deliveries and values'!$C:$C,0),MATCH(S$1,'[1]model deliveries and values'!$A$1:$Q$1,0))</f>
        <v>703</v>
      </c>
      <c r="T4" cm="1">
        <f t="array" ref="T4">INDEX('[1]model deliveries and values'!$A:$Q,MATCH($D4&amp;"total",'[1]model deliveries and values'!$A:$A&amp;'[1]model deliveries and values'!$C:$C,0),MATCH(T$1,'[1]model deliveries and values'!$A$1:$Q$1,0))</f>
        <v>392</v>
      </c>
      <c r="U4" cm="1">
        <f t="array" ref="U4">INDEX('[1]model deliveries and values'!$A:$Q,MATCH($D4&amp;"total",'[1]model deliveries and values'!$A:$A&amp;'[1]model deliveries and values'!$C:$C,0),MATCH(U$1,'[1]model deliveries and values'!$A$1:$Q$1,0))</f>
        <v>255</v>
      </c>
      <c r="V4" cm="1">
        <f t="array" ref="V4">INDEX('[1]model deliveries and values'!$A:$Q,MATCH($D4&amp;"total",'[1]model deliveries and values'!$A:$A&amp;'[1]model deliveries and values'!$C:$C,0),MATCH(V$1,'[1]model deliveries and values'!$A$1:$Q$1,0))</f>
        <v>227</v>
      </c>
    </row>
    <row r="5" spans="1:24" x14ac:dyDescent="0.25">
      <c r="D5" t="s">
        <v>14</v>
      </c>
      <c r="N5" s="3">
        <f t="shared" ref="N5:V5" si="1">(N4-M4)/M4</f>
        <v>0.12968138624930128</v>
      </c>
      <c r="O5" s="3">
        <f t="shared" si="1"/>
        <v>1.9792182088075209E-2</v>
      </c>
      <c r="P5" s="3">
        <f t="shared" si="1"/>
        <v>1.5041242115477924E-2</v>
      </c>
      <c r="Q5" s="3">
        <f t="shared" si="1"/>
        <v>-6.022944550669216E-2</v>
      </c>
      <c r="R5" s="3">
        <f t="shared" si="1"/>
        <v>-0.33926754832146488</v>
      </c>
      <c r="S5" s="3">
        <f t="shared" si="1"/>
        <v>-0.45881447267128561</v>
      </c>
      <c r="T5" s="3">
        <f t="shared" si="1"/>
        <v>-0.44238975817923187</v>
      </c>
      <c r="U5" s="3">
        <f t="shared" si="1"/>
        <v>-0.34948979591836737</v>
      </c>
      <c r="V5" s="3">
        <f t="shared" si="1"/>
        <v>-0.10980392156862745</v>
      </c>
      <c r="W5" s="3"/>
      <c r="X5" s="3">
        <f>AVERAGE(N5:V5)</f>
        <v>-0.17727557019031279</v>
      </c>
    </row>
    <row r="6" spans="1:24" x14ac:dyDescent="0.25">
      <c r="A6" t="s">
        <v>11</v>
      </c>
      <c r="C6" t="s">
        <v>12</v>
      </c>
      <c r="D6" t="s">
        <v>15</v>
      </c>
      <c r="E6" t="s">
        <v>25</v>
      </c>
      <c r="M6" cm="1">
        <f t="array" ref="M6">INDEX('[1]model deliveries and values'!$A:$Q,MATCH($D6&amp;"total",'[1]model deliveries and values'!$A:$A&amp;'[1]model deliveries and values'!$C:$C,0),MATCH(M$1,'[1]model deliveries and values'!$A$1:$Q$1,0))</f>
        <v>33175</v>
      </c>
      <c r="N6" cm="1">
        <f t="array" ref="N6">INDEX('[1]model deliveries and values'!$A:$Q,MATCH($D6&amp;"total",'[1]model deliveries and values'!$A:$A&amp;'[1]model deliveries and values'!$C:$C,0),MATCH(N$1,'[1]model deliveries and values'!$A$1:$Q$1,0))</f>
        <v>34456</v>
      </c>
      <c r="O6" cm="1">
        <f t="array" ref="O6">INDEX('[1]model deliveries and values'!$A:$Q,MATCH($D6&amp;"total",'[1]model deliveries and values'!$A:$A&amp;'[1]model deliveries and values'!$C:$C,0),MATCH(O$1,'[1]model deliveries and values'!$A$1:$Q$1,0))</f>
        <v>35631</v>
      </c>
      <c r="P6" cm="1">
        <f t="array" ref="P6">INDEX('[1]model deliveries and values'!$A:$Q,MATCH($D6&amp;"total",'[1]model deliveries and values'!$A:$A&amp;'[1]model deliveries and values'!$C:$C,0),MATCH(P$1,'[1]model deliveries and values'!$A$1:$Q$1,0))</f>
        <v>36742</v>
      </c>
      <c r="Q6" cm="1">
        <f t="array" ref="Q6">INDEX('[1]model deliveries and values'!$A:$Q,MATCH($D6&amp;"total",'[1]model deliveries and values'!$A:$A&amp;'[1]model deliveries and values'!$C:$C,0),MATCH(Q$1,'[1]model deliveries and values'!$A$1:$Q$1,0))</f>
        <v>37772</v>
      </c>
      <c r="R6" cm="1">
        <f t="array" ref="R6">INDEX('[1]model deliveries and values'!$A:$Q,MATCH($D6&amp;"total",'[1]model deliveries and values'!$A:$A&amp;'[1]model deliveries and values'!$C:$C,0),MATCH(R$1,'[1]model deliveries and values'!$A$1:$Q$1,0))</f>
        <v>39167</v>
      </c>
      <c r="S6" cm="1">
        <f t="array" ref="S6">INDEX('[1]model deliveries and values'!$A:$Q,MATCH($D6&amp;"total",'[1]model deliveries and values'!$A:$A&amp;'[1]model deliveries and values'!$C:$C,0),MATCH(S$1,'[1]model deliveries and values'!$A$1:$Q$1,0))</f>
        <v>40476</v>
      </c>
      <c r="T6" cm="1">
        <f t="array" ref="T6">INDEX('[1]model deliveries and values'!$A:$Q,MATCH($D6&amp;"total",'[1]model deliveries and values'!$A:$A&amp;'[1]model deliveries and values'!$C:$C,0),MATCH(T$1,'[1]model deliveries and values'!$A$1:$Q$1,0))</f>
        <v>41806</v>
      </c>
      <c r="U6" cm="1">
        <f t="array" ref="U6">INDEX('[1]model deliveries and values'!$A:$Q,MATCH($D6&amp;"total",'[1]model deliveries and values'!$A:$A&amp;'[1]model deliveries and values'!$C:$C,0),MATCH(U$1,'[1]model deliveries and values'!$A$1:$Q$1,0))</f>
        <v>43169</v>
      </c>
      <c r="V6" cm="1">
        <f t="array" ref="V6">INDEX('[1]model deliveries and values'!$A:$Q,MATCH($D6&amp;"total",'[1]model deliveries and values'!$A:$A&amp;'[1]model deliveries and values'!$C:$C,0),MATCH(V$1,'[1]model deliveries and values'!$A$1:$Q$1,0))</f>
        <v>44483</v>
      </c>
    </row>
    <row r="7" spans="1:24" x14ac:dyDescent="0.25">
      <c r="D7" t="s">
        <v>15</v>
      </c>
      <c r="N7" s="3">
        <f>(N6-M6)/M6</f>
        <v>3.8613413715146948E-2</v>
      </c>
      <c r="O7" s="3">
        <f t="shared" ref="O7:V7" si="2">(O6-N6)/N6</f>
        <v>3.4101462735082425E-2</v>
      </c>
      <c r="P7" s="3">
        <f t="shared" si="2"/>
        <v>3.1180713423704078E-2</v>
      </c>
      <c r="Q7" s="3">
        <f t="shared" si="2"/>
        <v>2.8033313374339994E-2</v>
      </c>
      <c r="R7" s="3">
        <f t="shared" si="2"/>
        <v>3.693211902996929E-2</v>
      </c>
      <c r="S7" s="3">
        <f t="shared" si="2"/>
        <v>3.3420992161768838E-2</v>
      </c>
      <c r="T7" s="3">
        <f t="shared" si="2"/>
        <v>3.2858978159897224E-2</v>
      </c>
      <c r="U7" s="3">
        <f t="shared" si="2"/>
        <v>3.2602975649428309E-2</v>
      </c>
      <c r="V7" s="3">
        <f t="shared" si="2"/>
        <v>3.0438509115337395E-2</v>
      </c>
      <c r="W7" s="3"/>
      <c r="X7" s="3">
        <f>AVERAGE(N7:V7)</f>
        <v>3.3131386373852725E-2</v>
      </c>
    </row>
    <row r="9" spans="1:24" x14ac:dyDescent="0.25">
      <c r="A9" t="s">
        <v>11</v>
      </c>
      <c r="C9" t="s">
        <v>12</v>
      </c>
      <c r="D9" t="s">
        <v>13</v>
      </c>
      <c r="E9" t="s">
        <v>26</v>
      </c>
      <c r="M9" s="1" cm="1">
        <f t="array" ref="M9">INDEX('[1]model deliveries and values'!$A:$Q,MATCH($D9&amp;"value",'[1]model deliveries and values'!$A:$A&amp;'[1]model deliveries and values'!$C:$C,0),MATCH(M$1,'[1]model deliveries and values'!$A$1:$Q$1,0))</f>
        <v>182238.04999999996</v>
      </c>
      <c r="N9" s="1" cm="1">
        <f t="array" ref="N9">INDEX('[1]model deliveries and values'!$A:$Q,MATCH($D9&amp;"value",'[1]model deliveries and values'!$A:$A&amp;'[1]model deliveries and values'!$C:$C,0),MATCH(N$1,'[1]model deliveries and values'!$A$1:$Q$1,0))</f>
        <v>171963.55</v>
      </c>
      <c r="O9" s="1" cm="1">
        <f t="array" ref="O9">INDEX('[1]model deliveries and values'!$A:$Q,MATCH($D9&amp;"value",'[1]model deliveries and values'!$A:$A&amp;'[1]model deliveries and values'!$C:$C,0),MATCH(O$1,'[1]model deliveries and values'!$A$1:$Q$1,0))</f>
        <v>169006.8</v>
      </c>
      <c r="P9" s="1" cm="1">
        <f t="array" ref="P9">INDEX('[1]model deliveries and values'!$A:$Q,MATCH($D9&amp;"value",'[1]model deliveries and values'!$A:$A&amp;'[1]model deliveries and values'!$C:$C,0),MATCH(P$1,'[1]model deliveries and values'!$A$1:$Q$1,0))</f>
        <v>175850.05</v>
      </c>
      <c r="Q9" s="1" cm="1">
        <f t="array" ref="Q9">INDEX('[1]model deliveries and values'!$A:$Q,MATCH($D9&amp;"value",'[1]model deliveries and values'!$A:$A&amp;'[1]model deliveries and values'!$C:$C,0),MATCH(Q$1,'[1]model deliveries and values'!$A$1:$Q$1,0))</f>
        <v>177454.19999999998</v>
      </c>
      <c r="R9" s="1" cm="1">
        <f t="array" ref="R9">INDEX('[1]model deliveries and values'!$A:$Q,MATCH($D9&amp;"value",'[1]model deliveries and values'!$A:$A&amp;'[1]model deliveries and values'!$C:$C,0),MATCH(R$1,'[1]model deliveries and values'!$A$1:$Q$1,0))</f>
        <v>185436.6</v>
      </c>
      <c r="S9" s="1" cm="1">
        <f t="array" ref="S9">INDEX('[1]model deliveries and values'!$A:$Q,MATCH($D9&amp;"value",'[1]model deliveries and values'!$A:$A&amp;'[1]model deliveries and values'!$C:$C,0),MATCH(S$1,'[1]model deliveries and values'!$A$1:$Q$1,0))</f>
        <v>185508.09999999995</v>
      </c>
      <c r="T9" s="1" cm="1">
        <f t="array" ref="T9">INDEX('[1]model deliveries and values'!$A:$Q,MATCH($D9&amp;"value",'[1]model deliveries and values'!$A:$A&amp;'[1]model deliveries and values'!$C:$C,0),MATCH(T$1,'[1]model deliveries and values'!$A$1:$Q$1,0))</f>
        <v>185705.25</v>
      </c>
      <c r="U9" s="1" cm="1">
        <f t="array" ref="U9">INDEX('[1]model deliveries and values'!$A:$Q,MATCH($D9&amp;"value",'[1]model deliveries and values'!$A:$A&amp;'[1]model deliveries and values'!$C:$C,0),MATCH(U$1,'[1]model deliveries and values'!$A$1:$Q$1,0))</f>
        <v>186684.09999999998</v>
      </c>
      <c r="V9" s="1" cm="1">
        <f t="array" ref="V9">INDEX('[1]model deliveries and values'!$A:$Q,MATCH($D9&amp;"value",'[1]model deliveries and values'!$A:$A&amp;'[1]model deliveries and values'!$C:$C,0),MATCH(V$1,'[1]model deliveries and values'!$A$1:$Q$1,0))</f>
        <v>187022.8</v>
      </c>
    </row>
    <row r="10" spans="1:24" x14ac:dyDescent="0.25">
      <c r="D10" t="s">
        <v>13</v>
      </c>
      <c r="M10" s="1"/>
      <c r="N10" s="3">
        <f t="shared" ref="N10:V10" si="3">(N9-M9)/M9</f>
        <v>-5.6379554105193581E-2</v>
      </c>
      <c r="O10" s="3">
        <f t="shared" si="3"/>
        <v>-1.7194050715980218E-2</v>
      </c>
      <c r="P10" s="3">
        <f t="shared" si="3"/>
        <v>4.049097432766019E-2</v>
      </c>
      <c r="Q10" s="3">
        <f t="shared" si="3"/>
        <v>9.1222606988169419E-3</v>
      </c>
      <c r="R10" s="3">
        <f t="shared" si="3"/>
        <v>4.4982874454366391E-2</v>
      </c>
      <c r="S10" s="3">
        <f t="shared" si="3"/>
        <v>3.8557652588508303E-4</v>
      </c>
      <c r="T10" s="3">
        <f t="shared" si="3"/>
        <v>1.0627568284083144E-3</v>
      </c>
      <c r="U10" s="3">
        <f t="shared" si="3"/>
        <v>5.2709872230320724E-3</v>
      </c>
      <c r="V10" s="3">
        <f t="shared" si="3"/>
        <v>1.814294843535211E-3</v>
      </c>
      <c r="W10" s="3"/>
      <c r="X10" s="3">
        <f>AVERAGE(N10:V10)</f>
        <v>3.2840133422811567E-3</v>
      </c>
    </row>
    <row r="11" spans="1:24" x14ac:dyDescent="0.25">
      <c r="A11" t="s">
        <v>11</v>
      </c>
      <c r="C11" t="s">
        <v>12</v>
      </c>
      <c r="D11" t="s">
        <v>14</v>
      </c>
      <c r="E11" t="s">
        <v>26</v>
      </c>
      <c r="M11" s="1" cm="1">
        <f t="array" ref="M11">INDEX('[1]model deliveries and values'!$A:$Q,MATCH($D11&amp;"value",'[1]model deliveries and values'!$A:$A&amp;'[1]model deliveries and values'!$C:$C,0),MATCH(M$1,'[1]model deliveries and values'!$A$1:$Q$1,0))</f>
        <v>124377.74999999999</v>
      </c>
      <c r="N11" s="1" cm="1">
        <f t="array" ref="N11">INDEX('[1]model deliveries and values'!$A:$Q,MATCH($D11&amp;"value",'[1]model deliveries and values'!$A:$A&amp;'[1]model deliveries and values'!$C:$C,0),MATCH(N$1,'[1]model deliveries and values'!$A$1:$Q$1,0))</f>
        <v>146770.99999999997</v>
      </c>
      <c r="O11" s="1" cm="1">
        <f t="array" ref="O11">INDEX('[1]model deliveries and values'!$A:$Q,MATCH($D11&amp;"value",'[1]model deliveries and values'!$A:$A&amp;'[1]model deliveries and values'!$C:$C,0),MATCH(O$1,'[1]model deliveries and values'!$A$1:$Q$1,0))</f>
        <v>149145.09999999998</v>
      </c>
      <c r="P11" s="1" cm="1">
        <f t="array" ref="P11">INDEX('[1]model deliveries and values'!$A:$Q,MATCH($D11&amp;"value",'[1]model deliveries and values'!$A:$A&amp;'[1]model deliveries and values'!$C:$C,0),MATCH(P$1,'[1]model deliveries and values'!$A$1:$Q$1,0))</f>
        <v>152546.29999999999</v>
      </c>
      <c r="Q11" s="1" cm="1">
        <f t="array" ref="Q11">INDEX('[1]model deliveries and values'!$A:$Q,MATCH($D11&amp;"value",'[1]model deliveries and values'!$A:$A&amp;'[1]model deliveries and values'!$C:$C,0),MATCH(Q$1,'[1]model deliveries and values'!$A$1:$Q$1,0))</f>
        <v>142415.85</v>
      </c>
      <c r="R11" s="1" cm="1">
        <f t="array" ref="R11">INDEX('[1]model deliveries and values'!$A:$Q,MATCH($D11&amp;"value",'[1]model deliveries and values'!$A:$A&amp;'[1]model deliveries and values'!$C:$C,0),MATCH(R$1,'[1]model deliveries and values'!$A$1:$Q$1,0))</f>
        <v>88228.6</v>
      </c>
      <c r="S11" s="1" cm="1">
        <f t="array" ref="S11">INDEX('[1]model deliveries and values'!$A:$Q,MATCH($D11&amp;"value",'[1]model deliveries and values'!$A:$A&amp;'[1]model deliveries and values'!$C:$C,0),MATCH(S$1,'[1]model deliveries and values'!$A$1:$Q$1,0))</f>
        <v>50146.349999999991</v>
      </c>
      <c r="T11" s="1" cm="1">
        <f t="array" ref="T11">INDEX('[1]model deliveries and values'!$A:$Q,MATCH($D11&amp;"value",'[1]model deliveries and values'!$A:$A&amp;'[1]model deliveries and values'!$C:$C,0),MATCH(T$1,'[1]model deliveries and values'!$A$1:$Q$1,0))</f>
        <v>30025.9</v>
      </c>
      <c r="U11" s="1" cm="1">
        <f t="array" ref="U11">INDEX('[1]model deliveries and values'!$A:$Q,MATCH($D11&amp;"value",'[1]model deliveries and values'!$A:$A&amp;'[1]model deliveries and values'!$C:$C,0),MATCH(U$1,'[1]model deliveries and values'!$A$1:$Q$1,0))</f>
        <v>16650.75</v>
      </c>
      <c r="V11" s="1" cm="1">
        <f t="array" ref="V11">INDEX('[1]model deliveries and values'!$A:$Q,MATCH($D11&amp;"value",'[1]model deliveries and values'!$A:$A&amp;'[1]model deliveries and values'!$C:$C,0),MATCH(V$1,'[1]model deliveries and values'!$A$1:$Q$1,0))</f>
        <v>13062.9</v>
      </c>
    </row>
    <row r="12" spans="1:24" x14ac:dyDescent="0.25">
      <c r="D12" t="s">
        <v>14</v>
      </c>
      <c r="M12" s="1"/>
      <c r="N12" s="3">
        <f t="shared" ref="N12:V12" si="4">(N11-M11)/M11</f>
        <v>0.18004225032210333</v>
      </c>
      <c r="O12" s="3">
        <f t="shared" si="4"/>
        <v>1.6175538764469862E-2</v>
      </c>
      <c r="P12" s="3">
        <f t="shared" si="4"/>
        <v>2.2804637899602548E-2</v>
      </c>
      <c r="Q12" s="3">
        <f t="shared" si="4"/>
        <v>-6.6409018114500215E-2</v>
      </c>
      <c r="R12" s="3">
        <f t="shared" si="4"/>
        <v>-0.38048609055803828</v>
      </c>
      <c r="S12" s="3">
        <f t="shared" si="4"/>
        <v>-0.43163157978251965</v>
      </c>
      <c r="T12" s="3">
        <f t="shared" si="4"/>
        <v>-0.40123458636570741</v>
      </c>
      <c r="U12" s="3">
        <f t="shared" si="4"/>
        <v>-0.44545375825537287</v>
      </c>
      <c r="V12" s="3">
        <f t="shared" si="4"/>
        <v>-0.21547678032521059</v>
      </c>
      <c r="W12" s="3"/>
      <c r="X12" s="3">
        <f>AVERAGE(N12:V12)</f>
        <v>-0.19129659849057482</v>
      </c>
    </row>
    <row r="13" spans="1:24" x14ac:dyDescent="0.25">
      <c r="A13" t="s">
        <v>11</v>
      </c>
      <c r="C13" t="s">
        <v>12</v>
      </c>
      <c r="D13" t="s">
        <v>15</v>
      </c>
      <c r="E13" t="s">
        <v>26</v>
      </c>
      <c r="M13" s="1" cm="1">
        <f t="array" ref="M13">INDEX('[1]model deliveries and values'!$A:$Q,MATCH($D13&amp;"value",'[1]model deliveries and values'!$A:$A&amp;'[1]model deliveries and values'!$C:$C,0),MATCH(M$1,'[1]model deliveries and values'!$A$1:$Q$1,0))</f>
        <v>1879489.1499999992</v>
      </c>
      <c r="N13" s="1" cm="1">
        <f t="array" ref="N13">INDEX('[1]model deliveries and values'!$A:$Q,MATCH($D13&amp;"value",'[1]model deliveries and values'!$A:$A&amp;'[1]model deliveries and values'!$C:$C,0),MATCH(N$1,'[1]model deliveries and values'!$A$1:$Q$1,0))</f>
        <v>2009114.5499999998</v>
      </c>
      <c r="O13" s="1" cm="1">
        <f t="array" ref="O13">INDEX('[1]model deliveries and values'!$A:$Q,MATCH($D13&amp;"value",'[1]model deliveries and values'!$A:$A&amp;'[1]model deliveries and values'!$C:$C,0),MATCH(O$1,'[1]model deliveries and values'!$A$1:$Q$1,0))</f>
        <v>2132225.4500000002</v>
      </c>
      <c r="P13" s="1" cm="1">
        <f t="array" ref="P13">INDEX('[1]model deliveries and values'!$A:$Q,MATCH($D13&amp;"value",'[1]model deliveries and values'!$A:$A&amp;'[1]model deliveries and values'!$C:$C,0),MATCH(P$1,'[1]model deliveries and values'!$A$1:$Q$1,0))</f>
        <v>2254796</v>
      </c>
      <c r="Q13" s="1" cm="1">
        <f t="array" ref="Q13">INDEX('[1]model deliveries and values'!$A:$Q,MATCH($D13&amp;"value",'[1]model deliveries and values'!$A:$A&amp;'[1]model deliveries and values'!$C:$C,0),MATCH(Q$1,'[1]model deliveries and values'!$A$1:$Q$1,0))</f>
        <v>2377362.6499999994</v>
      </c>
      <c r="R13" s="1" cm="1">
        <f t="array" ref="R13">INDEX('[1]model deliveries and values'!$A:$Q,MATCH($D13&amp;"value",'[1]model deliveries and values'!$A:$A&amp;'[1]model deliveries and values'!$C:$C,0),MATCH(R$1,'[1]model deliveries and values'!$A$1:$Q$1,0))</f>
        <v>2521864.6999999993</v>
      </c>
      <c r="S13" s="1" cm="1">
        <f t="array" ref="S13">INDEX('[1]model deliveries and values'!$A:$Q,MATCH($D13&amp;"value",'[1]model deliveries and values'!$A:$A&amp;'[1]model deliveries and values'!$C:$C,0),MATCH(S$1,'[1]model deliveries and values'!$A$1:$Q$1,0))</f>
        <v>2659137.5500000003</v>
      </c>
      <c r="T13" s="1" cm="1">
        <f t="array" ref="T13">INDEX('[1]model deliveries and values'!$A:$Q,MATCH($D13&amp;"value",'[1]model deliveries and values'!$A:$A&amp;'[1]model deliveries and values'!$C:$C,0),MATCH(T$1,'[1]model deliveries and values'!$A$1:$Q$1,0))</f>
        <v>2795665.3499999996</v>
      </c>
      <c r="U13" s="1" cm="1">
        <f t="array" ref="U13">INDEX('[1]model deliveries and values'!$A:$Q,MATCH($D13&amp;"value",'[1]model deliveries and values'!$A:$A&amp;'[1]model deliveries and values'!$C:$C,0),MATCH(U$1,'[1]model deliveries and values'!$A$1:$Q$1,0))</f>
        <v>2932779.1</v>
      </c>
      <c r="V13" s="1" cm="1">
        <f t="array" ref="V13">INDEX('[1]model deliveries and values'!$A:$Q,MATCH($D13&amp;"value",'[1]model deliveries and values'!$A:$A&amp;'[1]model deliveries and values'!$C:$C,0),MATCH(V$1,'[1]model deliveries and values'!$A$1:$Q$1,0))</f>
        <v>3066541.8000000007</v>
      </c>
    </row>
    <row r="14" spans="1:24" x14ac:dyDescent="0.25">
      <c r="D14" t="s">
        <v>15</v>
      </c>
      <c r="N14" s="3">
        <f t="shared" ref="N14:V14" si="5">(N13-M13)/M13</f>
        <v>6.8968421552207768E-2</v>
      </c>
      <c r="O14" s="3">
        <f t="shared" si="5"/>
        <v>6.1276197516961083E-2</v>
      </c>
      <c r="P14" s="3">
        <f t="shared" si="5"/>
        <v>5.7484798335935727E-2</v>
      </c>
      <c r="Q14" s="3">
        <f t="shared" si="5"/>
        <v>5.4358199145288284E-2</v>
      </c>
      <c r="R14" s="3">
        <f t="shared" si="5"/>
        <v>6.0782501988074833E-2</v>
      </c>
      <c r="S14" s="3">
        <f t="shared" si="5"/>
        <v>5.4433074859250405E-2</v>
      </c>
      <c r="T14" s="3">
        <f t="shared" si="5"/>
        <v>5.1342887471164979E-2</v>
      </c>
      <c r="U14" s="3">
        <f t="shared" si="5"/>
        <v>4.9045122657474183E-2</v>
      </c>
      <c r="V14" s="3">
        <f t="shared" si="5"/>
        <v>4.5609538065789081E-2</v>
      </c>
      <c r="W14" s="3"/>
      <c r="X14" s="3">
        <f>AVERAGE(N14:V14)</f>
        <v>5.5922304621349589E-2</v>
      </c>
    </row>
    <row r="17" spans="1:24" x14ac:dyDescent="0.25">
      <c r="A17" t="s">
        <v>17</v>
      </c>
      <c r="B17" s="6" t="s">
        <v>27</v>
      </c>
      <c r="C17" t="s">
        <v>18</v>
      </c>
      <c r="D17" t="s">
        <v>19</v>
      </c>
      <c r="E17" t="s">
        <v>26</v>
      </c>
      <c r="J17" s="1">
        <f>96.24*1000000000/1000000</f>
        <v>96240</v>
      </c>
      <c r="K17" s="5">
        <f>J17*(1+$X17+4.39%)</f>
        <v>104507.016</v>
      </c>
      <c r="L17" s="5">
        <f t="shared" ref="L17:Q17" si="6">K17*(1+$X17)</f>
        <v>108896.31067200001</v>
      </c>
      <c r="M17" s="5">
        <f t="shared" si="6"/>
        <v>113469.95572022401</v>
      </c>
      <c r="N17" s="5">
        <f t="shared" si="6"/>
        <v>118235.69386047342</v>
      </c>
      <c r="O17" s="5">
        <f t="shared" si="6"/>
        <v>123201.5930026133</v>
      </c>
      <c r="P17" s="5">
        <f t="shared" si="6"/>
        <v>128376.05990872307</v>
      </c>
      <c r="Q17" s="4">
        <f t="shared" si="6"/>
        <v>133767.85442488943</v>
      </c>
      <c r="X17" s="3">
        <f>4.2%</f>
        <v>4.2000000000000003E-2</v>
      </c>
    </row>
    <row r="19" spans="1:24" x14ac:dyDescent="0.25">
      <c r="A19" t="s">
        <v>29</v>
      </c>
      <c r="B19" t="s">
        <v>28</v>
      </c>
      <c r="C19" t="s">
        <v>18</v>
      </c>
      <c r="D19" t="s">
        <v>19</v>
      </c>
      <c r="E19" t="s">
        <v>26</v>
      </c>
      <c r="J19" s="1"/>
      <c r="K19" s="1">
        <v>101.43</v>
      </c>
      <c r="L19" s="1">
        <v>106.91</v>
      </c>
      <c r="M19" s="9">
        <f t="shared" ref="M19:T19" si="7">L19*(1+$X19)</f>
        <v>112.68313999999999</v>
      </c>
      <c r="N19" s="9">
        <f t="shared" si="7"/>
        <v>118.76802956</v>
      </c>
      <c r="O19" s="9">
        <f t="shared" si="7"/>
        <v>125.18150315624001</v>
      </c>
      <c r="P19" s="9">
        <f t="shared" si="7"/>
        <v>131.94130432667697</v>
      </c>
      <c r="Q19" s="9">
        <f t="shared" si="7"/>
        <v>139.06613476031754</v>
      </c>
      <c r="R19" s="9">
        <f t="shared" si="7"/>
        <v>146.57570603737469</v>
      </c>
      <c r="S19" s="9">
        <f t="shared" si="7"/>
        <v>154.49079416339293</v>
      </c>
      <c r="T19" s="1">
        <f t="shared" si="7"/>
        <v>162.83329704821617</v>
      </c>
      <c r="X19" s="7">
        <v>5.3999999999999999E-2</v>
      </c>
    </row>
    <row r="21" spans="1:24" x14ac:dyDescent="0.25">
      <c r="A21" t="s">
        <v>30</v>
      </c>
      <c r="B21" t="s">
        <v>31</v>
      </c>
      <c r="C21" t="s">
        <v>18</v>
      </c>
      <c r="D21" t="s">
        <v>19</v>
      </c>
      <c r="E21" t="s">
        <v>32</v>
      </c>
      <c r="M21">
        <v>55.63</v>
      </c>
      <c r="N21" s="9">
        <f t="shared" ref="N21:R22" si="8">M21*(1+$X21)</f>
        <v>58.539449000000005</v>
      </c>
      <c r="O21" s="9">
        <f t="shared" si="8"/>
        <v>61.601062182700005</v>
      </c>
      <c r="P21" s="9">
        <f t="shared" si="8"/>
        <v>64.822797734855214</v>
      </c>
      <c r="Q21" s="9">
        <f t="shared" si="8"/>
        <v>68.213030056388149</v>
      </c>
      <c r="R21" s="9">
        <f t="shared" si="8"/>
        <v>71.780571528337248</v>
      </c>
      <c r="S21" s="17">
        <v>75.52</v>
      </c>
      <c r="T21" s="9">
        <f>S21*(1+$X21)</f>
        <v>79.469695999999999</v>
      </c>
      <c r="U21" s="9">
        <f>T21*(1+$X21)</f>
        <v>83.625961100799998</v>
      </c>
      <c r="V21" s="9">
        <f>U21*(1+$X21)</f>
        <v>87.999598866371841</v>
      </c>
      <c r="X21" s="7">
        <v>5.2299999999999999E-2</v>
      </c>
    </row>
    <row r="22" spans="1:24" x14ac:dyDescent="0.25">
      <c r="C22" t="s">
        <v>18</v>
      </c>
      <c r="D22" t="s">
        <v>33</v>
      </c>
      <c r="E22" t="s">
        <v>34</v>
      </c>
      <c r="M22">
        <v>5588</v>
      </c>
      <c r="N22" s="12">
        <f t="shared" si="8"/>
        <v>5857.9004000000004</v>
      </c>
      <c r="O22" s="12">
        <f t="shared" si="8"/>
        <v>6140.8369893200006</v>
      </c>
      <c r="P22" s="12">
        <f t="shared" si="8"/>
        <v>6437.4394159041567</v>
      </c>
      <c r="Q22" s="12">
        <f t="shared" si="8"/>
        <v>6748.3677396923276</v>
      </c>
      <c r="R22" s="12">
        <f t="shared" si="8"/>
        <v>7074.3139015194674</v>
      </c>
      <c r="S22" s="14">
        <v>7413</v>
      </c>
      <c r="X22" s="16">
        <v>4.8300000000000003E-2</v>
      </c>
    </row>
    <row r="24" spans="1:24" x14ac:dyDescent="0.25">
      <c r="A24" t="s">
        <v>36</v>
      </c>
      <c r="B24" t="s">
        <v>35</v>
      </c>
      <c r="C24" t="s">
        <v>18</v>
      </c>
      <c r="D24" t="s">
        <v>19</v>
      </c>
      <c r="E24" t="s">
        <v>32</v>
      </c>
      <c r="G24">
        <v>40.22</v>
      </c>
      <c r="H24" s="9">
        <f>G24*(1+$X24)</f>
        <v>42.633200000000002</v>
      </c>
      <c r="I24" s="9">
        <f>H24*(1)</f>
        <v>42.633200000000002</v>
      </c>
      <c r="J24" s="9">
        <f t="shared" ref="J24:U24" si="9">I24*(1+$X24)</f>
        <v>45.191192000000008</v>
      </c>
      <c r="K24" s="9">
        <f t="shared" si="9"/>
        <v>47.902663520000011</v>
      </c>
      <c r="L24" s="9">
        <f t="shared" si="9"/>
        <v>50.776823331200013</v>
      </c>
      <c r="M24" s="9">
        <f t="shared" si="9"/>
        <v>53.823432731072018</v>
      </c>
      <c r="N24" s="9">
        <f t="shared" si="9"/>
        <v>57.052838694936341</v>
      </c>
      <c r="O24" s="9">
        <f t="shared" si="9"/>
        <v>60.476009016632524</v>
      </c>
      <c r="P24" s="9">
        <f t="shared" si="9"/>
        <v>64.104569557630484</v>
      </c>
      <c r="Q24" s="9">
        <f t="shared" si="9"/>
        <v>67.950843731088312</v>
      </c>
      <c r="R24" s="9">
        <f t="shared" si="9"/>
        <v>72.027894354953617</v>
      </c>
      <c r="S24" s="9">
        <f t="shared" si="9"/>
        <v>76.349568016250842</v>
      </c>
      <c r="T24" s="9">
        <f t="shared" si="9"/>
        <v>80.930542097225896</v>
      </c>
      <c r="U24" s="17">
        <f t="shared" si="9"/>
        <v>85.786374623059459</v>
      </c>
      <c r="X24" s="13">
        <v>0.06</v>
      </c>
    </row>
    <row r="26" spans="1:24" x14ac:dyDescent="0.25">
      <c r="A26" t="s">
        <v>38</v>
      </c>
      <c r="B26" t="s">
        <v>39</v>
      </c>
      <c r="C26" t="s">
        <v>37</v>
      </c>
      <c r="D26" t="s">
        <v>19</v>
      </c>
      <c r="K26">
        <v>26.8</v>
      </c>
      <c r="L26" s="9">
        <f>K26*(1+$X26/1.16)</f>
        <v>27.839655172413792</v>
      </c>
      <c r="M26" s="9">
        <f t="shared" ref="M26:U26" si="10">L26*(1+$X26)</f>
        <v>29.092439655172409</v>
      </c>
      <c r="N26" s="9">
        <f t="shared" si="10"/>
        <v>30.401599439655165</v>
      </c>
      <c r="O26" s="9">
        <f t="shared" si="10"/>
        <v>31.769671414439646</v>
      </c>
      <c r="P26" s="9">
        <f t="shared" si="10"/>
        <v>33.199306628089431</v>
      </c>
      <c r="Q26" s="9">
        <f t="shared" si="10"/>
        <v>34.693275426353452</v>
      </c>
      <c r="R26" s="9">
        <f t="shared" si="10"/>
        <v>36.254472820539355</v>
      </c>
      <c r="S26" s="9">
        <f t="shared" si="10"/>
        <v>37.885924097463622</v>
      </c>
      <c r="T26" s="9">
        <f t="shared" si="10"/>
        <v>39.590790681849484</v>
      </c>
      <c r="U26" s="17">
        <f t="shared" si="10"/>
        <v>41.372376262532711</v>
      </c>
      <c r="X26" s="7">
        <v>4.4999999999999998E-2</v>
      </c>
    </row>
    <row r="28" spans="1:24" x14ac:dyDescent="0.25">
      <c r="A28" t="s">
        <v>36</v>
      </c>
      <c r="B28" t="s">
        <v>40</v>
      </c>
      <c r="C28" t="s">
        <v>37</v>
      </c>
      <c r="D28" t="s">
        <v>19</v>
      </c>
      <c r="M28">
        <v>45.9</v>
      </c>
      <c r="N28" s="9">
        <f>M28*(1+$X28/2)</f>
        <v>47.139299999999992</v>
      </c>
      <c r="O28" s="9">
        <f>N28*(1+$X28/1.5)</f>
        <v>48.83631479999999</v>
      </c>
      <c r="P28" s="9">
        <f>O28*(1+$X28)</f>
        <v>51.473475799199989</v>
      </c>
      <c r="Q28" s="9">
        <f>P28*(1+$X28)</f>
        <v>54.253043492356788</v>
      </c>
      <c r="R28" s="9">
        <f>Q28*(1+$X28)</f>
        <v>57.182707840944055</v>
      </c>
      <c r="S28" s="9">
        <f>R28*(1+$X28)</f>
        <v>60.270574064355039</v>
      </c>
      <c r="T28" s="9">
        <f>S28*(1+$X28)</f>
        <v>63.525185063830214</v>
      </c>
      <c r="U28" s="17">
        <v>66.97</v>
      </c>
      <c r="X28" s="7">
        <v>5.3999999999999999E-2</v>
      </c>
    </row>
    <row r="29" spans="1:24" x14ac:dyDescent="0.25">
      <c r="C29" t="s">
        <v>46</v>
      </c>
      <c r="D29" t="s">
        <v>41</v>
      </c>
      <c r="E29" s="2">
        <v>0.34100000000000003</v>
      </c>
      <c r="F29" s="2"/>
      <c r="M29" s="1">
        <f>M$28*$E29</f>
        <v>15.651900000000001</v>
      </c>
      <c r="N29" s="1">
        <f t="shared" ref="N29:U29" si="11">N$28*$E29</f>
        <v>16.074501299999998</v>
      </c>
      <c r="O29" s="1">
        <f t="shared" si="11"/>
        <v>16.653183346799999</v>
      </c>
      <c r="P29" s="1">
        <f t="shared" si="11"/>
        <v>17.552455247527199</v>
      </c>
      <c r="Q29" s="1">
        <f t="shared" si="11"/>
        <v>18.500287830893665</v>
      </c>
      <c r="R29" s="1">
        <f t="shared" si="11"/>
        <v>19.499303373761926</v>
      </c>
      <c r="S29" s="1">
        <f t="shared" si="11"/>
        <v>20.552265755945069</v>
      </c>
      <c r="T29" s="1">
        <f t="shared" si="11"/>
        <v>21.662088106766106</v>
      </c>
      <c r="U29" s="1">
        <f t="shared" si="11"/>
        <v>22.836770000000001</v>
      </c>
    </row>
    <row r="30" spans="1:24" x14ac:dyDescent="0.25">
      <c r="C30" t="s">
        <v>46</v>
      </c>
      <c r="D30" t="s">
        <v>42</v>
      </c>
      <c r="E30" s="2">
        <v>0.21199999999999999</v>
      </c>
      <c r="F30" s="2"/>
      <c r="M30" s="1">
        <f t="shared" ref="M30:U33" si="12">M$28*$E30</f>
        <v>9.7307999999999986</v>
      </c>
      <c r="N30" s="1">
        <f t="shared" si="12"/>
        <v>9.9935315999999972</v>
      </c>
      <c r="O30" s="1">
        <f t="shared" si="12"/>
        <v>10.353298737599998</v>
      </c>
      <c r="P30" s="1">
        <f t="shared" si="12"/>
        <v>10.912376869430398</v>
      </c>
      <c r="Q30" s="1">
        <f t="shared" si="12"/>
        <v>11.501645220379638</v>
      </c>
      <c r="R30" s="1">
        <f t="shared" si="12"/>
        <v>12.12273406228014</v>
      </c>
      <c r="S30" s="1">
        <f t="shared" si="12"/>
        <v>12.777361701643267</v>
      </c>
      <c r="T30" s="1">
        <f t="shared" si="12"/>
        <v>13.467339233532005</v>
      </c>
      <c r="U30" s="1">
        <f t="shared" si="12"/>
        <v>14.19764</v>
      </c>
    </row>
    <row r="31" spans="1:24" x14ac:dyDescent="0.25">
      <c r="C31" t="s">
        <v>46</v>
      </c>
      <c r="D31" t="s">
        <v>43</v>
      </c>
      <c r="E31" s="2">
        <v>0.17</v>
      </c>
      <c r="F31" s="2"/>
      <c r="M31" s="1">
        <f t="shared" si="12"/>
        <v>7.8029999999999999</v>
      </c>
      <c r="N31" s="1">
        <f t="shared" si="12"/>
        <v>8.0136809999999983</v>
      </c>
      <c r="O31" s="1">
        <f t="shared" si="12"/>
        <v>8.3021735159999981</v>
      </c>
      <c r="P31" s="1">
        <f t="shared" si="12"/>
        <v>8.7504908858639983</v>
      </c>
      <c r="Q31" s="1">
        <f t="shared" si="12"/>
        <v>9.2230173937006548</v>
      </c>
      <c r="R31" s="1">
        <f t="shared" si="12"/>
        <v>9.7210603329604908</v>
      </c>
      <c r="S31" s="1">
        <f t="shared" si="12"/>
        <v>10.245997590940357</v>
      </c>
      <c r="T31" s="1">
        <f t="shared" si="12"/>
        <v>10.799281460851137</v>
      </c>
      <c r="U31" s="1">
        <f t="shared" si="12"/>
        <v>11.3849</v>
      </c>
    </row>
    <row r="32" spans="1:24" x14ac:dyDescent="0.25">
      <c r="C32" t="s">
        <v>46</v>
      </c>
      <c r="D32" s="18" t="s">
        <v>44</v>
      </c>
      <c r="E32" s="19">
        <v>0.182</v>
      </c>
      <c r="F32" s="19"/>
      <c r="G32" s="18"/>
      <c r="H32" s="18"/>
      <c r="I32" s="18"/>
      <c r="J32" s="18"/>
      <c r="K32" s="18"/>
      <c r="L32" s="18"/>
      <c r="M32" s="20">
        <f t="shared" si="12"/>
        <v>8.3537999999999997</v>
      </c>
      <c r="N32" s="20">
        <f t="shared" si="12"/>
        <v>8.5793525999999982</v>
      </c>
      <c r="O32" s="20">
        <f t="shared" si="12"/>
        <v>8.8882092935999975</v>
      </c>
      <c r="P32" s="20">
        <f t="shared" si="12"/>
        <v>9.3681725954543982</v>
      </c>
      <c r="Q32" s="20">
        <f t="shared" si="12"/>
        <v>9.8740539156089344</v>
      </c>
      <c r="R32" s="20">
        <f t="shared" si="12"/>
        <v>10.407252827051817</v>
      </c>
      <c r="S32" s="20">
        <f t="shared" si="12"/>
        <v>10.969244479712616</v>
      </c>
      <c r="T32" s="20">
        <f t="shared" si="12"/>
        <v>11.561583681617099</v>
      </c>
      <c r="U32" s="20">
        <f t="shared" si="12"/>
        <v>12.18854</v>
      </c>
    </row>
    <row r="33" spans="1:24" x14ac:dyDescent="0.25">
      <c r="C33" t="s">
        <v>46</v>
      </c>
      <c r="D33" t="s">
        <v>45</v>
      </c>
      <c r="E33" s="2">
        <v>9.4999999999999973E-2</v>
      </c>
      <c r="F33" s="2"/>
      <c r="M33" s="1">
        <f t="shared" si="12"/>
        <v>4.3604999999999983</v>
      </c>
      <c r="N33" s="1">
        <f t="shared" si="12"/>
        <v>4.4782334999999982</v>
      </c>
      <c r="O33" s="1">
        <f t="shared" si="12"/>
        <v>4.6394499059999976</v>
      </c>
      <c r="P33" s="1">
        <f t="shared" si="12"/>
        <v>4.8899802009239979</v>
      </c>
      <c r="Q33" s="1">
        <f t="shared" si="12"/>
        <v>5.1540391317738932</v>
      </c>
      <c r="R33" s="1">
        <f t="shared" si="12"/>
        <v>5.4323572448896833</v>
      </c>
      <c r="S33" s="1">
        <f t="shared" si="12"/>
        <v>5.7257045361137271</v>
      </c>
      <c r="T33" s="1">
        <f t="shared" si="12"/>
        <v>6.0348925810638683</v>
      </c>
      <c r="U33" s="1">
        <f t="shared" si="12"/>
        <v>6.362149999999998</v>
      </c>
    </row>
    <row r="35" spans="1:24" x14ac:dyDescent="0.25">
      <c r="A35" t="s">
        <v>49</v>
      </c>
      <c r="B35" s="6" t="s">
        <v>78</v>
      </c>
      <c r="C35" t="s">
        <v>37</v>
      </c>
      <c r="D35" t="s">
        <v>13</v>
      </c>
      <c r="E35" t="s">
        <v>25</v>
      </c>
      <c r="G35">
        <v>657</v>
      </c>
      <c r="H35">
        <v>794</v>
      </c>
      <c r="I35">
        <v>602</v>
      </c>
      <c r="J35">
        <v>712</v>
      </c>
      <c r="K35">
        <v>694</v>
      </c>
      <c r="L35">
        <v>710</v>
      </c>
      <c r="M35">
        <v>777</v>
      </c>
      <c r="N35">
        <v>797</v>
      </c>
      <c r="O35">
        <v>806</v>
      </c>
      <c r="P35">
        <v>862</v>
      </c>
      <c r="Q35">
        <v>831</v>
      </c>
    </row>
    <row r="36" spans="1:24" x14ac:dyDescent="0.25">
      <c r="D36" t="s">
        <v>47</v>
      </c>
      <c r="E36" t="s">
        <v>32</v>
      </c>
      <c r="G36">
        <v>14.8</v>
      </c>
      <c r="H36">
        <v>16.899999999999999</v>
      </c>
      <c r="I36">
        <v>14.2</v>
      </c>
      <c r="J36">
        <v>15.6</v>
      </c>
      <c r="K36">
        <v>16.100000000000001</v>
      </c>
      <c r="L36">
        <v>16</v>
      </c>
      <c r="M36">
        <v>19.100000000000001</v>
      </c>
      <c r="N36">
        <v>19.899999999999999</v>
      </c>
      <c r="O36">
        <v>20.7</v>
      </c>
      <c r="P36">
        <v>22.6</v>
      </c>
      <c r="Q36">
        <v>21.8</v>
      </c>
    </row>
    <row r="38" spans="1:24" x14ac:dyDescent="0.25">
      <c r="D38" t="s">
        <v>73</v>
      </c>
      <c r="E38" t="s">
        <v>25</v>
      </c>
      <c r="H38">
        <v>167</v>
      </c>
      <c r="I38">
        <v>129</v>
      </c>
      <c r="J38">
        <v>164</v>
      </c>
      <c r="K38">
        <v>148</v>
      </c>
      <c r="L38">
        <v>154</v>
      </c>
      <c r="M38">
        <v>167</v>
      </c>
      <c r="N38">
        <v>168</v>
      </c>
      <c r="O38">
        <v>168</v>
      </c>
      <c r="P38">
        <v>176</v>
      </c>
      <c r="Q38">
        <v>170</v>
      </c>
    </row>
    <row r="39" spans="1:24" x14ac:dyDescent="0.25">
      <c r="D39" t="s">
        <v>74</v>
      </c>
      <c r="E39" t="s">
        <v>25</v>
      </c>
      <c r="H39">
        <v>187</v>
      </c>
      <c r="I39">
        <v>152</v>
      </c>
      <c r="J39">
        <v>192</v>
      </c>
      <c r="K39">
        <v>174</v>
      </c>
      <c r="L39">
        <v>182</v>
      </c>
      <c r="M39">
        <v>184</v>
      </c>
      <c r="N39">
        <v>188</v>
      </c>
      <c r="O39">
        <v>186</v>
      </c>
      <c r="P39">
        <v>199</v>
      </c>
      <c r="Q39">
        <v>189</v>
      </c>
    </row>
    <row r="40" spans="1:24" x14ac:dyDescent="0.25">
      <c r="D40" t="s">
        <v>75</v>
      </c>
      <c r="E40" t="s">
        <v>25</v>
      </c>
      <c r="H40">
        <v>202</v>
      </c>
      <c r="I40">
        <v>128</v>
      </c>
      <c r="J40">
        <v>143</v>
      </c>
      <c r="K40">
        <v>165</v>
      </c>
      <c r="L40">
        <v>175</v>
      </c>
      <c r="M40">
        <v>184</v>
      </c>
      <c r="N40">
        <v>187</v>
      </c>
      <c r="O40">
        <v>187</v>
      </c>
      <c r="P40">
        <v>197</v>
      </c>
      <c r="Q40">
        <v>190</v>
      </c>
    </row>
    <row r="41" spans="1:24" x14ac:dyDescent="0.25">
      <c r="D41" t="s">
        <v>76</v>
      </c>
      <c r="E41" t="s">
        <v>25</v>
      </c>
      <c r="H41">
        <v>238</v>
      </c>
      <c r="I41">
        <v>193</v>
      </c>
      <c r="J41">
        <v>213</v>
      </c>
      <c r="K41">
        <v>207</v>
      </c>
      <c r="L41">
        <v>199</v>
      </c>
      <c r="M41">
        <v>242</v>
      </c>
      <c r="N41">
        <v>254</v>
      </c>
      <c r="O41">
        <v>265</v>
      </c>
      <c r="P41">
        <v>290</v>
      </c>
      <c r="Q41">
        <v>282</v>
      </c>
    </row>
    <row r="42" spans="1:24" x14ac:dyDescent="0.25">
      <c r="D42" t="s">
        <v>77</v>
      </c>
      <c r="E42" t="s">
        <v>25</v>
      </c>
      <c r="H42">
        <v>794</v>
      </c>
      <c r="I42">
        <v>602</v>
      </c>
      <c r="J42">
        <v>712</v>
      </c>
      <c r="K42">
        <v>694</v>
      </c>
      <c r="L42">
        <v>710</v>
      </c>
      <c r="M42">
        <v>777</v>
      </c>
      <c r="N42">
        <v>797</v>
      </c>
      <c r="O42">
        <v>806</v>
      </c>
      <c r="P42">
        <v>862</v>
      </c>
      <c r="Q42">
        <v>831</v>
      </c>
    </row>
    <row r="44" spans="1:24" x14ac:dyDescent="0.25">
      <c r="D44" t="s">
        <v>48</v>
      </c>
      <c r="E44" t="s">
        <v>34</v>
      </c>
    </row>
    <row r="46" spans="1:24" x14ac:dyDescent="0.25">
      <c r="A46" t="s">
        <v>50</v>
      </c>
      <c r="B46" s="6" t="s">
        <v>51</v>
      </c>
      <c r="C46" t="s">
        <v>37</v>
      </c>
      <c r="D46" t="s">
        <v>48</v>
      </c>
      <c r="E46" t="s">
        <v>34</v>
      </c>
      <c r="K46">
        <v>712</v>
      </c>
      <c r="L46">
        <v>730</v>
      </c>
      <c r="M46">
        <v>806</v>
      </c>
      <c r="N46">
        <v>811</v>
      </c>
      <c r="O46">
        <v>781</v>
      </c>
      <c r="P46">
        <v>743</v>
      </c>
      <c r="Q46">
        <v>762</v>
      </c>
      <c r="R46">
        <v>778</v>
      </c>
      <c r="S46">
        <v>797</v>
      </c>
      <c r="T46">
        <v>814</v>
      </c>
      <c r="U46">
        <v>831</v>
      </c>
      <c r="V46">
        <v>838</v>
      </c>
    </row>
    <row r="47" spans="1:24" x14ac:dyDescent="0.25">
      <c r="L47" s="3">
        <f>(L46-K46)/K46</f>
        <v>2.5280898876404494E-2</v>
      </c>
      <c r="M47" s="3">
        <f t="shared" ref="M47:V47" si="13">(M46-L46)/L46</f>
        <v>0.10410958904109589</v>
      </c>
      <c r="N47" s="3">
        <f t="shared" si="13"/>
        <v>6.2034739454094297E-3</v>
      </c>
      <c r="O47" s="3">
        <f t="shared" si="13"/>
        <v>-3.6991368680641186E-2</v>
      </c>
      <c r="P47" s="3">
        <f t="shared" si="13"/>
        <v>-4.8655569782330349E-2</v>
      </c>
      <c r="Q47" s="3">
        <f t="shared" si="13"/>
        <v>2.5572005383580079E-2</v>
      </c>
      <c r="R47" s="3">
        <f t="shared" si="13"/>
        <v>2.0997375328083989E-2</v>
      </c>
      <c r="S47" s="3">
        <f t="shared" si="13"/>
        <v>2.4421593830334189E-2</v>
      </c>
      <c r="T47" s="3">
        <f t="shared" si="13"/>
        <v>2.1329987452948559E-2</v>
      </c>
      <c r="U47" s="3">
        <f t="shared" si="13"/>
        <v>2.0884520884520884E-2</v>
      </c>
      <c r="V47" s="3">
        <f t="shared" si="13"/>
        <v>8.4235860409145602E-3</v>
      </c>
      <c r="X47" s="15">
        <f>AVERAGE(L47:V47)</f>
        <v>1.5597826574574597E-2</v>
      </c>
    </row>
    <row r="48" spans="1:24" s="1" customFormat="1" x14ac:dyDescent="0.25">
      <c r="D48" s="1" t="s">
        <v>19</v>
      </c>
      <c r="E48" s="1" t="s">
        <v>32</v>
      </c>
      <c r="K48" s="1">
        <v>20.015000000000001</v>
      </c>
      <c r="L48" s="1">
        <v>19.96</v>
      </c>
      <c r="M48" s="1">
        <v>24.681999999999999</v>
      </c>
      <c r="N48" s="1">
        <v>24.486999999999998</v>
      </c>
      <c r="O48" s="1">
        <v>23.728000000000002</v>
      </c>
      <c r="P48" s="1">
        <v>23.657</v>
      </c>
      <c r="Q48" s="1">
        <v>24.048999999999999</v>
      </c>
      <c r="R48" s="1">
        <v>24.204000000000001</v>
      </c>
      <c r="S48" s="1">
        <v>24.859000000000002</v>
      </c>
      <c r="T48" s="1">
        <v>25.395</v>
      </c>
      <c r="U48" s="1">
        <v>25.616</v>
      </c>
      <c r="V48" s="1">
        <v>25.888000000000002</v>
      </c>
    </row>
    <row r="49" spans="1:24" x14ac:dyDescent="0.25">
      <c r="L49" s="3">
        <f t="shared" ref="L49:V49" si="14">(L48-K48)/K48</f>
        <v>-2.747939045715699E-3</v>
      </c>
      <c r="M49" s="3">
        <f t="shared" si="14"/>
        <v>0.23657314629258505</v>
      </c>
      <c r="N49" s="3">
        <f t="shared" si="14"/>
        <v>-7.900494287334912E-3</v>
      </c>
      <c r="O49" s="3">
        <f t="shared" si="14"/>
        <v>-3.0996038714419766E-2</v>
      </c>
      <c r="P49" s="3">
        <f t="shared" si="14"/>
        <v>-2.9922454484154377E-3</v>
      </c>
      <c r="Q49" s="3">
        <f t="shared" si="14"/>
        <v>1.6570148370461151E-2</v>
      </c>
      <c r="R49" s="3">
        <f t="shared" si="14"/>
        <v>6.4451744355275122E-3</v>
      </c>
      <c r="S49" s="3">
        <f t="shared" si="14"/>
        <v>2.7061642703685388E-2</v>
      </c>
      <c r="T49" s="3">
        <f t="shared" si="14"/>
        <v>2.1561607466108763E-2</v>
      </c>
      <c r="U49" s="3">
        <f t="shared" si="14"/>
        <v>8.7025004922228824E-3</v>
      </c>
      <c r="V49" s="3">
        <f t="shared" si="14"/>
        <v>1.0618363522798329E-2</v>
      </c>
      <c r="X49" s="15">
        <f>AVERAGE(L49:V49)</f>
        <v>2.5717805980682108E-2</v>
      </c>
    </row>
    <row r="51" spans="1:24" x14ac:dyDescent="0.25">
      <c r="A51" t="s">
        <v>11</v>
      </c>
      <c r="B51" t="s">
        <v>52</v>
      </c>
      <c r="C51" t="s">
        <v>37</v>
      </c>
      <c r="D51" t="s">
        <v>48</v>
      </c>
      <c r="E51" t="s">
        <v>34</v>
      </c>
      <c r="F51">
        <v>650</v>
      </c>
      <c r="G51">
        <v>687</v>
      </c>
      <c r="H51">
        <v>770</v>
      </c>
      <c r="I51">
        <v>618</v>
      </c>
      <c r="J51">
        <v>693</v>
      </c>
      <c r="K51">
        <v>695</v>
      </c>
      <c r="L51">
        <v>789</v>
      </c>
      <c r="M51" s="8">
        <v>808</v>
      </c>
      <c r="N51" s="8">
        <v>880</v>
      </c>
      <c r="O51" s="8">
        <v>934</v>
      </c>
      <c r="P51" s="8">
        <v>930</v>
      </c>
      <c r="Q51" s="8">
        <v>933</v>
      </c>
      <c r="R51" s="8">
        <v>925</v>
      </c>
      <c r="S51" s="8">
        <v>925</v>
      </c>
      <c r="T51" s="8">
        <v>926</v>
      </c>
      <c r="U51" s="8">
        <v>896</v>
      </c>
      <c r="V51" s="8">
        <v>890</v>
      </c>
    </row>
    <row r="52" spans="1:24" x14ac:dyDescent="0.25">
      <c r="C52" t="s">
        <v>64</v>
      </c>
      <c r="F52">
        <f>F54-F53</f>
        <v>193</v>
      </c>
      <c r="G52">
        <f t="shared" ref="G52:L52" si="15">G54-G53</f>
        <v>190</v>
      </c>
      <c r="H52">
        <f t="shared" si="15"/>
        <v>174</v>
      </c>
      <c r="I52">
        <f t="shared" si="15"/>
        <v>170</v>
      </c>
      <c r="J52">
        <f t="shared" si="15"/>
        <v>201</v>
      </c>
      <c r="K52">
        <f t="shared" si="15"/>
        <v>205</v>
      </c>
      <c r="L52">
        <f t="shared" si="15"/>
        <v>223</v>
      </c>
      <c r="M52">
        <f t="shared" ref="M52:V52" si="16">M54-M53</f>
        <v>213</v>
      </c>
      <c r="N52">
        <f t="shared" si="16"/>
        <v>212</v>
      </c>
      <c r="O52">
        <f t="shared" si="16"/>
        <v>221</v>
      </c>
      <c r="P52">
        <f t="shared" si="16"/>
        <v>226</v>
      </c>
      <c r="Q52">
        <f t="shared" si="16"/>
        <v>232</v>
      </c>
      <c r="R52">
        <f t="shared" si="16"/>
        <v>227</v>
      </c>
      <c r="S52">
        <f t="shared" si="16"/>
        <v>235</v>
      </c>
      <c r="T52">
        <f t="shared" si="16"/>
        <v>250</v>
      </c>
      <c r="U52">
        <f t="shared" si="16"/>
        <v>236</v>
      </c>
      <c r="V52">
        <f t="shared" si="16"/>
        <v>240</v>
      </c>
    </row>
    <row r="53" spans="1:24" x14ac:dyDescent="0.25">
      <c r="C53" t="s">
        <v>65</v>
      </c>
      <c r="D53" t="s">
        <v>54</v>
      </c>
      <c r="E53" t="s">
        <v>34</v>
      </c>
      <c r="F53">
        <v>80</v>
      </c>
      <c r="G53">
        <v>90</v>
      </c>
      <c r="H53">
        <v>85</v>
      </c>
      <c r="I53">
        <v>58</v>
      </c>
      <c r="J53">
        <v>69</v>
      </c>
      <c r="K53">
        <v>67</v>
      </c>
      <c r="L53">
        <v>69</v>
      </c>
      <c r="M53">
        <v>53</v>
      </c>
      <c r="N53" s="8">
        <v>57</v>
      </c>
      <c r="O53" s="8">
        <v>50</v>
      </c>
      <c r="P53" s="8">
        <v>52</v>
      </c>
      <c r="Q53" s="8">
        <v>58</v>
      </c>
      <c r="R53" s="8">
        <v>51</v>
      </c>
      <c r="S53" s="8">
        <v>50</v>
      </c>
      <c r="T53" s="8">
        <v>45</v>
      </c>
      <c r="U53" s="8">
        <v>38</v>
      </c>
      <c r="V53" s="8">
        <v>37</v>
      </c>
    </row>
    <row r="54" spans="1:24" x14ac:dyDescent="0.25">
      <c r="F54" s="8">
        <v>273</v>
      </c>
      <c r="G54" s="8">
        <v>280</v>
      </c>
      <c r="H54" s="8">
        <v>259</v>
      </c>
      <c r="I54" s="8">
        <v>228</v>
      </c>
      <c r="J54" s="8">
        <v>270</v>
      </c>
      <c r="K54" s="8">
        <v>272</v>
      </c>
      <c r="L54">
        <v>292</v>
      </c>
      <c r="M54" s="8">
        <v>266</v>
      </c>
      <c r="N54" s="8">
        <v>269</v>
      </c>
      <c r="O54" s="8">
        <v>271</v>
      </c>
      <c r="P54" s="8">
        <v>278</v>
      </c>
      <c r="Q54" s="8">
        <v>290</v>
      </c>
      <c r="R54" s="8">
        <v>278</v>
      </c>
      <c r="S54" s="8">
        <v>285</v>
      </c>
      <c r="T54" s="8">
        <v>295</v>
      </c>
      <c r="U54" s="8">
        <v>274</v>
      </c>
      <c r="V54" s="8">
        <v>277</v>
      </c>
    </row>
    <row r="55" spans="1:24" x14ac:dyDescent="0.25">
      <c r="L55">
        <f>SUM(M55:V55)</f>
        <v>11836</v>
      </c>
      <c r="M55">
        <v>1036</v>
      </c>
      <c r="N55">
        <v>1200</v>
      </c>
      <c r="O55">
        <v>1200</v>
      </c>
      <c r="P55">
        <v>1200</v>
      </c>
      <c r="Q55">
        <v>1200</v>
      </c>
      <c r="R55">
        <v>1200</v>
      </c>
      <c r="S55">
        <v>1200</v>
      </c>
      <c r="T55">
        <v>1200</v>
      </c>
      <c r="U55">
        <v>1200</v>
      </c>
      <c r="V55">
        <v>1200</v>
      </c>
    </row>
    <row r="56" spans="1:24" x14ac:dyDescent="0.25">
      <c r="F56">
        <f>F54+3</f>
        <v>276</v>
      </c>
      <c r="G56">
        <f t="shared" ref="G56:V56" si="17">G54+3</f>
        <v>283</v>
      </c>
      <c r="H56">
        <f t="shared" si="17"/>
        <v>262</v>
      </c>
      <c r="I56">
        <f t="shared" si="17"/>
        <v>231</v>
      </c>
      <c r="J56">
        <f t="shared" si="17"/>
        <v>273</v>
      </c>
      <c r="K56">
        <f t="shared" si="17"/>
        <v>275</v>
      </c>
      <c r="L56">
        <f t="shared" si="17"/>
        <v>295</v>
      </c>
      <c r="M56">
        <f t="shared" si="17"/>
        <v>269</v>
      </c>
      <c r="N56">
        <f t="shared" si="17"/>
        <v>272</v>
      </c>
      <c r="O56">
        <f t="shared" si="17"/>
        <v>274</v>
      </c>
      <c r="P56">
        <f t="shared" si="17"/>
        <v>281</v>
      </c>
      <c r="Q56">
        <f t="shared" si="17"/>
        <v>293</v>
      </c>
      <c r="R56">
        <f t="shared" si="17"/>
        <v>281</v>
      </c>
      <c r="S56">
        <f t="shared" si="17"/>
        <v>288</v>
      </c>
      <c r="T56">
        <f t="shared" si="17"/>
        <v>298</v>
      </c>
      <c r="U56">
        <f t="shared" si="17"/>
        <v>277</v>
      </c>
      <c r="V56">
        <f t="shared" si="17"/>
        <v>280</v>
      </c>
    </row>
    <row r="57" spans="1:24" x14ac:dyDescent="0.25">
      <c r="C57" t="s">
        <v>55</v>
      </c>
      <c r="D57" t="s">
        <v>56</v>
      </c>
      <c r="E57" s="7">
        <v>4.0000000000000001E-3</v>
      </c>
      <c r="F57" s="7"/>
    </row>
    <row r="58" spans="1:24" x14ac:dyDescent="0.25">
      <c r="D58" t="s">
        <v>57</v>
      </c>
      <c r="E58" s="13">
        <v>0.3</v>
      </c>
      <c r="F58" s="13"/>
    </row>
    <row r="59" spans="1:24" x14ac:dyDescent="0.25">
      <c r="D59" t="s">
        <v>58</v>
      </c>
      <c r="E59" s="13">
        <v>0.26</v>
      </c>
      <c r="F59" s="13"/>
    </row>
    <row r="60" spans="1:24" x14ac:dyDescent="0.25">
      <c r="D60" t="s">
        <v>59</v>
      </c>
      <c r="E60" s="13">
        <v>0.2</v>
      </c>
      <c r="F60" s="13"/>
    </row>
    <row r="61" spans="1:24" x14ac:dyDescent="0.25">
      <c r="D61" t="s">
        <v>53</v>
      </c>
      <c r="E61" s="13">
        <v>0.23599999999999999</v>
      </c>
      <c r="F61" s="13"/>
    </row>
    <row r="63" spans="1:24" x14ac:dyDescent="0.25">
      <c r="D63" t="s">
        <v>60</v>
      </c>
      <c r="M63">
        <v>419</v>
      </c>
      <c r="N63">
        <v>503</v>
      </c>
      <c r="O63">
        <v>546</v>
      </c>
      <c r="P63">
        <v>596</v>
      </c>
      <c r="Q63">
        <v>648</v>
      </c>
      <c r="R63">
        <v>703</v>
      </c>
      <c r="S63">
        <v>723</v>
      </c>
      <c r="T63">
        <v>724</v>
      </c>
      <c r="U63">
        <v>722</v>
      </c>
      <c r="V63">
        <v>716</v>
      </c>
    </row>
    <row r="65" spans="3:26" x14ac:dyDescent="0.25">
      <c r="D65" t="s">
        <v>61</v>
      </c>
      <c r="F65" s="8">
        <v>30100</v>
      </c>
      <c r="G65" s="8">
        <v>30600</v>
      </c>
      <c r="H65" s="8">
        <v>31200</v>
      </c>
      <c r="I65" s="8">
        <v>31650</v>
      </c>
      <c r="J65" s="8">
        <v>32200</v>
      </c>
      <c r="K65" s="8">
        <v>33000</v>
      </c>
      <c r="L65" s="8">
        <v>34800</v>
      </c>
      <c r="M65" s="8">
        <v>34900</v>
      </c>
      <c r="N65" s="8">
        <v>35600</v>
      </c>
      <c r="O65" s="8">
        <v>36250</v>
      </c>
      <c r="P65" s="8">
        <v>36940</v>
      </c>
      <c r="Q65" s="8">
        <v>37540</v>
      </c>
      <c r="R65" s="8">
        <v>38000</v>
      </c>
      <c r="S65" s="8">
        <v>38400</v>
      </c>
      <c r="T65" s="8">
        <v>38950</v>
      </c>
      <c r="U65" s="8">
        <v>39450</v>
      </c>
      <c r="V65">
        <v>39719</v>
      </c>
      <c r="X65" s="3">
        <v>1.4483480980798677E-2</v>
      </c>
    </row>
    <row r="66" spans="3:26" x14ac:dyDescent="0.25">
      <c r="D66" t="s">
        <v>62</v>
      </c>
      <c r="F66">
        <f t="shared" ref="F66:K66" si="18">F65-F67</f>
        <v>19750</v>
      </c>
      <c r="G66">
        <f t="shared" si="18"/>
        <v>20350</v>
      </c>
      <c r="H66">
        <f t="shared" si="18"/>
        <v>20000</v>
      </c>
      <c r="I66">
        <f t="shared" si="18"/>
        <v>20500</v>
      </c>
      <c r="J66">
        <f t="shared" si="18"/>
        <v>21050</v>
      </c>
      <c r="K66">
        <f t="shared" si="18"/>
        <v>21780</v>
      </c>
      <c r="L66">
        <f>L65-L67</f>
        <v>23050</v>
      </c>
      <c r="M66">
        <f t="shared" ref="M66:V66" si="19">M65-M67</f>
        <v>23200</v>
      </c>
      <c r="N66">
        <f t="shared" si="19"/>
        <v>23800</v>
      </c>
      <c r="O66">
        <f t="shared" si="19"/>
        <v>24340</v>
      </c>
      <c r="P66">
        <f t="shared" si="19"/>
        <v>24640</v>
      </c>
      <c r="Q66">
        <f t="shared" si="19"/>
        <v>25040</v>
      </c>
      <c r="R66">
        <f t="shared" si="19"/>
        <v>25400</v>
      </c>
      <c r="S66">
        <f t="shared" si="19"/>
        <v>25900</v>
      </c>
      <c r="T66">
        <f t="shared" si="19"/>
        <v>26300</v>
      </c>
      <c r="U66">
        <f t="shared" si="19"/>
        <v>26670</v>
      </c>
      <c r="V66">
        <f t="shared" si="19"/>
        <v>26919</v>
      </c>
      <c r="X66" s="3">
        <v>1.6669014086198541E-2</v>
      </c>
    </row>
    <row r="67" spans="3:26" x14ac:dyDescent="0.25">
      <c r="D67" t="s">
        <v>63</v>
      </c>
      <c r="F67">
        <v>10350</v>
      </c>
      <c r="G67">
        <v>10250</v>
      </c>
      <c r="H67">
        <v>11200</v>
      </c>
      <c r="I67">
        <v>11150</v>
      </c>
      <c r="J67">
        <v>11150</v>
      </c>
      <c r="K67">
        <v>11220</v>
      </c>
      <c r="L67">
        <v>11750</v>
      </c>
      <c r="M67">
        <v>11700</v>
      </c>
      <c r="N67">
        <v>11800</v>
      </c>
      <c r="O67">
        <v>11910</v>
      </c>
      <c r="P67">
        <v>12300</v>
      </c>
      <c r="Q67">
        <v>12500</v>
      </c>
      <c r="R67">
        <v>12600</v>
      </c>
      <c r="S67">
        <v>12500</v>
      </c>
      <c r="T67">
        <v>12650</v>
      </c>
      <c r="U67">
        <v>12780</v>
      </c>
      <c r="V67">
        <v>12800</v>
      </c>
      <c r="X67" s="3">
        <v>1.0086657124310288E-2</v>
      </c>
    </row>
    <row r="68" spans="3:26" x14ac:dyDescent="0.25">
      <c r="F68" s="15"/>
      <c r="G68" s="3"/>
      <c r="H68" s="3"/>
      <c r="I68" s="3"/>
      <c r="J68" s="3"/>
      <c r="K68" s="3"/>
      <c r="N68" s="3"/>
      <c r="O68" s="3"/>
      <c r="P68" s="3"/>
      <c r="Q68" s="3"/>
      <c r="R68" s="3"/>
      <c r="S68" s="3"/>
      <c r="T68" s="3"/>
      <c r="U68" s="3"/>
      <c r="V68" s="3"/>
      <c r="X68" s="15"/>
    </row>
    <row r="69" spans="3:26" x14ac:dyDescent="0.25">
      <c r="N69" s="3"/>
      <c r="O69" s="3"/>
      <c r="P69" s="3"/>
      <c r="Q69" s="3"/>
      <c r="R69" s="3"/>
      <c r="S69" s="3"/>
      <c r="T69" s="3"/>
      <c r="U69" s="3"/>
      <c r="V69" s="3"/>
      <c r="X69" s="15"/>
    </row>
    <row r="70" spans="3:26" x14ac:dyDescent="0.25">
      <c r="C70" t="s">
        <v>67</v>
      </c>
      <c r="D70" t="s">
        <v>68</v>
      </c>
      <c r="M70" s="10">
        <v>1.8000000000000003</v>
      </c>
      <c r="N70" s="10">
        <v>1.9500000000000002</v>
      </c>
      <c r="O70" s="10">
        <v>2</v>
      </c>
      <c r="P70" s="10">
        <v>2.0500000000000003</v>
      </c>
      <c r="Q70" s="10">
        <v>2.1</v>
      </c>
      <c r="R70" s="10">
        <v>2.15</v>
      </c>
      <c r="S70" s="10">
        <v>2.2000000000000002</v>
      </c>
      <c r="T70" s="10">
        <v>2.25</v>
      </c>
      <c r="U70" s="10">
        <v>2.3000000000000003</v>
      </c>
      <c r="V70" s="21">
        <v>2.5500000000000003</v>
      </c>
      <c r="X70" s="10">
        <f>SUM(M70:V70)</f>
        <v>21.35</v>
      </c>
      <c r="Y70" s="2">
        <f>SUM(N70:V70)/SUM($N$70:$V$73)</f>
        <v>0.15453323847917158</v>
      </c>
      <c r="Z70" s="13">
        <v>0.16</v>
      </c>
    </row>
    <row r="71" spans="3:26" x14ac:dyDescent="0.25">
      <c r="D71" t="s">
        <v>69</v>
      </c>
      <c r="M71" s="10">
        <v>3</v>
      </c>
      <c r="N71" s="10">
        <v>3</v>
      </c>
      <c r="O71" s="10">
        <v>3.2</v>
      </c>
      <c r="P71" s="10">
        <v>3.3</v>
      </c>
      <c r="Q71" s="10">
        <v>3.55</v>
      </c>
      <c r="R71" s="10">
        <v>3.5999999999999996</v>
      </c>
      <c r="S71" s="10">
        <v>3.7</v>
      </c>
      <c r="T71" s="10">
        <v>3.9000000000000004</v>
      </c>
      <c r="U71" s="10">
        <v>3.9000000000000004</v>
      </c>
      <c r="V71" s="10">
        <v>4</v>
      </c>
      <c r="X71" s="10">
        <f>SUM(M71:V71)</f>
        <v>35.15</v>
      </c>
      <c r="Y71" s="2">
        <f>SUM(N71:V71)/SUM($N$70:$V$73)</f>
        <v>0.25413010829183458</v>
      </c>
      <c r="Z71" s="13">
        <v>0.25</v>
      </c>
    </row>
    <row r="72" spans="3:26" x14ac:dyDescent="0.25">
      <c r="D72" t="s">
        <v>70</v>
      </c>
      <c r="M72" s="10">
        <v>3.8999999999999995</v>
      </c>
      <c r="N72" s="21">
        <v>4</v>
      </c>
      <c r="O72" s="10">
        <v>4.0999999999999996</v>
      </c>
      <c r="P72" s="21">
        <v>4.0999999999999996</v>
      </c>
      <c r="Q72" s="10">
        <v>4.25</v>
      </c>
      <c r="R72" s="21">
        <v>4.3999999999999995</v>
      </c>
      <c r="S72" s="10">
        <v>4.5</v>
      </c>
      <c r="T72" s="21">
        <v>4.5999999999999996</v>
      </c>
      <c r="U72" s="10">
        <v>4.95</v>
      </c>
      <c r="V72" s="21">
        <v>4.8000000000000007</v>
      </c>
      <c r="X72" s="10">
        <f>SUM(M72:V72)</f>
        <v>43.600000000000009</v>
      </c>
      <c r="Y72" s="2">
        <f>SUM(N72:V72)/SUM($N$70:$V$73)</f>
        <v>0.31380918504466049</v>
      </c>
      <c r="Z72" s="13">
        <v>0.31</v>
      </c>
    </row>
    <row r="73" spans="3:26" x14ac:dyDescent="0.25">
      <c r="D73" t="s">
        <v>71</v>
      </c>
      <c r="M73" s="10">
        <v>3.2</v>
      </c>
      <c r="N73" s="21">
        <v>3.21</v>
      </c>
      <c r="O73" s="10">
        <v>3.4999999999999996</v>
      </c>
      <c r="P73" s="21">
        <v>3.6999999999999997</v>
      </c>
      <c r="Q73" s="10">
        <v>3.9499999999999997</v>
      </c>
      <c r="R73" s="21">
        <v>3.65</v>
      </c>
      <c r="S73" s="10">
        <v>4</v>
      </c>
      <c r="T73" s="21">
        <v>4.3</v>
      </c>
      <c r="U73" s="10">
        <v>4.4000000000000004</v>
      </c>
      <c r="V73" s="21">
        <v>4.4000000000000004</v>
      </c>
      <c r="X73" s="10">
        <f>SUM(M73:V73)</f>
        <v>38.309999999999995</v>
      </c>
      <c r="Y73" s="2">
        <f>SUM(N73:V73)/SUM($N$70:$V$73)</f>
        <v>0.27752746818433321</v>
      </c>
      <c r="Z73" s="13">
        <f>1-SUM(Z70:Z72)</f>
        <v>0.28000000000000003</v>
      </c>
    </row>
    <row r="74" spans="3:26" x14ac:dyDescent="0.25">
      <c r="X74" s="10">
        <f>SUM(M70:V73)</f>
        <v>138.41000000000003</v>
      </c>
    </row>
    <row r="76" spans="3:26" x14ac:dyDescent="0.25">
      <c r="D76" t="s">
        <v>68</v>
      </c>
      <c r="M76" s="10"/>
      <c r="N76" s="3">
        <f>(N70-M70)/M70</f>
        <v>8.3333333333333273E-2</v>
      </c>
      <c r="O76" s="3">
        <f t="shared" ref="O76:V76" si="20">(O70-N70)/N70</f>
        <v>2.5641025641025546E-2</v>
      </c>
      <c r="P76" s="3">
        <f t="shared" si="20"/>
        <v>2.5000000000000133E-2</v>
      </c>
      <c r="Q76" s="3">
        <f t="shared" si="20"/>
        <v>2.4390243902438935E-2</v>
      </c>
      <c r="R76" s="3">
        <f t="shared" si="20"/>
        <v>2.3809523809523725E-2</v>
      </c>
      <c r="S76" s="3">
        <f t="shared" si="20"/>
        <v>2.3255813953488497E-2</v>
      </c>
      <c r="T76" s="3">
        <f t="shared" si="20"/>
        <v>2.2727272727272645E-2</v>
      </c>
      <c r="U76" s="3">
        <f t="shared" si="20"/>
        <v>2.2222222222222341E-2</v>
      </c>
      <c r="V76" s="3">
        <f t="shared" si="20"/>
        <v>0.10869565217391303</v>
      </c>
      <c r="X76" s="3">
        <f>AVERAGE(N76:V76)</f>
        <v>3.9897231973690904E-2</v>
      </c>
    </row>
    <row r="77" spans="3:26" x14ac:dyDescent="0.25">
      <c r="D77" t="s">
        <v>69</v>
      </c>
      <c r="M77" s="10"/>
      <c r="N77" s="3">
        <f t="shared" ref="N77:V79" si="21">(N71-M71)/M71</f>
        <v>0</v>
      </c>
      <c r="O77" s="3">
        <f t="shared" si="21"/>
        <v>6.6666666666666721E-2</v>
      </c>
      <c r="P77" s="3">
        <f t="shared" si="21"/>
        <v>3.1249999999999889E-2</v>
      </c>
      <c r="Q77" s="3">
        <f t="shared" si="21"/>
        <v>7.575757575757576E-2</v>
      </c>
      <c r="R77" s="3">
        <f t="shared" si="21"/>
        <v>1.4084507042253471E-2</v>
      </c>
      <c r="S77" s="3">
        <f t="shared" si="21"/>
        <v>2.7777777777777929E-2</v>
      </c>
      <c r="T77" s="3">
        <f t="shared" si="21"/>
        <v>5.4054054054054099E-2</v>
      </c>
      <c r="U77" s="3">
        <f t="shared" si="21"/>
        <v>0</v>
      </c>
      <c r="V77" s="3">
        <f t="shared" si="21"/>
        <v>2.5641025641025546E-2</v>
      </c>
      <c r="X77" s="3">
        <f>AVERAGE(N77:V77)</f>
        <v>3.2803511882150381E-2</v>
      </c>
    </row>
    <row r="78" spans="3:26" x14ac:dyDescent="0.25">
      <c r="D78" t="s">
        <v>70</v>
      </c>
      <c r="M78" s="10"/>
      <c r="N78" s="3">
        <f t="shared" si="21"/>
        <v>2.5641025641025782E-2</v>
      </c>
      <c r="O78" s="3">
        <f t="shared" si="21"/>
        <v>2.4999999999999911E-2</v>
      </c>
      <c r="P78" s="3">
        <f t="shared" si="21"/>
        <v>0</v>
      </c>
      <c r="Q78" s="3">
        <f t="shared" si="21"/>
        <v>3.6585365853658625E-2</v>
      </c>
      <c r="R78" s="3">
        <f t="shared" si="21"/>
        <v>3.5294117647058698E-2</v>
      </c>
      <c r="S78" s="3">
        <f t="shared" si="21"/>
        <v>2.2727272727272853E-2</v>
      </c>
      <c r="T78" s="3">
        <f t="shared" si="21"/>
        <v>2.2222222222222143E-2</v>
      </c>
      <c r="U78" s="3">
        <f t="shared" si="21"/>
        <v>7.6086956521739246E-2</v>
      </c>
      <c r="V78" s="3">
        <f t="shared" si="21"/>
        <v>-3.0303030303030193E-2</v>
      </c>
      <c r="X78" s="3">
        <f>AVERAGE(N78:V78)</f>
        <v>2.3694881145549674E-2</v>
      </c>
    </row>
    <row r="79" spans="3:26" x14ac:dyDescent="0.25">
      <c r="D79" t="s">
        <v>71</v>
      </c>
      <c r="M79" s="10"/>
      <c r="N79" s="3">
        <f t="shared" si="21"/>
        <v>3.1249999999999334E-3</v>
      </c>
      <c r="O79" s="3">
        <f t="shared" si="21"/>
        <v>9.0342679127725728E-2</v>
      </c>
      <c r="P79" s="3">
        <f t="shared" si="21"/>
        <v>5.7142857142857204E-2</v>
      </c>
      <c r="Q79" s="3">
        <f t="shared" si="21"/>
        <v>6.7567567567567571E-2</v>
      </c>
      <c r="R79" s="3">
        <f t="shared" si="21"/>
        <v>-7.5949367088607556E-2</v>
      </c>
      <c r="S79" s="3">
        <f t="shared" si="21"/>
        <v>9.5890410958904132E-2</v>
      </c>
      <c r="T79" s="3">
        <f t="shared" si="21"/>
        <v>7.4999999999999956E-2</v>
      </c>
      <c r="U79" s="3">
        <f t="shared" si="21"/>
        <v>2.3255813953488497E-2</v>
      </c>
      <c r="V79" s="3">
        <f t="shared" si="21"/>
        <v>0</v>
      </c>
      <c r="X79" s="3">
        <f>AVERAGE(N79:V79)</f>
        <v>3.737499574021505E-2</v>
      </c>
    </row>
    <row r="81" spans="1:26" x14ac:dyDescent="0.25">
      <c r="D81" t="s">
        <v>72</v>
      </c>
      <c r="N81" s="3">
        <f>(SUM(N70:N73)-SUM(M70:M73))/SUM(M70:M73)</f>
        <v>2.1848739495798453E-2</v>
      </c>
      <c r="O81" s="3">
        <f t="shared" ref="O81:V81" si="22">(SUM(O70:O73)-SUM(N70:N73))/SUM(N70:N73)</f>
        <v>5.2631578947368467E-2</v>
      </c>
      <c r="P81" s="3">
        <f t="shared" si="22"/>
        <v>2.7343749999999833E-2</v>
      </c>
      <c r="Q81" s="3">
        <f t="shared" si="22"/>
        <v>5.3231939163498186E-2</v>
      </c>
      <c r="R81" s="3">
        <f t="shared" si="22"/>
        <v>-3.6101083032491488E-3</v>
      </c>
      <c r="S81" s="3">
        <f t="shared" si="22"/>
        <v>4.347826086956532E-2</v>
      </c>
      <c r="T81" s="3">
        <f t="shared" si="22"/>
        <v>4.5138888888888916E-2</v>
      </c>
      <c r="U81" s="3">
        <f t="shared" si="22"/>
        <v>3.3222591362126359E-2</v>
      </c>
      <c r="V81" s="3">
        <f t="shared" si="22"/>
        <v>1.2861736334405098E-2</v>
      </c>
      <c r="X81" s="3">
        <f>AVERAGE(N81:V81)</f>
        <v>3.1794152973155715E-2</v>
      </c>
      <c r="Z81" s="7">
        <v>2.9000000000000001E-2</v>
      </c>
    </row>
    <row r="84" spans="1:26" x14ac:dyDescent="0.25">
      <c r="A84" t="s">
        <v>79</v>
      </c>
      <c r="B84" t="s">
        <v>80</v>
      </c>
      <c r="F84" t="s">
        <v>85</v>
      </c>
    </row>
    <row r="85" spans="1:26" x14ac:dyDescent="0.25">
      <c r="D85" t="s">
        <v>66</v>
      </c>
      <c r="E85" t="s">
        <v>34</v>
      </c>
      <c r="F85">
        <v>2110</v>
      </c>
    </row>
    <row r="86" spans="1:26" x14ac:dyDescent="0.25">
      <c r="D86" t="s">
        <v>81</v>
      </c>
      <c r="E86" t="s">
        <v>34</v>
      </c>
      <c r="F86">
        <v>2935</v>
      </c>
    </row>
    <row r="87" spans="1:26" x14ac:dyDescent="0.25">
      <c r="D87" t="s">
        <v>82</v>
      </c>
      <c r="E87" t="s">
        <v>34</v>
      </c>
      <c r="F87">
        <v>32880</v>
      </c>
    </row>
    <row r="88" spans="1:26" x14ac:dyDescent="0.25">
      <c r="D88" t="s">
        <v>83</v>
      </c>
      <c r="E88" t="s">
        <v>34</v>
      </c>
      <c r="F88">
        <v>7275</v>
      </c>
    </row>
    <row r="89" spans="1:26" x14ac:dyDescent="0.25">
      <c r="D89" t="s">
        <v>84</v>
      </c>
      <c r="E89" t="s">
        <v>34</v>
      </c>
      <c r="F89">
        <v>1060</v>
      </c>
    </row>
    <row r="91" spans="1:26" x14ac:dyDescent="0.25">
      <c r="E91" t="s">
        <v>86</v>
      </c>
      <c r="F91" s="1">
        <v>3.2</v>
      </c>
    </row>
    <row r="93" spans="1:26" x14ac:dyDescent="0.25">
      <c r="A93" t="s">
        <v>87</v>
      </c>
      <c r="B93" t="s">
        <v>88</v>
      </c>
      <c r="F93" t="s">
        <v>93</v>
      </c>
    </row>
    <row r="94" spans="1:26" x14ac:dyDescent="0.25">
      <c r="D94" t="s">
        <v>89</v>
      </c>
      <c r="F94">
        <v>21488</v>
      </c>
      <c r="K94" s="11">
        <f>L94/(1+10%)</f>
        <v>1263.6363636363635</v>
      </c>
      <c r="L94">
        <v>1390</v>
      </c>
      <c r="M94">
        <v>1555</v>
      </c>
    </row>
    <row r="95" spans="1:26" x14ac:dyDescent="0.25">
      <c r="D95" t="s">
        <v>90</v>
      </c>
      <c r="F95">
        <v>10693</v>
      </c>
      <c r="K95" s="11">
        <f>L95/(1+5%)</f>
        <v>975.23809523809518</v>
      </c>
      <c r="L95">
        <v>1024</v>
      </c>
      <c r="M95">
        <v>1226</v>
      </c>
    </row>
    <row r="96" spans="1:26" x14ac:dyDescent="0.25">
      <c r="D96" t="s">
        <v>91</v>
      </c>
      <c r="F96">
        <v>7534</v>
      </c>
      <c r="K96" s="11">
        <f>L96/(1+6%)</f>
        <v>704.71698113207549</v>
      </c>
      <c r="L96">
        <v>747</v>
      </c>
      <c r="M96">
        <v>739</v>
      </c>
    </row>
    <row r="97" spans="1:13" x14ac:dyDescent="0.25">
      <c r="D97" t="s">
        <v>92</v>
      </c>
      <c r="F97">
        <v>1204</v>
      </c>
      <c r="K97" s="11">
        <f>L97/(1+22.3%)</f>
        <v>94.031071136549457</v>
      </c>
      <c r="L97">
        <v>115</v>
      </c>
      <c r="M97">
        <v>117</v>
      </c>
    </row>
    <row r="101" spans="1:13" x14ac:dyDescent="0.25">
      <c r="A101" t="s">
        <v>94</v>
      </c>
      <c r="B101" t="s">
        <v>104</v>
      </c>
      <c r="D101" t="s">
        <v>103</v>
      </c>
      <c r="F101">
        <v>2023</v>
      </c>
      <c r="G101">
        <v>2043</v>
      </c>
    </row>
    <row r="102" spans="1:13" x14ac:dyDescent="0.25">
      <c r="D102" t="s">
        <v>95</v>
      </c>
      <c r="F102">
        <v>670</v>
      </c>
      <c r="G102">
        <v>1860</v>
      </c>
    </row>
    <row r="103" spans="1:13" x14ac:dyDescent="0.25">
      <c r="D103" t="s">
        <v>96</v>
      </c>
      <c r="F103">
        <v>3760</v>
      </c>
      <c r="G103">
        <v>10530</v>
      </c>
    </row>
    <row r="104" spans="1:13" x14ac:dyDescent="0.25">
      <c r="D104" t="s">
        <v>97</v>
      </c>
      <c r="F104">
        <v>4160</v>
      </c>
      <c r="G104">
        <v>11160</v>
      </c>
    </row>
    <row r="105" spans="1:13" x14ac:dyDescent="0.25">
      <c r="D105" t="s">
        <v>98</v>
      </c>
      <c r="F105">
        <v>6360</v>
      </c>
      <c r="G105">
        <v>10080</v>
      </c>
    </row>
    <row r="106" spans="1:13" x14ac:dyDescent="0.25">
      <c r="D106" t="s">
        <v>99</v>
      </c>
      <c r="F106">
        <v>1560</v>
      </c>
      <c r="G106">
        <v>2670</v>
      </c>
    </row>
    <row r="107" spans="1:13" x14ac:dyDescent="0.25">
      <c r="D107" t="s">
        <v>100</v>
      </c>
      <c r="F107">
        <v>1370</v>
      </c>
      <c r="G107">
        <v>3440</v>
      </c>
    </row>
    <row r="108" spans="1:13" x14ac:dyDescent="0.25">
      <c r="D108" t="s">
        <v>101</v>
      </c>
      <c r="F108">
        <v>6390</v>
      </c>
      <c r="G108">
        <v>8480</v>
      </c>
    </row>
    <row r="109" spans="1:13" x14ac:dyDescent="0.25">
      <c r="D109" t="s">
        <v>102</v>
      </c>
      <c r="F109">
        <v>24260</v>
      </c>
      <c r="G109">
        <v>48230</v>
      </c>
    </row>
    <row r="112" spans="1:13" x14ac:dyDescent="0.25">
      <c r="A112" t="s">
        <v>105</v>
      </c>
      <c r="B112" t="s">
        <v>106</v>
      </c>
    </row>
    <row r="113" spans="1:24" x14ac:dyDescent="0.25">
      <c r="D113" t="s">
        <v>37</v>
      </c>
      <c r="E113" t="s">
        <v>25</v>
      </c>
      <c r="F113">
        <v>640</v>
      </c>
      <c r="G113">
        <v>630</v>
      </c>
      <c r="H113">
        <v>720</v>
      </c>
      <c r="I113">
        <v>570</v>
      </c>
      <c r="J113">
        <v>610</v>
      </c>
      <c r="K113">
        <v>610</v>
      </c>
      <c r="L113">
        <v>730</v>
      </c>
      <c r="M113">
        <v>810</v>
      </c>
      <c r="N113">
        <v>860</v>
      </c>
      <c r="O113">
        <v>860</v>
      </c>
      <c r="P113">
        <v>830</v>
      </c>
      <c r="Q113">
        <v>800</v>
      </c>
      <c r="R113">
        <v>800</v>
      </c>
      <c r="S113">
        <v>870</v>
      </c>
      <c r="T113">
        <v>910</v>
      </c>
      <c r="U113">
        <v>900</v>
      </c>
      <c r="V113">
        <v>930</v>
      </c>
    </row>
    <row r="116" spans="1:24" x14ac:dyDescent="0.25">
      <c r="A116" t="s">
        <v>107</v>
      </c>
      <c r="B116" t="s">
        <v>108</v>
      </c>
      <c r="D116" t="s">
        <v>37</v>
      </c>
      <c r="E116" t="s">
        <v>25</v>
      </c>
      <c r="H116">
        <v>720</v>
      </c>
      <c r="I116">
        <v>570</v>
      </c>
      <c r="J116">
        <v>610</v>
      </c>
      <c r="K116">
        <v>700</v>
      </c>
      <c r="L116">
        <v>820</v>
      </c>
      <c r="M116">
        <v>850</v>
      </c>
      <c r="N116">
        <v>870</v>
      </c>
      <c r="O116">
        <v>850</v>
      </c>
      <c r="P116">
        <v>820</v>
      </c>
      <c r="Q116">
        <v>820</v>
      </c>
      <c r="R116">
        <v>850</v>
      </c>
      <c r="S116">
        <v>880</v>
      </c>
      <c r="T116">
        <v>900</v>
      </c>
      <c r="U116">
        <v>920</v>
      </c>
    </row>
    <row r="119" spans="1:24" x14ac:dyDescent="0.25">
      <c r="A119" t="s">
        <v>109</v>
      </c>
      <c r="B119" t="s">
        <v>125</v>
      </c>
    </row>
    <row r="120" spans="1:24" x14ac:dyDescent="0.25">
      <c r="A120" t="s">
        <v>109</v>
      </c>
      <c r="B120" t="s">
        <v>110</v>
      </c>
      <c r="D120" t="s">
        <v>111</v>
      </c>
      <c r="E120" t="s">
        <v>112</v>
      </c>
      <c r="K120">
        <v>56.87</v>
      </c>
      <c r="L120" s="22">
        <f>K120*(1+$X$120)</f>
        <v>58.974189999999993</v>
      </c>
      <c r="M120" s="22">
        <f t="shared" ref="M120:R120" si="23">L120*(1+$X$120)</f>
        <v>61.156235029999991</v>
      </c>
      <c r="N120" s="22">
        <f t="shared" si="23"/>
        <v>63.419015726109983</v>
      </c>
      <c r="O120" s="22">
        <f t="shared" si="23"/>
        <v>65.765519307976049</v>
      </c>
      <c r="P120" s="22">
        <f t="shared" si="23"/>
        <v>68.198843522371163</v>
      </c>
      <c r="Q120" s="22">
        <f t="shared" si="23"/>
        <v>70.722200732698894</v>
      </c>
      <c r="R120" s="22">
        <f t="shared" si="23"/>
        <v>73.338922159808746</v>
      </c>
      <c r="S120">
        <v>76.16</v>
      </c>
      <c r="X120" s="7">
        <v>3.6999999999999998E-2</v>
      </c>
    </row>
    <row r="123" spans="1:24" x14ac:dyDescent="0.25">
      <c r="A123" t="s">
        <v>109</v>
      </c>
      <c r="B123" t="s">
        <v>114</v>
      </c>
      <c r="D123" t="s">
        <v>113</v>
      </c>
      <c r="E123" t="s">
        <v>112</v>
      </c>
      <c r="L123">
        <v>15.9</v>
      </c>
      <c r="M123">
        <v>17.12</v>
      </c>
      <c r="N123" s="22">
        <f>M123*(1+$X$123)</f>
        <v>18.626560000000001</v>
      </c>
      <c r="O123" s="22">
        <f t="shared" ref="O123:T123" si="24">N123*(1+$X$123)</f>
        <v>20.265697280000001</v>
      </c>
      <c r="P123" s="22">
        <f t="shared" si="24"/>
        <v>22.049078640640001</v>
      </c>
      <c r="Q123" s="22">
        <f t="shared" si="24"/>
        <v>23.989397561016322</v>
      </c>
      <c r="R123" s="22">
        <f t="shared" si="24"/>
        <v>26.100464546385759</v>
      </c>
      <c r="S123" s="22">
        <f t="shared" si="24"/>
        <v>28.397305426467707</v>
      </c>
      <c r="T123" s="22">
        <f t="shared" si="24"/>
        <v>30.896268303996866</v>
      </c>
      <c r="U123" s="23">
        <v>33.51</v>
      </c>
      <c r="X123" s="7">
        <v>8.7999999999999995E-2</v>
      </c>
    </row>
    <row r="125" spans="1:24" x14ac:dyDescent="0.25">
      <c r="A125" t="s">
        <v>109</v>
      </c>
      <c r="B125" t="s">
        <v>116</v>
      </c>
      <c r="D125" t="s">
        <v>115</v>
      </c>
      <c r="E125" t="s">
        <v>112</v>
      </c>
      <c r="L125">
        <v>12.62</v>
      </c>
      <c r="M125">
        <v>13.47</v>
      </c>
      <c r="N125" s="22">
        <f>M125*(1+$X$125)</f>
        <v>14.116560000000002</v>
      </c>
      <c r="O125" s="22">
        <f t="shared" ref="O125:T125" si="25">N125*(1+$X$125)</f>
        <v>14.794154880000002</v>
      </c>
      <c r="P125" s="22">
        <f t="shared" si="25"/>
        <v>15.504274314240003</v>
      </c>
      <c r="Q125" s="22">
        <f t="shared" si="25"/>
        <v>16.248479481323525</v>
      </c>
      <c r="R125" s="22">
        <f t="shared" si="25"/>
        <v>17.028406496427056</v>
      </c>
      <c r="S125" s="22">
        <f t="shared" si="25"/>
        <v>17.845770008255556</v>
      </c>
      <c r="T125" s="22">
        <f t="shared" si="25"/>
        <v>18.702366968651823</v>
      </c>
      <c r="U125" s="23">
        <v>19.579999999999998</v>
      </c>
      <c r="X125" s="7">
        <v>4.8000000000000001E-2</v>
      </c>
    </row>
    <row r="127" spans="1:24" x14ac:dyDescent="0.25">
      <c r="A127" t="s">
        <v>109</v>
      </c>
      <c r="B127" t="s">
        <v>118</v>
      </c>
      <c r="D127" t="s">
        <v>117</v>
      </c>
      <c r="E127" t="s">
        <v>112</v>
      </c>
      <c r="L127">
        <v>42.94</v>
      </c>
      <c r="M127">
        <v>48.71</v>
      </c>
      <c r="N127" s="22">
        <f>M127*(1+$X$127)</f>
        <v>52.850349999999999</v>
      </c>
      <c r="O127" s="22">
        <f t="shared" ref="O127:T127" si="26">N127*(1+$X$127)</f>
        <v>57.34262975</v>
      </c>
      <c r="P127" s="22">
        <f t="shared" si="26"/>
        <v>62.216753278749998</v>
      </c>
      <c r="Q127" s="22">
        <f t="shared" si="26"/>
        <v>67.505177307443745</v>
      </c>
      <c r="R127" s="22">
        <f t="shared" si="26"/>
        <v>73.243117378576457</v>
      </c>
      <c r="S127" s="22">
        <f t="shared" si="26"/>
        <v>79.468782355755451</v>
      </c>
      <c r="T127" s="22">
        <f t="shared" si="26"/>
        <v>86.223628855994662</v>
      </c>
      <c r="U127" s="23">
        <v>93.52</v>
      </c>
      <c r="X127" s="7">
        <v>8.5000000000000006E-2</v>
      </c>
    </row>
    <row r="129" spans="1:24" x14ac:dyDescent="0.25">
      <c r="A129" t="s">
        <v>109</v>
      </c>
      <c r="B129" t="s">
        <v>119</v>
      </c>
      <c r="D129" t="s">
        <v>44</v>
      </c>
      <c r="E129" t="s">
        <v>112</v>
      </c>
      <c r="L129">
        <v>2.34</v>
      </c>
      <c r="M129">
        <v>2.58</v>
      </c>
      <c r="N129" s="22">
        <f>M129*(1+$X$129)</f>
        <v>2.9450699999999999</v>
      </c>
      <c r="O129" s="22">
        <f t="shared" ref="O129:T129" si="27">N129*(1+$X$129)</f>
        <v>3.3617974049999999</v>
      </c>
      <c r="P129" s="22">
        <f t="shared" si="27"/>
        <v>3.8374917378075</v>
      </c>
      <c r="Q129" s="22">
        <f t="shared" si="27"/>
        <v>4.380496818707261</v>
      </c>
      <c r="R129" s="22">
        <f t="shared" si="27"/>
        <v>5.0003371185543379</v>
      </c>
      <c r="S129" s="22">
        <f t="shared" si="27"/>
        <v>5.7078848208297766</v>
      </c>
      <c r="T129" s="22">
        <f t="shared" si="27"/>
        <v>6.5155505229771897</v>
      </c>
      <c r="U129" s="23">
        <v>7.45</v>
      </c>
      <c r="X129" s="7">
        <v>0.14149999999999999</v>
      </c>
    </row>
    <row r="131" spans="1:24" x14ac:dyDescent="0.25">
      <c r="A131" t="s">
        <v>109</v>
      </c>
      <c r="B131" t="s">
        <v>122</v>
      </c>
      <c r="D131" t="s">
        <v>120</v>
      </c>
      <c r="E131" t="s">
        <v>121</v>
      </c>
      <c r="L131">
        <v>190.1</v>
      </c>
      <c r="M131">
        <v>209</v>
      </c>
      <c r="N131" s="22">
        <f>M131*(1+$X$131)</f>
        <v>234.28899999999999</v>
      </c>
      <c r="O131" s="22">
        <f t="shared" ref="O131:T131" si="28">N131*(1+$X$131)</f>
        <v>262.637969</v>
      </c>
      <c r="P131" s="22">
        <f t="shared" si="28"/>
        <v>294.417163249</v>
      </c>
      <c r="Q131" s="22">
        <f t="shared" si="28"/>
        <v>330.04164000212899</v>
      </c>
      <c r="R131" s="22">
        <f t="shared" si="28"/>
        <v>369.97667844238657</v>
      </c>
      <c r="S131" s="22">
        <f t="shared" si="28"/>
        <v>414.74385653391533</v>
      </c>
      <c r="T131" s="22">
        <f t="shared" si="28"/>
        <v>464.92786317451908</v>
      </c>
      <c r="U131" s="23">
        <v>472.5</v>
      </c>
      <c r="X131" s="7">
        <v>0.121</v>
      </c>
    </row>
    <row r="133" spans="1:24" x14ac:dyDescent="0.25">
      <c r="A133" t="s">
        <v>109</v>
      </c>
      <c r="B133" t="s">
        <v>124</v>
      </c>
      <c r="D133" t="s">
        <v>123</v>
      </c>
      <c r="E133" t="s">
        <v>112</v>
      </c>
      <c r="L133">
        <v>91.32</v>
      </c>
      <c r="M133">
        <v>99.33</v>
      </c>
      <c r="N133" s="22">
        <f>M133*(1+$X$133)</f>
        <v>106.948611</v>
      </c>
      <c r="O133" s="22">
        <f t="shared" ref="O133:T133" si="29">N133*(1+$X$133)</f>
        <v>115.1515694637</v>
      </c>
      <c r="P133" s="22">
        <f t="shared" si="29"/>
        <v>123.98369484156579</v>
      </c>
      <c r="Q133" s="22">
        <f t="shared" si="29"/>
        <v>133.49324423591389</v>
      </c>
      <c r="R133" s="22">
        <f t="shared" si="29"/>
        <v>143.73217606880849</v>
      </c>
      <c r="S133" s="22">
        <f t="shared" si="29"/>
        <v>154.75643397328611</v>
      </c>
      <c r="T133" s="22">
        <f t="shared" si="29"/>
        <v>166.62625245903715</v>
      </c>
      <c r="U133" s="23">
        <v>179.44</v>
      </c>
      <c r="X133" s="7">
        <v>7.6700000000000004E-2</v>
      </c>
    </row>
    <row r="135" spans="1:24" x14ac:dyDescent="0.25">
      <c r="A135" t="s">
        <v>126</v>
      </c>
      <c r="B135" t="s">
        <v>127</v>
      </c>
      <c r="D135" t="s">
        <v>111</v>
      </c>
      <c r="E135" t="s">
        <v>112</v>
      </c>
      <c r="K135">
        <v>35.78</v>
      </c>
      <c r="L135">
        <v>40.590000000000003</v>
      </c>
      <c r="M135" s="22">
        <f t="shared" ref="M135:S135" si="30">L135*(1+$X$135)</f>
        <v>46.04123700000001</v>
      </c>
      <c r="N135" s="22">
        <f t="shared" si="30"/>
        <v>52.224575129100018</v>
      </c>
      <c r="O135" s="22">
        <f t="shared" si="30"/>
        <v>59.238335568938155</v>
      </c>
      <c r="P135" s="22">
        <f t="shared" si="30"/>
        <v>67.194044035846559</v>
      </c>
      <c r="Q135" s="22">
        <f t="shared" si="30"/>
        <v>76.218204149860753</v>
      </c>
      <c r="R135" s="22">
        <f t="shared" si="30"/>
        <v>86.45430896718706</v>
      </c>
      <c r="S135" s="22">
        <f t="shared" si="30"/>
        <v>98.065122661480288</v>
      </c>
      <c r="T135">
        <v>111.22</v>
      </c>
      <c r="X135" s="7">
        <v>0.1343</v>
      </c>
    </row>
    <row r="138" spans="1:24" x14ac:dyDescent="0.25">
      <c r="A138" t="s">
        <v>128</v>
      </c>
      <c r="B138" t="s">
        <v>129</v>
      </c>
      <c r="D138" t="s">
        <v>130</v>
      </c>
      <c r="E138" t="s">
        <v>32</v>
      </c>
      <c r="M138">
        <v>0.89</v>
      </c>
      <c r="N138" s="22">
        <f>M138*(1+$X138)</f>
        <v>0.93004999999999993</v>
      </c>
      <c r="O138" s="22">
        <f t="shared" ref="O138:R140" si="31">N138*(1+$X138)</f>
        <v>0.97190224999999986</v>
      </c>
      <c r="P138" s="22">
        <f t="shared" si="31"/>
        <v>1.0156378512499997</v>
      </c>
      <c r="Q138" s="22">
        <f t="shared" si="31"/>
        <v>1.0613415545562497</v>
      </c>
      <c r="R138" s="24">
        <f t="shared" si="31"/>
        <v>1.1091019245112808</v>
      </c>
      <c r="X138" s="7">
        <v>4.4999999999999998E-2</v>
      </c>
    </row>
    <row r="140" spans="1:24" x14ac:dyDescent="0.25">
      <c r="A140" t="s">
        <v>128</v>
      </c>
      <c r="B140" t="s">
        <v>131</v>
      </c>
      <c r="D140" t="s">
        <v>132</v>
      </c>
      <c r="E140" t="s">
        <v>112</v>
      </c>
      <c r="M140">
        <v>75.11</v>
      </c>
      <c r="N140" s="22">
        <v>78.77</v>
      </c>
      <c r="O140" s="22">
        <v>84</v>
      </c>
      <c r="P140" s="22">
        <v>90</v>
      </c>
      <c r="Q140" s="22">
        <v>95.27</v>
      </c>
      <c r="R140" s="22">
        <f t="shared" si="31"/>
        <v>99.909648999999987</v>
      </c>
      <c r="X140" s="7">
        <v>4.87E-2</v>
      </c>
    </row>
  </sheetData>
  <autoFilter ref="A1:X135" xr:uid="{459B5E2E-24E5-407E-883E-797BF816D26C}"/>
  <phoneticPr fontId="4" type="noConversion"/>
  <hyperlinks>
    <hyperlink ref="B17" r:id="rId1" xr:uid="{FAA771B2-53F5-4CA1-B067-3349B9AC40DB}"/>
    <hyperlink ref="B35" r:id="rId2" xr:uid="{0C650BB9-62BB-4934-B172-B123D8E09402}"/>
    <hyperlink ref="B46" r:id="rId3" xr:uid="{DD180260-807A-4721-9416-6D0E794485DF}"/>
  </hyperlinks>
  <pageMargins left="0.7" right="0.7" top="0.75" bottom="0.75" header="0.3" footer="0.3"/>
  <pageSetup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2024-07-19T12:26:13Z</dcterms:created>
  <dcterms:modified xsi:type="dcterms:W3CDTF">2024-07-26T11:32:18Z</dcterms:modified>
</cp:coreProperties>
</file>